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selxoz\Агроном\ВЕСНА\ВЕСНА 2020\ОПЕРАТИВКА 2020 ГОД\июль\"/>
    </mc:Choice>
  </mc:AlternateContent>
  <bookViews>
    <workbookView xWindow="0" yWindow="0" windowWidth="28800" windowHeight="12435" tabRatio="469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оперативка!$A$2:$AU$310</definedName>
  </definedNames>
  <calcPr calcId="152511"/>
</workbook>
</file>

<file path=xl/calcChain.xml><?xml version="1.0" encoding="utf-8"?>
<calcChain xmlns="http://schemas.openxmlformats.org/spreadsheetml/2006/main">
  <c r="Z291" i="1" l="1"/>
  <c r="C291" i="1" s="1"/>
  <c r="E292" i="1"/>
  <c r="I292" i="1"/>
  <c r="K292" i="1"/>
  <c r="N292" i="1"/>
  <c r="O292" i="1"/>
  <c r="S292" i="1"/>
  <c r="V292" i="1"/>
  <c r="B292" i="1"/>
  <c r="Z290" i="1"/>
  <c r="C290" i="1" s="1"/>
  <c r="C292" i="1" l="1"/>
  <c r="Z292" i="1"/>
  <c r="B301" i="1"/>
  <c r="B300" i="1"/>
  <c r="B297" i="1"/>
  <c r="B296" i="1"/>
  <c r="B306" i="1" s="1"/>
  <c r="B308" i="1" s="1"/>
  <c r="AT309" i="1" l="1"/>
  <c r="AA309" i="1"/>
  <c r="Z309" i="1"/>
  <c r="C309" i="1" l="1"/>
  <c r="C305" i="1"/>
  <c r="C304" i="1"/>
  <c r="Z288" i="1" l="1"/>
  <c r="B289" i="1" l="1"/>
  <c r="I289" i="1"/>
  <c r="K289" i="1"/>
  <c r="L289" i="1"/>
  <c r="M289" i="1"/>
  <c r="N289" i="1"/>
  <c r="O289" i="1"/>
  <c r="Q289" i="1"/>
  <c r="S289" i="1"/>
  <c r="W289" i="1"/>
  <c r="X289" i="1"/>
  <c r="AB289" i="1"/>
  <c r="AD289" i="1"/>
  <c r="AE289" i="1"/>
  <c r="AG289" i="1"/>
  <c r="AH289" i="1"/>
  <c r="AI289" i="1"/>
  <c r="AK289" i="1"/>
  <c r="AM289" i="1"/>
  <c r="AO289" i="1"/>
  <c r="AP289" i="1"/>
  <c r="AQ289" i="1"/>
  <c r="AS289" i="1"/>
  <c r="E289" i="1"/>
  <c r="AT286" i="1" l="1"/>
  <c r="AA286" i="1"/>
  <c r="Z286" i="1"/>
  <c r="C286" i="1" s="1"/>
  <c r="AT288" i="1" l="1"/>
  <c r="AA288" i="1"/>
  <c r="C288" i="1" l="1"/>
  <c r="AT295" i="1"/>
  <c r="AT294" i="1"/>
  <c r="AT298" i="1"/>
  <c r="AA295" i="1"/>
  <c r="AA294" i="1"/>
  <c r="AA298" i="1"/>
  <c r="Z295" i="1"/>
  <c r="Z294" i="1"/>
  <c r="Z298" i="1"/>
  <c r="AT293" i="1"/>
  <c r="AA293" i="1"/>
  <c r="Z293" i="1"/>
  <c r="C298" i="1" l="1"/>
  <c r="C294" i="1"/>
  <c r="L260" i="1"/>
  <c r="L261" i="1" s="1"/>
  <c r="G260" i="1"/>
  <c r="G261" i="1" s="1"/>
  <c r="C297" i="1" l="1"/>
  <c r="C296" i="1"/>
  <c r="C301" i="1"/>
  <c r="C300" i="1"/>
  <c r="AT287" i="1"/>
  <c r="AT289" i="1" s="1"/>
  <c r="AA287" i="1"/>
  <c r="AA289" i="1" s="1"/>
  <c r="Z287" i="1"/>
  <c r="Z289" i="1" s="1"/>
  <c r="AA258" i="1"/>
  <c r="AT258" i="1"/>
  <c r="Z258" i="1"/>
  <c r="C258" i="1" s="1"/>
  <c r="C306" i="1" l="1"/>
  <c r="C308" i="1" s="1"/>
  <c r="C287" i="1"/>
  <c r="C289" i="1" s="1"/>
  <c r="AT266" i="1"/>
  <c r="AT267" i="1"/>
  <c r="AA266" i="1"/>
  <c r="AA267" i="1"/>
  <c r="Z266" i="1"/>
  <c r="Z267" i="1"/>
  <c r="C266" i="1"/>
  <c r="D266" i="1" s="1"/>
  <c r="C267" i="1"/>
  <c r="D267" i="1" s="1"/>
  <c r="AT269" i="1" l="1"/>
  <c r="AT270" i="1"/>
  <c r="AA269" i="1"/>
  <c r="AA270" i="1"/>
  <c r="Z269" i="1"/>
  <c r="Z270" i="1"/>
  <c r="C270" i="1" s="1"/>
  <c r="D270" i="1" s="1"/>
  <c r="C269" i="1" l="1"/>
  <c r="D269" i="1" s="1"/>
  <c r="AT263" i="1"/>
  <c r="AA263" i="1"/>
  <c r="Z263" i="1"/>
  <c r="C263" i="1" l="1"/>
  <c r="AM285" i="1"/>
  <c r="AN285" i="1"/>
  <c r="B285" i="1"/>
  <c r="AT284" i="1"/>
  <c r="AA284" i="1"/>
  <c r="Z284" i="1"/>
  <c r="AT283" i="1"/>
  <c r="AA283" i="1"/>
  <c r="Z283" i="1"/>
  <c r="AA285" i="1" l="1"/>
  <c r="C284" i="1"/>
  <c r="D284" i="1" s="1"/>
  <c r="AT285" i="1"/>
  <c r="C283" i="1"/>
  <c r="D279" i="1"/>
  <c r="D25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B281" i="1"/>
  <c r="B273" i="1"/>
  <c r="B276" i="1"/>
  <c r="Y281" i="1"/>
  <c r="AM281" i="1"/>
  <c r="AN281" i="1"/>
  <c r="AT279" i="1"/>
  <c r="AA279" i="1"/>
  <c r="Z279" i="1"/>
  <c r="E276" i="1"/>
  <c r="I276" i="1"/>
  <c r="M276" i="1"/>
  <c r="O276" i="1"/>
  <c r="S276" i="1"/>
  <c r="AT275" i="1"/>
  <c r="AT274" i="1"/>
  <c r="AA275" i="1"/>
  <c r="Z275" i="1"/>
  <c r="D283" i="1" l="1"/>
  <c r="C285" i="1"/>
  <c r="C275" i="1"/>
  <c r="D275" i="1" s="1"/>
  <c r="AT273" i="1"/>
  <c r="AA274" i="1"/>
  <c r="Z274" i="1"/>
  <c r="Z276" i="1" s="1"/>
  <c r="M273" i="1"/>
  <c r="AT271" i="1"/>
  <c r="AA271" i="1"/>
  <c r="Z271" i="1"/>
  <c r="AT259" i="1"/>
  <c r="AA259" i="1"/>
  <c r="Z259" i="1"/>
  <c r="B261" i="1"/>
  <c r="C271" i="1" l="1"/>
  <c r="D271" i="1" s="1"/>
  <c r="C274" i="1"/>
  <c r="B256" i="1"/>
  <c r="B254" i="1"/>
  <c r="B250" i="1"/>
  <c r="C276" i="1" l="1"/>
  <c r="D274" i="1"/>
  <c r="AT280" i="1"/>
  <c r="AT281" i="1" s="1"/>
  <c r="AA280" i="1"/>
  <c r="AA281" i="1" s="1"/>
  <c r="Z280" i="1"/>
  <c r="C280" i="1" l="1"/>
  <c r="Z281" i="1"/>
  <c r="AT277" i="1"/>
  <c r="AT278" i="1"/>
  <c r="AA277" i="1"/>
  <c r="AA278" i="1"/>
  <c r="Z277" i="1"/>
  <c r="Z278" i="1"/>
  <c r="C281" i="1" l="1"/>
  <c r="D280" i="1"/>
  <c r="C277" i="1"/>
  <c r="D277" i="1" s="1"/>
  <c r="C278" i="1"/>
  <c r="D278" i="1" s="1"/>
  <c r="AT272" i="1"/>
  <c r="AA272" i="1"/>
  <c r="AA273" i="1" s="1"/>
  <c r="Z272" i="1"/>
  <c r="Z273" i="1" s="1"/>
  <c r="C272" i="1" l="1"/>
  <c r="A3" i="1"/>
  <c r="C273" i="1" l="1"/>
  <c r="D272" i="1"/>
  <c r="F254" i="1"/>
  <c r="I254" i="1"/>
  <c r="J254" i="1"/>
  <c r="K254" i="1"/>
  <c r="M254" i="1"/>
  <c r="N254" i="1"/>
  <c r="O254" i="1"/>
  <c r="Q254" i="1"/>
  <c r="S254" i="1"/>
  <c r="V254" i="1"/>
  <c r="W254" i="1"/>
  <c r="X254" i="1"/>
  <c r="AB254" i="1"/>
  <c r="AG254" i="1"/>
  <c r="AH254" i="1"/>
  <c r="AI254" i="1"/>
  <c r="AK254" i="1"/>
  <c r="AM254" i="1"/>
  <c r="AO254" i="1"/>
  <c r="AP254" i="1"/>
  <c r="AQ254" i="1"/>
  <c r="AR254" i="1"/>
  <c r="AS254" i="1"/>
  <c r="E254" i="1"/>
  <c r="AT251" i="1"/>
  <c r="AA251" i="1"/>
  <c r="Z251" i="1"/>
  <c r="AC260" i="1"/>
  <c r="AD260" i="1"/>
  <c r="AD261" i="1" s="1"/>
  <c r="AE260" i="1"/>
  <c r="AE261" i="1" s="1"/>
  <c r="AF260" i="1"/>
  <c r="AF261" i="1" s="1"/>
  <c r="AG260" i="1"/>
  <c r="AH260" i="1"/>
  <c r="AH261" i="1" s="1"/>
  <c r="AI260" i="1"/>
  <c r="AI261" i="1" s="1"/>
  <c r="AJ260" i="1"/>
  <c r="AJ261" i="1" s="1"/>
  <c r="AK260" i="1"/>
  <c r="AK261" i="1" s="1"/>
  <c r="AL260" i="1"/>
  <c r="AL261" i="1" s="1"/>
  <c r="AM260" i="1"/>
  <c r="AM261" i="1" s="1"/>
  <c r="AN260" i="1"/>
  <c r="AO260" i="1"/>
  <c r="AO261" i="1" s="1"/>
  <c r="AP260" i="1"/>
  <c r="AP261" i="1" s="1"/>
  <c r="AQ260" i="1"/>
  <c r="AQ261" i="1" s="1"/>
  <c r="AR260" i="1"/>
  <c r="AR261" i="1" s="1"/>
  <c r="AS260" i="1"/>
  <c r="AB260" i="1"/>
  <c r="AB261" i="1" s="1"/>
  <c r="F260" i="1"/>
  <c r="H260" i="1"/>
  <c r="H261" i="1" s="1"/>
  <c r="I260" i="1"/>
  <c r="I261" i="1" s="1"/>
  <c r="J260" i="1"/>
  <c r="J261" i="1" s="1"/>
  <c r="K260" i="1"/>
  <c r="K261" i="1" s="1"/>
  <c r="M260" i="1"/>
  <c r="M261" i="1" s="1"/>
  <c r="N260" i="1"/>
  <c r="O260" i="1"/>
  <c r="O261" i="1" s="1"/>
  <c r="P260" i="1"/>
  <c r="P261" i="1" s="1"/>
  <c r="Q260" i="1"/>
  <c r="Q261" i="1" s="1"/>
  <c r="R260" i="1"/>
  <c r="S260" i="1"/>
  <c r="S261" i="1" s="1"/>
  <c r="T260" i="1"/>
  <c r="T261" i="1" s="1"/>
  <c r="U260" i="1"/>
  <c r="U261" i="1" s="1"/>
  <c r="V260" i="1"/>
  <c r="W260" i="1"/>
  <c r="W261" i="1" s="1"/>
  <c r="X260" i="1"/>
  <c r="X261" i="1" s="1"/>
  <c r="Y260" i="1"/>
  <c r="E260" i="1"/>
  <c r="E261" i="1" s="1"/>
  <c r="AT264" i="1"/>
  <c r="AT265" i="1"/>
  <c r="AT268" i="1"/>
  <c r="AA264" i="1"/>
  <c r="AA265" i="1"/>
  <c r="AA268" i="1"/>
  <c r="AT262" i="1"/>
  <c r="AA262" i="1"/>
  <c r="Z264" i="1"/>
  <c r="Z265" i="1"/>
  <c r="Z268" i="1"/>
  <c r="Z262" i="1"/>
  <c r="C262" i="1" s="1"/>
  <c r="C265" i="1" l="1"/>
  <c r="C268" i="1"/>
  <c r="C264" i="1"/>
  <c r="D262" i="1"/>
  <c r="C251" i="1"/>
  <c r="D251" i="1" s="1"/>
  <c r="AA260" i="1"/>
  <c r="AA261" i="1" s="1"/>
  <c r="D265" i="1"/>
  <c r="Z260" i="1"/>
  <c r="AT260" i="1"/>
  <c r="AT261" i="1" s="1"/>
  <c r="Z252" i="1"/>
  <c r="Z9" i="1"/>
  <c r="C10" i="1" s="1"/>
  <c r="C260" i="1" l="1"/>
  <c r="D264" i="1"/>
  <c r="D268" i="1"/>
  <c r="Z261" i="1"/>
  <c r="AT257" i="1"/>
  <c r="AA257" i="1"/>
  <c r="Z257" i="1"/>
  <c r="AT255" i="1"/>
  <c r="AA255" i="1"/>
  <c r="Z255" i="1"/>
  <c r="AT25" i="1"/>
  <c r="AA25" i="1"/>
  <c r="Z25" i="1"/>
  <c r="C257" i="1" l="1"/>
  <c r="D257" i="1" s="1"/>
  <c r="C255" i="1"/>
  <c r="C25" i="1"/>
  <c r="AB250" i="1"/>
  <c r="AH250" i="1"/>
  <c r="AQ250" i="1"/>
  <c r="AR250" i="1"/>
  <c r="H250" i="1"/>
  <c r="I250" i="1"/>
  <c r="K250" i="1"/>
  <c r="M250" i="1"/>
  <c r="O250" i="1"/>
  <c r="P250" i="1"/>
  <c r="Q250" i="1"/>
  <c r="R250" i="1"/>
  <c r="S250" i="1"/>
  <c r="T250" i="1"/>
  <c r="W250" i="1"/>
  <c r="X250" i="1"/>
  <c r="E250" i="1"/>
  <c r="C256" i="1" l="1"/>
  <c r="D255" i="1"/>
  <c r="AT11" i="1"/>
  <c r="AA11" i="1"/>
  <c r="Z11" i="1"/>
  <c r="Z26" i="1"/>
  <c r="AA26" i="1"/>
  <c r="AT26" i="1"/>
  <c r="C11" i="1" l="1"/>
  <c r="D11" i="1" s="1"/>
  <c r="AT31" i="1"/>
  <c r="AT250" i="1" s="1"/>
  <c r="AA31" i="1"/>
  <c r="AA250" i="1" s="1"/>
  <c r="Z31" i="1"/>
  <c r="C31" i="1" l="1"/>
  <c r="Z250" i="1"/>
  <c r="AT282" i="1"/>
  <c r="AA282" i="1"/>
  <c r="Z282" i="1"/>
  <c r="AT253" i="1"/>
  <c r="AT254" i="1" s="1"/>
  <c r="AA253" i="1"/>
  <c r="AA254" i="1" s="1"/>
  <c r="Z253" i="1"/>
  <c r="Z254" i="1" s="1"/>
  <c r="C250" i="1" l="1"/>
  <c r="D31" i="1"/>
  <c r="C253" i="1"/>
  <c r="C282" i="1"/>
  <c r="C254" i="1" l="1"/>
  <c r="D253" i="1"/>
  <c r="C146" i="1"/>
  <c r="C145" i="1"/>
  <c r="C147" i="1" l="1"/>
  <c r="C179" i="1" l="1"/>
  <c r="C170" i="1" l="1"/>
  <c r="C169" i="1"/>
  <c r="C171" i="1" l="1"/>
  <c r="C159" i="1"/>
  <c r="C245" i="1" l="1"/>
  <c r="C129" i="1" l="1"/>
  <c r="C248" i="1" l="1"/>
  <c r="C249" i="1"/>
  <c r="C68" i="1" l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47" i="1"/>
  <c r="C246" i="1" l="1"/>
  <c r="C192" i="1" l="1"/>
  <c r="C109" i="1" l="1"/>
  <c r="C130" i="1"/>
  <c r="C131" i="1"/>
  <c r="C132" i="1"/>
  <c r="C133" i="1"/>
  <c r="C134" i="1"/>
  <c r="C135" i="1"/>
  <c r="C136" i="1"/>
  <c r="C196" i="1" l="1"/>
  <c r="C111" i="1" l="1"/>
  <c r="C191" i="1" l="1"/>
  <c r="C190" i="1"/>
  <c r="C188" i="1"/>
  <c r="C187" i="1"/>
  <c r="C186" i="1"/>
  <c r="C189" i="1" l="1"/>
  <c r="C160" i="1"/>
  <c r="C151" i="1"/>
  <c r="C152" i="1"/>
  <c r="C122" i="1"/>
  <c r="C138" i="1" s="1"/>
  <c r="C123" i="1"/>
  <c r="C139" i="1" s="1"/>
  <c r="C124" i="1"/>
  <c r="C140" i="1" s="1"/>
  <c r="C125" i="1"/>
  <c r="C126" i="1"/>
  <c r="C127" i="1"/>
  <c r="C128" i="1"/>
  <c r="C100" i="1" l="1"/>
  <c r="C104" i="1"/>
  <c r="C105" i="1"/>
  <c r="C112" i="1"/>
  <c r="C113" i="1"/>
  <c r="C114" i="1"/>
  <c r="C115" i="1"/>
  <c r="C116" i="1"/>
  <c r="C117" i="1"/>
  <c r="C118" i="1"/>
  <c r="C119" i="1"/>
  <c r="C120" i="1"/>
  <c r="C108" i="1" l="1"/>
  <c r="C110" i="1" s="1"/>
  <c r="C106" i="1"/>
  <c r="C157" i="1" l="1"/>
  <c r="C154" i="1"/>
  <c r="C158" i="1" l="1"/>
  <c r="C197" i="1" l="1"/>
  <c r="C198" i="1" s="1"/>
  <c r="E32" i="1" l="1"/>
  <c r="F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Y32" i="1"/>
  <c r="Z32" i="1"/>
  <c r="C33" i="1"/>
  <c r="E34" i="1"/>
  <c r="F34" i="1"/>
  <c r="H34" i="1"/>
  <c r="I34" i="1"/>
  <c r="J34" i="1"/>
  <c r="K34" i="1"/>
  <c r="M34" i="1"/>
  <c r="N34" i="1"/>
  <c r="O34" i="1"/>
  <c r="P34" i="1"/>
  <c r="Q34" i="1"/>
  <c r="R34" i="1"/>
  <c r="S34" i="1"/>
  <c r="T34" i="1"/>
  <c r="U34" i="1"/>
  <c r="V34" i="1"/>
  <c r="W34" i="1"/>
  <c r="Y34" i="1"/>
  <c r="Z34" i="1"/>
  <c r="C35" i="1"/>
  <c r="C36" i="1"/>
  <c r="E37" i="1"/>
  <c r="F37" i="1"/>
  <c r="H37" i="1"/>
  <c r="I37" i="1"/>
  <c r="J37" i="1"/>
  <c r="K37" i="1"/>
  <c r="M37" i="1"/>
  <c r="N37" i="1"/>
  <c r="O37" i="1"/>
  <c r="P37" i="1"/>
  <c r="Q37" i="1"/>
  <c r="R37" i="1"/>
  <c r="S37" i="1"/>
  <c r="T37" i="1"/>
  <c r="U37" i="1"/>
  <c r="V37" i="1"/>
  <c r="W37" i="1"/>
  <c r="Y37" i="1"/>
  <c r="Z37" i="1"/>
  <c r="C38" i="1"/>
  <c r="E39" i="1"/>
  <c r="F39" i="1"/>
  <c r="H39" i="1"/>
  <c r="I39" i="1"/>
  <c r="J39" i="1"/>
  <c r="K39" i="1"/>
  <c r="M39" i="1"/>
  <c r="N39" i="1"/>
  <c r="O39" i="1"/>
  <c r="P39" i="1"/>
  <c r="Q39" i="1"/>
  <c r="R39" i="1"/>
  <c r="S39" i="1"/>
  <c r="T39" i="1"/>
  <c r="U39" i="1"/>
  <c r="V39" i="1"/>
  <c r="W39" i="1"/>
  <c r="Y39" i="1"/>
  <c r="Z39" i="1"/>
  <c r="C40" i="1"/>
  <c r="E41" i="1"/>
  <c r="F41" i="1"/>
  <c r="H41" i="1"/>
  <c r="I41" i="1"/>
  <c r="J41" i="1"/>
  <c r="K41" i="1"/>
  <c r="M41" i="1"/>
  <c r="N41" i="1"/>
  <c r="O41" i="1"/>
  <c r="P41" i="1"/>
  <c r="Q41" i="1"/>
  <c r="R41" i="1"/>
  <c r="S41" i="1"/>
  <c r="T41" i="1"/>
  <c r="U41" i="1"/>
  <c r="V41" i="1"/>
  <c r="W41" i="1"/>
  <c r="Y41" i="1"/>
  <c r="Z41" i="1"/>
  <c r="C42" i="1"/>
  <c r="C43" i="1"/>
  <c r="E44" i="1"/>
  <c r="F44" i="1"/>
  <c r="H44" i="1"/>
  <c r="I44" i="1"/>
  <c r="J44" i="1"/>
  <c r="K44" i="1"/>
  <c r="M44" i="1"/>
  <c r="N44" i="1"/>
  <c r="O44" i="1"/>
  <c r="P44" i="1"/>
  <c r="Q44" i="1"/>
  <c r="R44" i="1"/>
  <c r="S44" i="1"/>
  <c r="T44" i="1"/>
  <c r="U44" i="1"/>
  <c r="V44" i="1"/>
  <c r="W44" i="1"/>
  <c r="Y44" i="1"/>
  <c r="Z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4" i="1"/>
  <c r="C65" i="1"/>
  <c r="C66" i="1"/>
  <c r="C67" i="1"/>
  <c r="C85" i="1"/>
  <c r="C86" i="1"/>
  <c r="C88" i="1"/>
  <c r="C92" i="1"/>
  <c r="C94" i="1"/>
  <c r="C95" i="1"/>
  <c r="C98" i="1"/>
  <c r="C121" i="1"/>
  <c r="C143" i="1"/>
  <c r="C144" i="1"/>
  <c r="C148" i="1"/>
  <c r="C149" i="1"/>
  <c r="C156" i="1"/>
  <c r="C162" i="1"/>
  <c r="C164" i="1"/>
  <c r="C166" i="1"/>
  <c r="C167" i="1"/>
  <c r="C172" i="1"/>
  <c r="C173" i="1"/>
  <c r="C175" i="1"/>
  <c r="C176" i="1"/>
  <c r="C178" i="1"/>
  <c r="C180" i="1" s="1"/>
  <c r="C181" i="1"/>
  <c r="C184" i="1"/>
  <c r="C185" i="1" s="1"/>
  <c r="C193" i="1"/>
  <c r="C194" i="1"/>
  <c r="C200" i="1"/>
  <c r="C201" i="1"/>
  <c r="C202" i="1"/>
  <c r="C205" i="1"/>
  <c r="C206" i="1"/>
  <c r="C207" i="1"/>
  <c r="C210" i="1"/>
  <c r="C213" i="1" s="1"/>
  <c r="C211" i="1"/>
  <c r="C212" i="1"/>
  <c r="C215" i="1"/>
  <c r="C216" i="1" s="1"/>
  <c r="C217" i="1"/>
  <c r="C218" i="1"/>
  <c r="C219" i="1" s="1"/>
  <c r="C220" i="1"/>
  <c r="C235" i="1"/>
  <c r="C236" i="1"/>
  <c r="C237" i="1"/>
  <c r="C137" i="1" l="1"/>
  <c r="C204" i="1"/>
  <c r="C37" i="1"/>
  <c r="C153" i="1"/>
  <c r="C165" i="1"/>
  <c r="C163" i="1"/>
  <c r="C168" i="1"/>
  <c r="C41" i="1"/>
  <c r="C39" i="1"/>
  <c r="C214" i="1"/>
  <c r="C142" i="1"/>
  <c r="E227" i="1"/>
  <c r="I227" i="1"/>
  <c r="C174" i="1"/>
  <c r="C150" i="1"/>
  <c r="C141" i="1"/>
  <c r="C177" i="1"/>
  <c r="C44" i="1"/>
  <c r="C91" i="1"/>
  <c r="C34" i="1"/>
  <c r="C63" i="1"/>
  <c r="C49" i="1"/>
  <c r="C32" i="1"/>
  <c r="C195" i="1"/>
  <c r="C209" i="1"/>
  <c r="C208" i="1"/>
  <c r="C203" i="1"/>
  <c r="C155" i="1" l="1"/>
  <c r="H227" i="1"/>
  <c r="Q227" i="1"/>
  <c r="M227" i="1"/>
  <c r="F227" i="1"/>
  <c r="Z227" i="1"/>
  <c r="T227" i="1"/>
  <c r="W227" i="1"/>
  <c r="Y227" i="1"/>
  <c r="V227" i="1"/>
  <c r="N227" i="1"/>
  <c r="S227" i="1"/>
  <c r="P227" i="1"/>
  <c r="J227" i="1"/>
  <c r="K227" i="1"/>
  <c r="R227" i="1"/>
  <c r="O227" i="1"/>
  <c r="U227" i="1"/>
  <c r="C221" i="1"/>
  <c r="C223" i="1" s="1"/>
  <c r="C224" i="1" l="1"/>
  <c r="C227" i="1" s="1"/>
  <c r="D260" i="1"/>
  <c r="C261" i="1"/>
</calcChain>
</file>

<file path=xl/sharedStrings.xml><?xml version="1.0" encoding="utf-8"?>
<sst xmlns="http://schemas.openxmlformats.org/spreadsheetml/2006/main" count="338" uniqueCount="260">
  <si>
    <t xml:space="preserve"> </t>
  </si>
  <si>
    <t xml:space="preserve">  </t>
  </si>
  <si>
    <t xml:space="preserve"> П О К А З А Т Е Л И 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</si>
  <si>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</si>
  <si>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</si>
  <si>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</si>
  <si>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</si>
  <si>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</si>
  <si>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</si>
  <si>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</si>
  <si>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Заложено картофеля,тонн</t>
  </si>
  <si>
    <t>Яровизация семян картофеля, тонн</t>
  </si>
  <si>
    <t>% к закладке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</si>
  <si>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</si>
  <si>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</si>
  <si>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</si>
  <si>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</si>
  <si>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</si>
  <si>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</si>
  <si>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</si>
  <si>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</si>
  <si>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</si>
  <si>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</si>
  <si>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</si>
  <si>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</si>
  <si>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</si>
  <si>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</si>
  <si>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% к посеву</t>
  </si>
  <si>
    <t xml:space="preserve">Пробороновано озимых культур, га  </t>
  </si>
  <si>
    <t>Площадь многолетних трав всего,  га (4-сх 2016)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</si>
  <si>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</si>
  <si>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</si>
  <si>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</si>
  <si>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</si>
  <si>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</si>
  <si>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</si>
  <si>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</si>
  <si>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План посева яров.зерн. и з/боб, га</t>
  </si>
  <si>
    <r>
      <t>Посеяно яр.зерн. и з/боб.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</si>
  <si>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>в т.ч. пересев по погибшим озимым</t>
  </si>
  <si>
    <t xml:space="preserve">         яр. пшеница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</si>
  <si>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</si>
  <si>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</si>
  <si>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</si>
  <si>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</si>
  <si>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</si>
  <si>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Химпрополка зерновых и з/б культур, га</t>
  </si>
  <si>
    <t>в % от площади зерновых культур</t>
  </si>
  <si>
    <t>в т.ч. озимых</t>
  </si>
  <si>
    <t>яровых</t>
  </si>
  <si>
    <t>Химзащита зерновых и з/б культур, га</t>
  </si>
  <si>
    <t>План посадки картофеля, га</t>
  </si>
  <si>
    <t>Посажено картофеля, га</t>
  </si>
  <si>
    <t>Междурядная обработка картофеля, га</t>
  </si>
  <si>
    <t>План посева овощей (включая семенники), га</t>
  </si>
  <si>
    <t>Посеяно овощей, га</t>
  </si>
  <si>
    <t xml:space="preserve">    из них семенников овощных культур,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</si>
  <si>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</si>
  <si>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</si>
  <si>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</si>
  <si>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</si>
  <si>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</si>
  <si>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</si>
  <si>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</si>
  <si>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</si>
  <si>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</si>
  <si>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</si>
  <si>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</si>
  <si>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</si>
  <si>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</si>
  <si>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</si>
  <si>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</si>
  <si>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</si>
  <si>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</si>
  <si>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</si>
  <si>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Готовность тракторов, участвующих в ВПР (Гостехнадзор Чувашии)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</si>
  <si>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</si>
  <si>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</si>
  <si>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</si>
  <si>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</si>
  <si>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</si>
  <si>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</si>
  <si>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</si>
  <si>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</si>
  <si>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</si>
  <si>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</si>
  <si>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</si>
  <si>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Ожидаемая уборочная площадь (без кукурузы на зерно), га</t>
  </si>
  <si>
    <t>Скошено зерновых и зернобобовых культур, га</t>
  </si>
  <si>
    <t>% к  уборочной площади (без кукурузы на зерно)</t>
  </si>
  <si>
    <t>в т.ч. пшеницы</t>
  </si>
  <si>
    <t xml:space="preserve">         ржи</t>
  </si>
  <si>
    <t xml:space="preserve">         ячменя</t>
  </si>
  <si>
    <t xml:space="preserve">         овса</t>
  </si>
  <si>
    <t>посевная площадь кукурузы на зерно</t>
  </si>
  <si>
    <t>кукурузы на зерно</t>
  </si>
  <si>
    <t>в % к посевной площади</t>
  </si>
  <si>
    <t xml:space="preserve">         гречихи</t>
  </si>
  <si>
    <t xml:space="preserve">         проса</t>
  </si>
  <si>
    <t>Осталось убирать, га</t>
  </si>
  <si>
    <t>Обмолочено зерновых и зернобобовых культур, га</t>
  </si>
  <si>
    <t>Намолочено зерна, тонн</t>
  </si>
  <si>
    <t xml:space="preserve">          проса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</si>
  <si>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</si>
  <si>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</si>
  <si>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</si>
  <si>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</si>
  <si>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</si>
  <si>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</si>
  <si>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</si>
  <si>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</si>
  <si>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</si>
  <si>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</si>
  <si>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</si>
  <si>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</si>
  <si>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</si>
  <si>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</si>
  <si>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</si>
  <si>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</si>
  <si>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</si>
  <si>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</si>
  <si>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</si>
  <si>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</si>
  <si>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</si>
  <si>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</si>
  <si>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</si>
  <si>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</si>
  <si>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</si>
  <si>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</si>
  <si>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</si>
  <si>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</si>
  <si>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</si>
  <si>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</si>
  <si>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</si>
  <si>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</si>
  <si>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</si>
  <si>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</si>
  <si>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</si>
  <si>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</si>
  <si>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</si>
  <si>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</si>
  <si>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</si>
  <si>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</si>
  <si>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</si>
  <si>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</si>
  <si>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</si>
  <si>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</si>
  <si>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</si>
  <si>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</si>
  <si>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</si>
  <si>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</si>
  <si>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</si>
  <si>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</si>
  <si>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</si>
  <si>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</si>
  <si>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</si>
  <si>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</si>
  <si>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 xml:space="preserve">К севу озимых культур приступили К(Ф)Х Лукьянова Канашский район (озимая вика), СХП "Цивиль" Мариинско-Посадского района, ФГУП "Колос" СХП "Цивиль" Цивильского района, СХПК Колос Яльчиского района 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</si>
  <si>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</si>
  <si>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</si>
  <si>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</si>
  <si>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</si>
  <si>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</si>
  <si>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Поголовье скота (без свиней, птицы), усл.голов (по данным на 01.07)</t>
  </si>
  <si>
    <t>на 1 усл. голову к.р.с. (без свиней и птицы), ц. к.ед. (правильный перерасчет)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</si>
  <si>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(по 2017 г. данные 4-сх)</t>
    </r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</si>
  <si>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</si>
  <si>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</si>
  <si>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</si>
  <si>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</si>
  <si>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</si>
  <si>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Озимый рыжик скошен и обмолочен на площади 75 га, валовой сбор составил 83 т при урожайности 11 ц/га (ООО "Агрофирма "Санары" Вурнарский район)</t>
  </si>
  <si>
    <t>Количество хозяйств, завершивших уборку зерновых</t>
  </si>
  <si>
    <t xml:space="preserve">   в т.ч. кукурузы на зерно (сохранившаяся площадь)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</si>
  <si>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</si>
  <si>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</si>
  <si>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</si>
  <si>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</si>
  <si>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</t>
  </si>
  <si>
    <t>АО "Приволжское"</t>
  </si>
  <si>
    <t>ЗАО "Прогресс"</t>
  </si>
  <si>
    <t>ОАО "Агрофирма "Средняя Волга"</t>
  </si>
  <si>
    <t xml:space="preserve">ОАО "Чувашский Бройлер" </t>
  </si>
  <si>
    <t xml:space="preserve">ОАО "Чурачикское" </t>
  </si>
  <si>
    <t xml:space="preserve">ООО "А.Гард" </t>
  </si>
  <si>
    <t xml:space="preserve">ООО "Агрофирма "Атлашевская" </t>
  </si>
  <si>
    <t xml:space="preserve">ООО "Агрофирма "Туруновская" </t>
  </si>
  <si>
    <t>ООО "Агрохолдинг "ЮРМА"</t>
  </si>
  <si>
    <t xml:space="preserve">ООО "Бездна" </t>
  </si>
  <si>
    <t>ООО "ЭлиС"</t>
  </si>
  <si>
    <t xml:space="preserve">ООО СХК "Атлашевский" </t>
  </si>
  <si>
    <t>СХПК "САД"</t>
  </si>
  <si>
    <t>СХПК им. И.Г. Кадыкова</t>
  </si>
  <si>
    <t xml:space="preserve">СХПК-колхоз им. Куйбышева </t>
  </si>
  <si>
    <t xml:space="preserve">СХПК-колхоз им. Ленина </t>
  </si>
  <si>
    <t xml:space="preserve">Итого по крупным предприятиям </t>
  </si>
  <si>
    <t>КФХ Анатольев В.В.</t>
  </si>
  <si>
    <t xml:space="preserve">КФХ Андреев А.В. </t>
  </si>
  <si>
    <t xml:space="preserve">КФХ Виноградов Н.В. </t>
  </si>
  <si>
    <t xml:space="preserve">КФХ Иванова А.Н. </t>
  </si>
  <si>
    <t xml:space="preserve">КФХ Игнатев А.Н. </t>
  </si>
  <si>
    <t xml:space="preserve">КФХ Камаева Э.С. </t>
  </si>
  <si>
    <t xml:space="preserve">КФХ Коновалов А.Д. </t>
  </si>
  <si>
    <t>КФХ Никитин В.А.</t>
  </si>
  <si>
    <t xml:space="preserve">КФХ Никифоров А.В. </t>
  </si>
  <si>
    <t>КФХ Пайков Д.Б.</t>
  </si>
  <si>
    <t xml:space="preserve">КФХ Петров Ю.В. </t>
  </si>
  <si>
    <t xml:space="preserve">КФХ Прокопьев А.В. </t>
  </si>
  <si>
    <t xml:space="preserve">КФХ Прокопьева М.Г. </t>
  </si>
  <si>
    <t xml:space="preserve">КФХ Чернуха С.Д. </t>
  </si>
  <si>
    <t xml:space="preserve">КФХ Яковлева А.Н. </t>
  </si>
  <si>
    <t>ФГБОУ УВО "ЧГСХА"</t>
  </si>
  <si>
    <t>Чебоксарский ГСУ</t>
  </si>
  <si>
    <t>крупные сельскохозяйственные организация</t>
  </si>
  <si>
    <t>крестянские (фермерские) хозяйства</t>
  </si>
  <si>
    <t>Всего период 2020 г.</t>
  </si>
  <si>
    <t>На соответ. период 2019 г.</t>
  </si>
  <si>
    <t>АО "Агрофирма "Ольдеевская"</t>
  </si>
  <si>
    <t>Итого КФХ</t>
  </si>
  <si>
    <t xml:space="preserve">КФХ Окликов А.Г. </t>
  </si>
  <si>
    <t>КФХ Плотникова К.Ю.</t>
  </si>
  <si>
    <t>Итого по КФХ</t>
  </si>
  <si>
    <t xml:space="preserve">Площадь многолетних трав, га </t>
  </si>
  <si>
    <t>Пробороновано многолетних трав, га</t>
  </si>
  <si>
    <t>Посеяно яровых зерновых и зернобобовых культур, га</t>
  </si>
  <si>
    <t xml:space="preserve">        пшеница</t>
  </si>
  <si>
    <t xml:space="preserve">       ячмень</t>
  </si>
  <si>
    <t xml:space="preserve">       овес</t>
  </si>
  <si>
    <t xml:space="preserve">       зернобобовые</t>
  </si>
  <si>
    <t>Пробороновано озимых культур, га</t>
  </si>
  <si>
    <t>Подкормлено озимых культур, га</t>
  </si>
  <si>
    <t>Посеяно кукурузы на силос, га</t>
  </si>
  <si>
    <t>Посев однолетних трав, га</t>
  </si>
  <si>
    <t xml:space="preserve">План посева рапса, га </t>
  </si>
  <si>
    <t>План посева кукурузы на силос, га</t>
  </si>
  <si>
    <t>План посева яровых зерновых и зернобобовых культур, га</t>
  </si>
  <si>
    <t>2020 г. К 2019 г., %</t>
  </si>
  <si>
    <t>План посадки овощей открытого грунта, га</t>
  </si>
  <si>
    <t>Посажено овощей открытого гркнта, га</t>
  </si>
  <si>
    <t>Посев многолетних беспокровных трав, га</t>
  </si>
  <si>
    <t xml:space="preserve">        полба</t>
  </si>
  <si>
    <t xml:space="preserve">КФХ Шумилов В.Н. </t>
  </si>
  <si>
    <t>Химпрополка зерновых и зернобобовых культур, га</t>
  </si>
  <si>
    <t>Химзащита зерновых и зернобобовых культур, га</t>
  </si>
  <si>
    <t xml:space="preserve">       кукуруза на зерно</t>
  </si>
  <si>
    <t xml:space="preserve">       просо</t>
  </si>
  <si>
    <t>Площадь посева озимых культур на зерно и з.к., га</t>
  </si>
  <si>
    <t>ООО "Спецтехэвакуатор"</t>
  </si>
  <si>
    <t>ООО "ЧебоМилк"</t>
  </si>
  <si>
    <t>Скошено многолеьних трав, га</t>
  </si>
  <si>
    <t>Заготовка, тонн</t>
  </si>
  <si>
    <t>сено, факт</t>
  </si>
  <si>
    <t>сенаж, факт</t>
  </si>
  <si>
    <t xml:space="preserve">на 1 усл. голову к.р.с. (без свиней и птицы), ц. к.ед. </t>
  </si>
  <si>
    <t xml:space="preserve">          план заготовки</t>
  </si>
  <si>
    <t xml:space="preserve">          факт. к.ед.</t>
  </si>
  <si>
    <t xml:space="preserve">          в % к плану</t>
  </si>
  <si>
    <t>силос, факт</t>
  </si>
  <si>
    <t>завершили 1 укос</t>
  </si>
  <si>
    <t>Информация о сельскохозяйственных работах на 16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</si>
</sst>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0"/>
      <name val="Arial Cyr"/>
      <family val="2"/>
      <charset val="204"/>
    </font>
    <font>
      <b/>
      <i/>
      <sz val="20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/>
    <xf numFmtId="9" fontId="11" fillId="0" borderId="0" applyFill="0" applyBorder="0" applyAlignment="0" applyProtection="0"/>
  </cellStyleXfs>
  <cellXfs count="30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left" vertical="center" wrapText="1" indent="7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" fontId="7" fillId="0" borderId="2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" fontId="7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9" fontId="7" fillId="0" borderId="2" xfId="2" applyFont="1" applyFill="1" applyBorder="1" applyAlignment="1">
      <alignment horizontal="center" vertical="center" wrapText="1"/>
    </xf>
    <xf numFmtId="9" fontId="10" fillId="0" borderId="3" xfId="2" applyNumberFormat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9" fillId="0" borderId="11" xfId="2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textRotation="90" wrapText="1"/>
    </xf>
    <xf numFmtId="3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0" xfId="0" applyFont="1" applyFill="1" applyBorder="1"/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" fillId="0" borderId="6" xfId="0" applyFont="1" applyFill="1" applyBorder="1"/>
    <xf numFmtId="0" fontId="7" fillId="0" borderId="7" xfId="0" applyFont="1" applyFill="1" applyBorder="1"/>
    <xf numFmtId="3" fontId="8" fillId="0" borderId="0" xfId="0" applyNumberFormat="1" applyFont="1" applyFill="1" applyBorder="1"/>
    <xf numFmtId="9" fontId="7" fillId="0" borderId="7" xfId="0" applyNumberFormat="1" applyFont="1" applyFill="1" applyBorder="1"/>
    <xf numFmtId="0" fontId="8" fillId="2" borderId="3" xfId="0" applyFont="1" applyFill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21" xfId="0" applyFont="1" applyFill="1" applyBorder="1" applyAlignment="1">
      <alignment horizontal="center" textRotation="90"/>
    </xf>
    <xf numFmtId="0" fontId="8" fillId="2" borderId="2" xfId="0" applyFont="1" applyFill="1" applyBorder="1"/>
    <xf numFmtId="0" fontId="10" fillId="2" borderId="3" xfId="0" applyFont="1" applyFill="1" applyBorder="1"/>
    <xf numFmtId="0" fontId="10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9" fontId="8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9" fontId="9" fillId="0" borderId="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9" fontId="9" fillId="3" borderId="2" xfId="0" applyNumberFormat="1" applyFont="1" applyFill="1" applyBorder="1" applyAlignment="1">
      <alignment horizontal="center" vertical="center" wrapText="1"/>
    </xf>
    <xf numFmtId="9" fontId="8" fillId="2" borderId="2" xfId="2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3" fontId="7" fillId="2" borderId="3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1" fontId="8" fillId="2" borderId="3" xfId="0" applyNumberFormat="1" applyFont="1" applyFill="1" applyBorder="1"/>
    <xf numFmtId="1" fontId="7" fillId="2" borderId="3" xfId="0" applyNumberFormat="1" applyFont="1" applyFill="1" applyBorder="1"/>
    <xf numFmtId="1" fontId="3" fillId="0" borderId="0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 vertical="center" wrapText="1"/>
    </xf>
    <xf numFmtId="9" fontId="9" fillId="2" borderId="4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9" fontId="9" fillId="2" borderId="11" xfId="2" applyNumberFormat="1" applyFont="1" applyFill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 wrapText="1"/>
    </xf>
    <xf numFmtId="164" fontId="9" fillId="0" borderId="20" xfId="2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165" fontId="9" fillId="0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" fontId="8" fillId="0" borderId="4" xfId="2" applyNumberFormat="1" applyFont="1" applyFill="1" applyBorder="1" applyAlignment="1">
      <alignment horizontal="center" vertical="center"/>
    </xf>
    <xf numFmtId="1" fontId="9" fillId="0" borderId="11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164" fontId="8" fillId="0" borderId="11" xfId="2" applyNumberFormat="1" applyFont="1" applyFill="1" applyBorder="1" applyAlignment="1">
      <alignment horizontal="center" vertical="center"/>
    </xf>
    <xf numFmtId="164" fontId="9" fillId="0" borderId="4" xfId="2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center" vertical="top" wrapText="1"/>
    </xf>
    <xf numFmtId="1" fontId="8" fillId="2" borderId="11" xfId="0" applyNumberFormat="1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0" xfId="0" applyFont="1" applyFill="1" applyBorder="1"/>
    <xf numFmtId="0" fontId="8" fillId="2" borderId="3" xfId="0" applyFont="1" applyFill="1" applyBorder="1" applyAlignment="1">
      <alignment horizontal="center"/>
    </xf>
    <xf numFmtId="0" fontId="9" fillId="3" borderId="3" xfId="0" applyFont="1" applyFill="1" applyBorder="1"/>
    <xf numFmtId="0" fontId="9" fillId="2" borderId="11" xfId="0" applyFont="1" applyFill="1" applyBorder="1" applyAlignment="1">
      <alignment horizontal="center"/>
    </xf>
    <xf numFmtId="0" fontId="10" fillId="2" borderId="0" xfId="0" applyFont="1" applyFill="1" applyBorder="1"/>
    <xf numFmtId="164" fontId="9" fillId="3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/>
    <xf numFmtId="0" fontId="9" fillId="2" borderId="0" xfId="0" applyFont="1" applyFill="1" applyBorder="1"/>
    <xf numFmtId="0" fontId="10" fillId="2" borderId="11" xfId="0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64" fontId="10" fillId="3" borderId="3" xfId="0" applyNumberFormat="1" applyFont="1" applyFill="1" applyBorder="1"/>
    <xf numFmtId="0" fontId="9" fillId="2" borderId="11" xfId="2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/>
    <xf numFmtId="9" fontId="10" fillId="0" borderId="3" xfId="0" applyNumberFormat="1" applyFont="1" applyFill="1" applyBorder="1"/>
    <xf numFmtId="9" fontId="10" fillId="2" borderId="3" xfId="0" applyNumberFormat="1" applyFont="1" applyFill="1" applyBorder="1"/>
    <xf numFmtId="0" fontId="9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9" fontId="9" fillId="3" borderId="3" xfId="0" applyNumberFormat="1" applyFont="1" applyFill="1" applyBorder="1"/>
    <xf numFmtId="9" fontId="10" fillId="3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/>
    <xf numFmtId="1" fontId="9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9" fillId="0" borderId="22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textRotation="90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/>
    <xf numFmtId="164" fontId="8" fillId="2" borderId="3" xfId="0" applyNumberFormat="1" applyFont="1" applyFill="1" applyBorder="1"/>
    <xf numFmtId="164" fontId="10" fillId="2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2" fillId="3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/>
    </xf>
    <xf numFmtId="0" fontId="3" fillId="3" borderId="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1" fontId="8" fillId="2" borderId="3" xfId="0" applyNumberFormat="1" applyFont="1" applyFill="1" applyBorder="1" applyAlignment="1">
      <alignment horizontal="center"/>
    </xf>
    <xf numFmtId="1" fontId="8" fillId="3" borderId="3" xfId="0" applyNumberFormat="1" applyFont="1" applyFill="1" applyBorder="1"/>
    <xf numFmtId="1" fontId="7" fillId="3" borderId="3" xfId="0" applyNumberFormat="1" applyFont="1" applyFill="1" applyBorder="1"/>
    <xf numFmtId="1" fontId="7" fillId="3" borderId="3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1" fontId="7" fillId="4" borderId="3" xfId="0" applyNumberFormat="1" applyFont="1" applyFill="1" applyBorder="1"/>
    <xf numFmtId="0" fontId="8" fillId="2" borderId="3" xfId="0" applyNumberFormat="1" applyFont="1" applyFill="1" applyBorder="1"/>
    <xf numFmtId="0" fontId="2" fillId="2" borderId="0" xfId="0" applyNumberFormat="1" applyFont="1" applyFill="1" applyBorder="1"/>
    <xf numFmtId="10" fontId="8" fillId="3" borderId="3" xfId="0" applyNumberFormat="1" applyFont="1" applyFill="1" applyBorder="1"/>
    <xf numFmtId="10" fontId="3" fillId="3" borderId="0" xfId="0" applyNumberFormat="1" applyFont="1" applyFill="1" applyBorder="1"/>
    <xf numFmtId="10" fontId="7" fillId="3" borderId="3" xfId="0" applyNumberFormat="1" applyFont="1" applyFill="1" applyBorder="1"/>
    <xf numFmtId="0" fontId="7" fillId="2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textRotation="90"/>
    </xf>
    <xf numFmtId="9" fontId="8" fillId="2" borderId="3" xfId="0" applyNumberFormat="1" applyFont="1" applyFill="1" applyBorder="1"/>
    <xf numFmtId="0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/>
    <xf numFmtId="9" fontId="8" fillId="2" borderId="0" xfId="0" applyNumberFormat="1" applyFont="1" applyFill="1" applyBorder="1"/>
    <xf numFmtId="166" fontId="8" fillId="2" borderId="3" xfId="0" applyNumberFormat="1" applyFont="1" applyFill="1" applyBorder="1"/>
    <xf numFmtId="164" fontId="8" fillId="3" borderId="3" xfId="0" applyNumberFormat="1" applyFont="1" applyFill="1" applyBorder="1"/>
    <xf numFmtId="9" fontId="8" fillId="3" borderId="3" xfId="0" applyNumberFormat="1" applyFont="1" applyFill="1" applyBorder="1"/>
    <xf numFmtId="9" fontId="8" fillId="0" borderId="3" xfId="0" applyNumberFormat="1" applyFont="1" applyFill="1" applyBorder="1"/>
    <xf numFmtId="1" fontId="8" fillId="0" borderId="3" xfId="0" applyNumberFormat="1" applyFont="1" applyFill="1" applyBorder="1"/>
    <xf numFmtId="0" fontId="7" fillId="3" borderId="3" xfId="0" applyNumberFormat="1" applyFont="1" applyFill="1" applyBorder="1"/>
    <xf numFmtId="0" fontId="8" fillId="3" borderId="3" xfId="0" applyNumberFormat="1" applyFont="1" applyFill="1" applyBorder="1"/>
    <xf numFmtId="0" fontId="3" fillId="3" borderId="0" xfId="0" applyNumberFormat="1" applyFont="1" applyFill="1" applyBorder="1"/>
    <xf numFmtId="0" fontId="3" fillId="2" borderId="0" xfId="0" applyNumberFormat="1" applyFont="1" applyFill="1" applyBorder="1"/>
    <xf numFmtId="0" fontId="6" fillId="3" borderId="14" xfId="0" applyFont="1" applyFill="1" applyBorder="1" applyAlignment="1">
      <alignment horizontal="center" textRotation="90" wrapText="1"/>
    </xf>
    <xf numFmtId="0" fontId="13" fillId="3" borderId="14" xfId="0" applyFont="1" applyFill="1" applyBorder="1" applyAlignment="1">
      <alignment horizontal="center" textRotation="90" wrapText="1"/>
    </xf>
    <xf numFmtId="0" fontId="6" fillId="3" borderId="14" xfId="0" applyFont="1" applyFill="1" applyBorder="1" applyAlignment="1">
      <alignment horizontal="center" textRotation="90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U309"/>
  <sheetViews>
    <sheetView tabSelected="1" view="pageBreakPreview" topLeftCell="A2" zoomScale="55" zoomScaleNormal="70" zoomScaleSheetLayoutView="55" zoomScalePageLayoutView="82" workbookViewId="0">
      <pane xSplit="1" ySplit="4" topLeftCell="B287" activePane="bottomRight" state="frozen"/>
      <selection activeCell="A2" sqref="A2"/>
      <selection pane="topRight" activeCell="B2" sqref="B2"/>
      <selection pane="bottomLeft" activeCell="A7" sqref="A7"/>
      <selection pane="bottomRight" activeCell="AD307" sqref="AD307"/>
    </sheetView>
  </sheetViews>
  <sheetFormatPr defaultColWidth="9.140625" defaultRowHeight="16.5" outlineLevelRow="1" x14ac:dyDescent="0.25"/>
  <cols>
    <col min="1" max="1" width="99.85546875" style="86" customWidth="1"/>
    <col min="2" max="2" width="14.42578125" style="2" customWidth="1"/>
    <col min="3" max="3" width="13.28515625" style="2" customWidth="1"/>
    <col min="4" max="4" width="13.140625" style="2" customWidth="1"/>
    <col min="5" max="5" width="11.7109375" style="1" customWidth="1"/>
    <col min="6" max="6" width="12.28515625" style="1" customWidth="1"/>
    <col min="7" max="7" width="14.5703125" style="1" customWidth="1"/>
    <col min="8" max="8" width="13" style="1" customWidth="1"/>
    <col min="9" max="9" width="14.28515625" style="1" customWidth="1"/>
    <col min="10" max="10" width="15" style="1" customWidth="1"/>
    <col min="11" max="11" width="14.7109375" style="1" customWidth="1"/>
    <col min="12" max="12" width="13.28515625" style="1" customWidth="1"/>
    <col min="13" max="13" width="14.7109375" style="1" customWidth="1"/>
    <col min="14" max="14" width="13.5703125" style="1" customWidth="1"/>
    <col min="15" max="15" width="12.85546875" style="1" customWidth="1"/>
    <col min="16" max="16" width="13" style="1" customWidth="1"/>
    <col min="17" max="17" width="14.28515625" style="1" customWidth="1"/>
    <col min="18" max="18" width="12.140625" style="1" customWidth="1"/>
    <col min="19" max="19" width="14" style="1" customWidth="1"/>
    <col min="20" max="20" width="14.28515625" style="1" customWidth="1"/>
    <col min="21" max="21" width="13" style="3" customWidth="1"/>
    <col min="22" max="22" width="11.140625" style="1" customWidth="1"/>
    <col min="23" max="23" width="14.28515625" style="1" customWidth="1"/>
    <col min="24" max="25" width="13" style="1" customWidth="1"/>
    <col min="26" max="26" width="13" style="5" customWidth="1"/>
    <col min="27" max="27" width="12" style="5" customWidth="1"/>
    <col min="28" max="28" width="0.85546875" style="1" hidden="1" customWidth="1"/>
    <col min="29" max="29" width="9.140625" style="1" hidden="1" customWidth="1"/>
    <col min="30" max="31" width="13.5703125" style="1" hidden="1" customWidth="1"/>
    <col min="32" max="32" width="12.28515625" style="1" hidden="1" customWidth="1"/>
    <col min="33" max="33" width="13.85546875" style="1" hidden="1" customWidth="1"/>
    <col min="34" max="34" width="14.28515625" style="1" hidden="1" customWidth="1"/>
    <col min="35" max="35" width="14.140625" style="1" hidden="1" customWidth="1"/>
    <col min="36" max="36" width="13.5703125" style="1" hidden="1" customWidth="1"/>
    <col min="37" max="37" width="12.7109375" style="1" hidden="1" customWidth="1"/>
    <col min="38" max="38" width="11.7109375" style="1" hidden="1" customWidth="1"/>
    <col min="39" max="39" width="14.5703125" style="1" hidden="1" customWidth="1"/>
    <col min="40" max="40" width="13" style="1" hidden="1" customWidth="1"/>
    <col min="41" max="41" width="15.140625" style="1" hidden="1" customWidth="1"/>
    <col min="42" max="42" width="14.140625" style="1" hidden="1" customWidth="1"/>
    <col min="43" max="43" width="12.5703125" style="1" hidden="1" customWidth="1"/>
    <col min="44" max="44" width="13" style="1" hidden="1" customWidth="1"/>
    <col min="45" max="45" width="9.140625" style="1" hidden="1" customWidth="1"/>
    <col min="46" max="46" width="11.7109375" style="1" hidden="1" customWidth="1"/>
    <col min="47" max="47" width="9.140625" style="1" hidden="1" customWidth="1"/>
    <col min="48" max="16384" width="9.140625" style="1"/>
  </cols>
  <sheetData>
    <row r="1" spans="1:46" ht="25.5" hidden="1" x14ac:dyDescent="0.35">
      <c r="A1" s="1"/>
      <c r="Z1" s="155"/>
      <c r="AA1" s="155"/>
    </row>
    <row r="2" spans="1:46" s="3" customFormat="1" ht="29.45" customHeight="1" x14ac:dyDescent="0.25">
      <c r="A2" s="297" t="s">
        <v>259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153"/>
    </row>
    <row r="3" spans="1:46" s="3" customFormat="1" ht="0.75" customHeight="1" thickBot="1" x14ac:dyDescent="0.3">
      <c r="A3" s="148">
        <f>E11</f>
        <v>350</v>
      </c>
      <c r="B3" s="4"/>
      <c r="C3" s="4"/>
      <c r="D3" s="4"/>
      <c r="E3" s="4"/>
      <c r="F3" s="4"/>
      <c r="G3" s="4"/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</row>
    <row r="4" spans="1:46" s="2" customFormat="1" ht="27" customHeight="1" thickBot="1" x14ac:dyDescent="0.4">
      <c r="A4" s="298" t="s">
        <v>2</v>
      </c>
      <c r="B4" s="300" t="s">
        <v>216</v>
      </c>
      <c r="C4" s="302" t="s">
        <v>215</v>
      </c>
      <c r="D4" s="302" t="s">
        <v>236</v>
      </c>
      <c r="E4" s="304" t="s">
        <v>213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6"/>
      <c r="AA4" s="154"/>
      <c r="AB4" s="134" t="s">
        <v>214</v>
      </c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6"/>
    </row>
    <row r="5" spans="1:46" s="5" customFormat="1" ht="173.25" customHeight="1" thickBot="1" x14ac:dyDescent="0.3">
      <c r="A5" s="299"/>
      <c r="B5" s="301"/>
      <c r="C5" s="303"/>
      <c r="D5" s="303"/>
      <c r="E5" s="285" t="s">
        <v>194</v>
      </c>
      <c r="F5" s="285" t="s">
        <v>193</v>
      </c>
      <c r="G5" s="285" t="s">
        <v>247</v>
      </c>
      <c r="H5" s="285" t="s">
        <v>180</v>
      </c>
      <c r="I5" s="285" t="s">
        <v>183</v>
      </c>
      <c r="J5" s="285" t="s">
        <v>192</v>
      </c>
      <c r="K5" s="285" t="s">
        <v>181</v>
      </c>
      <c r="L5" s="285" t="s">
        <v>248</v>
      </c>
      <c r="M5" s="285" t="s">
        <v>190</v>
      </c>
      <c r="N5" s="285" t="s">
        <v>185</v>
      </c>
      <c r="O5" s="286" t="s">
        <v>217</v>
      </c>
      <c r="P5" s="285" t="s">
        <v>187</v>
      </c>
      <c r="Q5" s="285" t="s">
        <v>186</v>
      </c>
      <c r="R5" s="285" t="s">
        <v>182</v>
      </c>
      <c r="S5" s="285" t="s">
        <v>179</v>
      </c>
      <c r="T5" s="285" t="s">
        <v>184</v>
      </c>
      <c r="U5" s="285" t="s">
        <v>188</v>
      </c>
      <c r="V5" s="285" t="s">
        <v>191</v>
      </c>
      <c r="W5" s="235" t="s">
        <v>211</v>
      </c>
      <c r="X5" s="287" t="s">
        <v>212</v>
      </c>
      <c r="Y5" s="285" t="s">
        <v>189</v>
      </c>
      <c r="Z5" s="90" t="s">
        <v>195</v>
      </c>
      <c r="AA5" s="90" t="s">
        <v>218</v>
      </c>
      <c r="AB5" s="235" t="s">
        <v>196</v>
      </c>
      <c r="AC5" s="235" t="s">
        <v>197</v>
      </c>
      <c r="AD5" s="235" t="s">
        <v>198</v>
      </c>
      <c r="AE5" s="235" t="s">
        <v>199</v>
      </c>
      <c r="AF5" s="235" t="s">
        <v>200</v>
      </c>
      <c r="AG5" s="235" t="s">
        <v>201</v>
      </c>
      <c r="AH5" s="235" t="s">
        <v>202</v>
      </c>
      <c r="AI5" s="235" t="s">
        <v>203</v>
      </c>
      <c r="AJ5" s="235" t="s">
        <v>204</v>
      </c>
      <c r="AK5" s="235" t="s">
        <v>219</v>
      </c>
      <c r="AL5" s="235" t="s">
        <v>205</v>
      </c>
      <c r="AM5" s="235" t="s">
        <v>206</v>
      </c>
      <c r="AN5" s="235" t="s">
        <v>220</v>
      </c>
      <c r="AO5" s="235" t="s">
        <v>207</v>
      </c>
      <c r="AP5" s="235" t="s">
        <v>208</v>
      </c>
      <c r="AQ5" s="235" t="s">
        <v>209</v>
      </c>
      <c r="AR5" s="235" t="s">
        <v>241</v>
      </c>
      <c r="AS5" s="235" t="s">
        <v>210</v>
      </c>
      <c r="AT5" s="121" t="s">
        <v>221</v>
      </c>
    </row>
    <row r="6" spans="1:46" s="77" customFormat="1" ht="30" hidden="1" customHeight="1" x14ac:dyDescent="0.3">
      <c r="A6" s="6" t="s">
        <v>3</v>
      </c>
      <c r="B6" s="7"/>
      <c r="C6" s="7">
        <v>2552</v>
      </c>
      <c r="D6" s="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56"/>
      <c r="AA6" s="15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122"/>
    </row>
    <row r="7" spans="1:46" s="98" customFormat="1" ht="33.75" hidden="1" customHeight="1" x14ac:dyDescent="0.2">
      <c r="A7" s="10" t="s">
        <v>4</v>
      </c>
      <c r="B7" s="7"/>
      <c r="C7" s="7">
        <v>2709</v>
      </c>
      <c r="D7" s="7"/>
      <c r="E7" s="9">
        <v>326</v>
      </c>
      <c r="F7" s="9">
        <v>125</v>
      </c>
      <c r="G7" s="9"/>
      <c r="H7" s="9">
        <v>310</v>
      </c>
      <c r="I7" s="9">
        <v>435</v>
      </c>
      <c r="J7" s="9">
        <v>68</v>
      </c>
      <c r="K7" s="9">
        <v>50</v>
      </c>
      <c r="L7" s="9"/>
      <c r="M7" s="9">
        <v>556</v>
      </c>
      <c r="N7" s="9"/>
      <c r="O7" s="9">
        <v>202</v>
      </c>
      <c r="P7" s="9">
        <v>133</v>
      </c>
      <c r="Q7" s="9"/>
      <c r="R7" s="9"/>
      <c r="S7" s="9">
        <v>505</v>
      </c>
      <c r="T7" s="9"/>
      <c r="U7" s="9"/>
      <c r="V7" s="9"/>
      <c r="W7" s="9"/>
      <c r="X7" s="9"/>
      <c r="Y7" s="9"/>
      <c r="Z7" s="156">
        <v>2570</v>
      </c>
      <c r="AA7" s="156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9"/>
    </row>
    <row r="8" spans="1:46" s="108" customFormat="1" ht="28.5" hidden="1" customHeight="1" x14ac:dyDescent="0.2">
      <c r="A8" s="11" t="s">
        <v>5</v>
      </c>
      <c r="B8" s="12"/>
      <c r="C8" s="12">
        <v>1.06</v>
      </c>
      <c r="D8" s="12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157"/>
      <c r="AA8" s="15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24"/>
    </row>
    <row r="9" spans="1:46" s="98" customFormat="1" ht="41.25" hidden="1" customHeight="1" x14ac:dyDescent="0.2">
      <c r="A9" s="10" t="s">
        <v>6</v>
      </c>
      <c r="B9" s="7"/>
      <c r="C9" s="7">
        <v>2475</v>
      </c>
      <c r="D9" s="7"/>
      <c r="E9" s="9">
        <v>319</v>
      </c>
      <c r="F9" s="9">
        <v>125</v>
      </c>
      <c r="G9" s="9"/>
      <c r="H9" s="9">
        <v>310</v>
      </c>
      <c r="I9" s="9">
        <v>435</v>
      </c>
      <c r="J9" s="9">
        <v>88</v>
      </c>
      <c r="K9" s="9"/>
      <c r="L9" s="9"/>
      <c r="M9" s="9">
        <v>536</v>
      </c>
      <c r="N9" s="9"/>
      <c r="O9" s="9">
        <v>209</v>
      </c>
      <c r="P9" s="9"/>
      <c r="Q9" s="9"/>
      <c r="R9" s="9"/>
      <c r="S9" s="9">
        <v>321</v>
      </c>
      <c r="T9" s="9"/>
      <c r="U9" s="9"/>
      <c r="V9" s="9"/>
      <c r="W9" s="9"/>
      <c r="X9" s="9"/>
      <c r="Y9" s="9"/>
      <c r="Z9" s="156">
        <f>SUM(E9:Y9)</f>
        <v>2343</v>
      </c>
      <c r="AA9" s="156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9"/>
    </row>
    <row r="10" spans="1:46" s="98" customFormat="1" ht="28.5" hidden="1" customHeight="1" x14ac:dyDescent="0.2">
      <c r="A10" s="10" t="s">
        <v>7</v>
      </c>
      <c r="B10" s="12"/>
      <c r="C10" s="12">
        <f>C9/C7</f>
        <v>0.91362126245847175</v>
      </c>
      <c r="D10" s="12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157"/>
      <c r="AA10" s="15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9"/>
    </row>
    <row r="11" spans="1:46" s="100" customFormat="1" ht="30" hidden="1" customHeight="1" x14ac:dyDescent="0.2">
      <c r="A11" s="145" t="s">
        <v>8</v>
      </c>
      <c r="B11" s="94">
        <v>914</v>
      </c>
      <c r="C11" s="94">
        <f>Z11+AA11</f>
        <v>1508</v>
      </c>
      <c r="D11" s="232">
        <f>C11/B11</f>
        <v>1.649890590809628</v>
      </c>
      <c r="E11" s="95">
        <v>350</v>
      </c>
      <c r="F11" s="95"/>
      <c r="G11" s="95"/>
      <c r="H11" s="95">
        <v>310</v>
      </c>
      <c r="I11" s="95">
        <v>435</v>
      </c>
      <c r="J11" s="95"/>
      <c r="K11" s="95"/>
      <c r="L11" s="95"/>
      <c r="M11" s="95">
        <v>220</v>
      </c>
      <c r="N11" s="95"/>
      <c r="O11" s="95">
        <v>60</v>
      </c>
      <c r="P11" s="95">
        <v>133</v>
      </c>
      <c r="Q11" s="95"/>
      <c r="R11" s="95"/>
      <c r="S11" s="95"/>
      <c r="T11" s="95"/>
      <c r="U11" s="95"/>
      <c r="V11" s="95"/>
      <c r="W11" s="95"/>
      <c r="X11" s="95"/>
      <c r="Y11" s="95"/>
      <c r="Z11" s="158">
        <f>SUM(E11:Y11)</f>
        <v>1508</v>
      </c>
      <c r="AA11" s="158">
        <f>SUM(AB11:AS11)</f>
        <v>0</v>
      </c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>
        <f>SUM(AB11:AS11)</f>
        <v>0</v>
      </c>
    </row>
    <row r="12" spans="1:46" s="98" customFormat="1" ht="25.15" hidden="1" customHeight="1" x14ac:dyDescent="0.2">
      <c r="A12" s="57" t="s">
        <v>9</v>
      </c>
      <c r="B12" s="13"/>
      <c r="C12" s="13"/>
      <c r="D12" s="232" t="e">
        <f t="shared" ref="D12:D30" si="0">C12/B12</f>
        <v>#DIV/0!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9"/>
      <c r="AA12" s="159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9"/>
    </row>
    <row r="13" spans="1:46" s="98" customFormat="1" ht="6" hidden="1" customHeight="1" x14ac:dyDescent="0.2">
      <c r="A13" s="151" t="s">
        <v>10</v>
      </c>
      <c r="B13" s="7"/>
      <c r="C13" s="7"/>
      <c r="D13" s="232" t="e">
        <f t="shared" si="0"/>
        <v>#DIV/0!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56"/>
      <c r="AA13" s="15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9"/>
    </row>
    <row r="14" spans="1:46" s="98" customFormat="1" ht="30.6" hidden="1" customHeight="1" x14ac:dyDescent="0.2">
      <c r="A14" s="152" t="s">
        <v>11</v>
      </c>
      <c r="B14" s="7"/>
      <c r="C14" s="7"/>
      <c r="D14" s="232" t="e">
        <f t="shared" si="0"/>
        <v>#DIV/0!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56"/>
      <c r="AA14" s="15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9"/>
    </row>
    <row r="15" spans="1:46" s="98" customFormat="1" ht="25.15" hidden="1" customHeight="1" x14ac:dyDescent="0.2">
      <c r="A15" s="57" t="s">
        <v>12</v>
      </c>
      <c r="B15" s="17"/>
      <c r="C15" s="7"/>
      <c r="D15" s="232" t="e">
        <f t="shared" si="0"/>
        <v>#DIV/0!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9"/>
      <c r="AA15" s="159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9"/>
    </row>
    <row r="16" spans="1:46" s="98" customFormat="1" ht="30" hidden="1" customHeight="1" x14ac:dyDescent="0.2">
      <c r="A16" s="31" t="s">
        <v>13</v>
      </c>
      <c r="B16" s="7"/>
      <c r="C16" s="7"/>
      <c r="D16" s="232" t="e">
        <f t="shared" si="0"/>
        <v>#DIV/0!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56"/>
      <c r="AA16" s="156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9"/>
    </row>
    <row r="17" spans="1:46" s="77" customFormat="1" ht="46.5" hidden="1" customHeight="1" x14ac:dyDescent="0.3">
      <c r="A17" s="31" t="s">
        <v>14</v>
      </c>
      <c r="B17" s="18"/>
      <c r="C17" s="18"/>
      <c r="D17" s="232" t="e">
        <f t="shared" si="0"/>
        <v>#DIV/0!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160"/>
      <c r="AA17" s="160"/>
      <c r="AB17" s="101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117"/>
    </row>
    <row r="18" spans="1:46" s="77" customFormat="1" ht="30" hidden="1" customHeight="1" x14ac:dyDescent="0.3">
      <c r="A18" s="152" t="s">
        <v>15</v>
      </c>
      <c r="B18" s="13"/>
      <c r="C18" s="13"/>
      <c r="D18" s="232" t="e">
        <f t="shared" si="0"/>
        <v>#DIV/0!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9"/>
      <c r="AA18" s="159"/>
      <c r="AB18" s="102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117"/>
    </row>
    <row r="19" spans="1:46" s="77" customFormat="1" ht="30.6" hidden="1" customHeight="1" x14ac:dyDescent="0.3">
      <c r="A19" s="31" t="s">
        <v>16</v>
      </c>
      <c r="B19" s="13"/>
      <c r="C19" s="13"/>
      <c r="D19" s="232" t="e">
        <f t="shared" si="0"/>
        <v>#DIV/0!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9"/>
      <c r="AA19" s="159"/>
      <c r="AB19" s="102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117"/>
    </row>
    <row r="20" spans="1:46" s="77" customFormat="1" ht="30.6" hidden="1" customHeight="1" x14ac:dyDescent="0.3">
      <c r="A20" s="31" t="s">
        <v>17</v>
      </c>
      <c r="B20" s="13"/>
      <c r="C20" s="13"/>
      <c r="D20" s="232" t="e">
        <f t="shared" si="0"/>
        <v>#DIV/0!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9"/>
      <c r="AA20" s="159"/>
      <c r="AB20" s="102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117"/>
    </row>
    <row r="21" spans="1:46" s="77" customFormat="1" ht="25.15" hidden="1" customHeight="1" x14ac:dyDescent="0.3">
      <c r="A21" s="31" t="s">
        <v>18</v>
      </c>
      <c r="B21" s="19"/>
      <c r="C21" s="19"/>
      <c r="D21" s="232" t="e">
        <f t="shared" si="0"/>
        <v>#DIV/0!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161"/>
      <c r="AA21" s="161"/>
      <c r="AB21" s="101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117"/>
    </row>
    <row r="22" spans="1:46" s="77" customFormat="1" ht="25.15" hidden="1" customHeight="1" x14ac:dyDescent="0.3">
      <c r="A22" s="31" t="s">
        <v>19</v>
      </c>
      <c r="B22" s="19"/>
      <c r="C22" s="19"/>
      <c r="D22" s="232" t="e">
        <f t="shared" si="0"/>
        <v>#DIV/0!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161"/>
      <c r="AA22" s="161"/>
      <c r="AB22" s="101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117"/>
    </row>
    <row r="23" spans="1:46" s="77" customFormat="1" ht="25.15" hidden="1" customHeight="1" x14ac:dyDescent="0.3">
      <c r="A23" s="31" t="s">
        <v>20</v>
      </c>
      <c r="B23" s="19"/>
      <c r="C23" s="19"/>
      <c r="D23" s="232" t="e">
        <f t="shared" si="0"/>
        <v>#DIV/0!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161"/>
      <c r="AA23" s="161"/>
      <c r="AB23" s="101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117"/>
    </row>
    <row r="24" spans="1:46" s="77" customFormat="1" ht="25.15" hidden="1" customHeight="1" x14ac:dyDescent="0.3">
      <c r="A24" s="31" t="s">
        <v>21</v>
      </c>
      <c r="B24" s="19"/>
      <c r="C24" s="19"/>
      <c r="D24" s="232" t="e">
        <f t="shared" si="0"/>
        <v>#DIV/0!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161"/>
      <c r="AA24" s="161"/>
      <c r="AB24" s="101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117"/>
    </row>
    <row r="25" spans="1:46" s="142" customFormat="1" ht="24.75" hidden="1" customHeight="1" x14ac:dyDescent="0.3">
      <c r="A25" s="145" t="s">
        <v>11</v>
      </c>
      <c r="B25" s="138"/>
      <c r="C25" s="139">
        <f>Z25+AA25</f>
        <v>0</v>
      </c>
      <c r="D25" s="232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62">
        <f>SUM(E25:Y25)</f>
        <v>0</v>
      </c>
      <c r="AA25" s="162">
        <f>SUM(AB25:AS25)</f>
        <v>0</v>
      </c>
      <c r="AB25" s="141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>
        <f>SUM(AB25:AS25)</f>
        <v>0</v>
      </c>
    </row>
    <row r="26" spans="1:46" s="108" customFormat="1" ht="30" hidden="1" customHeight="1" x14ac:dyDescent="0.2">
      <c r="A26" s="23" t="s">
        <v>22</v>
      </c>
      <c r="B26" s="21">
        <v>4085</v>
      </c>
      <c r="C26" s="21">
        <v>4125</v>
      </c>
      <c r="D26" s="232">
        <f t="shared" si="0"/>
        <v>1.0097919216646267</v>
      </c>
      <c r="E26" s="39">
        <v>443</v>
      </c>
      <c r="F26" s="39"/>
      <c r="G26" s="39"/>
      <c r="H26" s="39">
        <v>483</v>
      </c>
      <c r="I26" s="39">
        <v>550</v>
      </c>
      <c r="J26" s="39"/>
      <c r="K26" s="39">
        <v>140</v>
      </c>
      <c r="L26" s="39"/>
      <c r="M26" s="39">
        <v>769</v>
      </c>
      <c r="N26" s="39"/>
      <c r="O26" s="39">
        <v>114</v>
      </c>
      <c r="P26" s="39">
        <v>240</v>
      </c>
      <c r="Q26" s="39">
        <v>23</v>
      </c>
      <c r="R26" s="39">
        <v>611</v>
      </c>
      <c r="S26" s="39">
        <v>198</v>
      </c>
      <c r="T26" s="39">
        <v>300</v>
      </c>
      <c r="U26" s="39">
        <v>0</v>
      </c>
      <c r="V26" s="39">
        <v>0</v>
      </c>
      <c r="W26" s="39">
        <v>50</v>
      </c>
      <c r="X26" s="39">
        <v>0.9</v>
      </c>
      <c r="Y26" s="39">
        <v>0</v>
      </c>
      <c r="Z26" s="215">
        <f>SUM(E26:Y26)</f>
        <v>3921.9</v>
      </c>
      <c r="AA26" s="215">
        <f>SUM(AB26:AS26)</f>
        <v>203</v>
      </c>
      <c r="AB26" s="107">
        <v>6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35</v>
      </c>
      <c r="AI26" s="107">
        <v>0</v>
      </c>
      <c r="AJ26" s="107">
        <v>0</v>
      </c>
      <c r="AK26" s="107">
        <v>0</v>
      </c>
      <c r="AL26" s="107">
        <v>0</v>
      </c>
      <c r="AM26" s="107">
        <v>0</v>
      </c>
      <c r="AN26" s="107">
        <v>0</v>
      </c>
      <c r="AO26" s="107">
        <v>0</v>
      </c>
      <c r="AP26" s="107">
        <v>0</v>
      </c>
      <c r="AQ26" s="107">
        <v>112</v>
      </c>
      <c r="AR26" s="107">
        <v>50</v>
      </c>
      <c r="AS26" s="107">
        <v>0</v>
      </c>
      <c r="AT26" s="124">
        <f>SUM(AB26:AS26)</f>
        <v>203</v>
      </c>
    </row>
    <row r="27" spans="1:46" s="98" customFormat="1" ht="25.15" hidden="1" customHeight="1" x14ac:dyDescent="0.2">
      <c r="A27" s="23" t="s">
        <v>23</v>
      </c>
      <c r="B27" s="7"/>
      <c r="C27" s="7"/>
      <c r="D27" s="232" t="e">
        <f t="shared" si="0"/>
        <v>#DIV/0!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63"/>
      <c r="AA27" s="163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9"/>
    </row>
    <row r="28" spans="1:46" s="98" customFormat="1" ht="25.15" hidden="1" customHeight="1" x14ac:dyDescent="0.2">
      <c r="A28" s="23" t="s">
        <v>24</v>
      </c>
      <c r="B28" s="128"/>
      <c r="C28" s="127"/>
      <c r="D28" s="232" t="e">
        <f t="shared" si="0"/>
        <v>#DIV/0!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164"/>
      <c r="AA28" s="164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9"/>
    </row>
    <row r="29" spans="1:46" s="98" customFormat="1" ht="25.15" hidden="1" customHeight="1" x14ac:dyDescent="0.2">
      <c r="A29" s="23" t="s">
        <v>25</v>
      </c>
      <c r="B29" s="7"/>
      <c r="C29" s="58"/>
      <c r="D29" s="232" t="e">
        <f t="shared" si="0"/>
        <v>#DIV/0!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63"/>
      <c r="AA29" s="163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9"/>
    </row>
    <row r="30" spans="1:46" s="98" customFormat="1" ht="25.15" hidden="1" customHeight="1" x14ac:dyDescent="0.2">
      <c r="A30" s="23" t="s">
        <v>26</v>
      </c>
      <c r="B30" s="17"/>
      <c r="C30" s="17"/>
      <c r="D30" s="232" t="e">
        <f t="shared" si="0"/>
        <v>#DIV/0!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9"/>
      <c r="AA30" s="159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9"/>
    </row>
    <row r="31" spans="1:46" s="100" customFormat="1" ht="30" hidden="1" customHeight="1" x14ac:dyDescent="0.2">
      <c r="A31" s="145" t="s">
        <v>230</v>
      </c>
      <c r="B31" s="94">
        <v>1779</v>
      </c>
      <c r="C31" s="94">
        <f>Z31+AA31</f>
        <v>3281.9</v>
      </c>
      <c r="D31" s="232">
        <f>C31/B31</f>
        <v>1.8448004496908377</v>
      </c>
      <c r="E31" s="143">
        <v>443</v>
      </c>
      <c r="F31" s="143"/>
      <c r="G31" s="143"/>
      <c r="H31" s="143">
        <v>483</v>
      </c>
      <c r="I31" s="143">
        <v>550</v>
      </c>
      <c r="J31" s="143"/>
      <c r="K31" s="143">
        <v>140</v>
      </c>
      <c r="L31" s="143"/>
      <c r="M31" s="143">
        <v>769</v>
      </c>
      <c r="N31" s="143"/>
      <c r="O31" s="143">
        <v>114</v>
      </c>
      <c r="P31" s="143">
        <v>240</v>
      </c>
      <c r="Q31" s="143">
        <v>23</v>
      </c>
      <c r="R31" s="143"/>
      <c r="S31" s="143">
        <v>198</v>
      </c>
      <c r="T31" s="143">
        <v>180</v>
      </c>
      <c r="U31" s="143"/>
      <c r="V31" s="143"/>
      <c r="W31" s="143">
        <v>50</v>
      </c>
      <c r="X31" s="143">
        <v>0.9</v>
      </c>
      <c r="Y31" s="143"/>
      <c r="Z31" s="163">
        <f>SUM(E31:Y31)</f>
        <v>3190.9</v>
      </c>
      <c r="AA31" s="163">
        <f>SUM(AB31:AS31)</f>
        <v>91</v>
      </c>
      <c r="AB31" s="99">
        <v>6</v>
      </c>
      <c r="AC31" s="99"/>
      <c r="AD31" s="99"/>
      <c r="AE31" s="99"/>
      <c r="AF31" s="99"/>
      <c r="AG31" s="99"/>
      <c r="AH31" s="99">
        <v>35</v>
      </c>
      <c r="AI31" s="99"/>
      <c r="AJ31" s="99"/>
      <c r="AK31" s="99"/>
      <c r="AL31" s="99"/>
      <c r="AM31" s="99"/>
      <c r="AN31" s="99"/>
      <c r="AO31" s="99"/>
      <c r="AP31" s="99"/>
      <c r="AQ31" s="99"/>
      <c r="AR31" s="99">
        <v>50</v>
      </c>
      <c r="AS31" s="99"/>
      <c r="AT31" s="99">
        <f>SUM(AB31:AS31)</f>
        <v>91</v>
      </c>
    </row>
    <row r="32" spans="1:46" s="98" customFormat="1" ht="30.6" hidden="1" customHeight="1" x14ac:dyDescent="0.2">
      <c r="A32" s="16" t="s">
        <v>27</v>
      </c>
      <c r="B32" s="26"/>
      <c r="C32" s="26">
        <f>C31/C26</f>
        <v>0.79561212121212121</v>
      </c>
      <c r="D32" s="26"/>
      <c r="E32" s="27" t="e">
        <f>#N/A</f>
        <v>#N/A</v>
      </c>
      <c r="F32" s="27" t="e">
        <f>#N/A</f>
        <v>#N/A</v>
      </c>
      <c r="G32" s="27"/>
      <c r="H32" s="27" t="e">
        <f>#N/A</f>
        <v>#N/A</v>
      </c>
      <c r="I32" s="27" t="e">
        <f>#N/A</f>
        <v>#N/A</v>
      </c>
      <c r="J32" s="27" t="e">
        <f>#N/A</f>
        <v>#N/A</v>
      </c>
      <c r="K32" s="27" t="e">
        <f>#N/A</f>
        <v>#N/A</v>
      </c>
      <c r="L32" s="27"/>
      <c r="M32" s="27" t="e">
        <f>#N/A</f>
        <v>#N/A</v>
      </c>
      <c r="N32" s="27" t="e">
        <f>#N/A</f>
        <v>#N/A</v>
      </c>
      <c r="O32" s="27" t="e">
        <f>#N/A</f>
        <v>#N/A</v>
      </c>
      <c r="P32" s="27" t="e">
        <f>#N/A</f>
        <v>#N/A</v>
      </c>
      <c r="Q32" s="27" t="e">
        <f>#N/A</f>
        <v>#N/A</v>
      </c>
      <c r="R32" s="27" t="e">
        <f>#N/A</f>
        <v>#N/A</v>
      </c>
      <c r="S32" s="27" t="e">
        <f>#N/A</f>
        <v>#N/A</v>
      </c>
      <c r="T32" s="27" t="e">
        <f>#N/A</f>
        <v>#N/A</v>
      </c>
      <c r="U32" s="27" t="e">
        <f>#N/A</f>
        <v>#N/A</v>
      </c>
      <c r="V32" s="27" t="e">
        <f>#N/A</f>
        <v>#N/A</v>
      </c>
      <c r="W32" s="27" t="e">
        <f>#N/A</f>
        <v>#N/A</v>
      </c>
      <c r="X32" s="27"/>
      <c r="Y32" s="27" t="e">
        <f>#N/A</f>
        <v>#N/A</v>
      </c>
      <c r="Z32" s="165" t="e">
        <f>#N/A</f>
        <v>#N/A</v>
      </c>
      <c r="AA32" s="165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9"/>
    </row>
    <row r="33" spans="1:46" s="98" customFormat="1" ht="30.6" hidden="1" customHeight="1" x14ac:dyDescent="0.2">
      <c r="A33" s="23" t="s">
        <v>28</v>
      </c>
      <c r="B33" s="21"/>
      <c r="C33" s="21">
        <f>SUM(E33:Z33)</f>
        <v>63143</v>
      </c>
      <c r="D33" s="21"/>
      <c r="E33" s="24">
        <v>2503</v>
      </c>
      <c r="F33" s="24">
        <v>1640</v>
      </c>
      <c r="G33" s="24"/>
      <c r="H33" s="24">
        <v>3670</v>
      </c>
      <c r="I33" s="24">
        <v>2253</v>
      </c>
      <c r="J33" s="24">
        <v>2340</v>
      </c>
      <c r="K33" s="24">
        <v>4853</v>
      </c>
      <c r="L33" s="24"/>
      <c r="M33" s="24">
        <v>3639</v>
      </c>
      <c r="N33" s="24">
        <v>4648</v>
      </c>
      <c r="O33" s="24">
        <v>1839</v>
      </c>
      <c r="P33" s="24">
        <v>952</v>
      </c>
      <c r="Q33" s="24">
        <v>2380</v>
      </c>
      <c r="R33" s="24">
        <v>5243</v>
      </c>
      <c r="S33" s="24">
        <v>6950</v>
      </c>
      <c r="T33" s="24">
        <v>4252</v>
      </c>
      <c r="U33" s="24">
        <v>6613</v>
      </c>
      <c r="V33" s="24">
        <v>3383</v>
      </c>
      <c r="W33" s="24">
        <v>2450</v>
      </c>
      <c r="X33" s="24"/>
      <c r="Y33" s="24">
        <v>915</v>
      </c>
      <c r="Z33" s="166">
        <v>2620</v>
      </c>
      <c r="AA33" s="166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9"/>
    </row>
    <row r="34" spans="1:46" s="98" customFormat="1" ht="30.6" hidden="1" customHeight="1" x14ac:dyDescent="0.2">
      <c r="A34" s="16" t="s">
        <v>27</v>
      </c>
      <c r="B34" s="8"/>
      <c r="C34" s="8">
        <f>C33/C26</f>
        <v>15.30739393939394</v>
      </c>
      <c r="D34" s="8"/>
      <c r="E34" s="28" t="e">
        <f>#N/A</f>
        <v>#N/A</v>
      </c>
      <c r="F34" s="28" t="e">
        <f>#N/A</f>
        <v>#N/A</v>
      </c>
      <c r="G34" s="28"/>
      <c r="H34" s="28" t="e">
        <f>#N/A</f>
        <v>#N/A</v>
      </c>
      <c r="I34" s="28" t="e">
        <f>#N/A</f>
        <v>#N/A</v>
      </c>
      <c r="J34" s="28" t="e">
        <f>#N/A</f>
        <v>#N/A</v>
      </c>
      <c r="K34" s="28" t="e">
        <f>#N/A</f>
        <v>#N/A</v>
      </c>
      <c r="L34" s="28"/>
      <c r="M34" s="28" t="e">
        <f>#N/A</f>
        <v>#N/A</v>
      </c>
      <c r="N34" s="28" t="e">
        <f>#N/A</f>
        <v>#N/A</v>
      </c>
      <c r="O34" s="28" t="e">
        <f>#N/A</f>
        <v>#N/A</v>
      </c>
      <c r="P34" s="28" t="e">
        <f>#N/A</f>
        <v>#N/A</v>
      </c>
      <c r="Q34" s="28" t="e">
        <f>#N/A</f>
        <v>#N/A</v>
      </c>
      <c r="R34" s="28" t="e">
        <f>#N/A</f>
        <v>#N/A</v>
      </c>
      <c r="S34" s="28" t="e">
        <f>#N/A</f>
        <v>#N/A</v>
      </c>
      <c r="T34" s="28" t="e">
        <f>#N/A</f>
        <v>#N/A</v>
      </c>
      <c r="U34" s="28" t="e">
        <f>#N/A</f>
        <v>#N/A</v>
      </c>
      <c r="V34" s="28" t="e">
        <f>#N/A</f>
        <v>#N/A</v>
      </c>
      <c r="W34" s="28" t="e">
        <f>#N/A</f>
        <v>#N/A</v>
      </c>
      <c r="X34" s="28"/>
      <c r="Y34" s="28" t="e">
        <f>#N/A</f>
        <v>#N/A</v>
      </c>
      <c r="Z34" s="167" t="e">
        <f>#N/A</f>
        <v>#N/A</v>
      </c>
      <c r="AA34" s="16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9"/>
    </row>
    <row r="35" spans="1:46" s="98" customFormat="1" ht="30.6" hidden="1" customHeight="1" x14ac:dyDescent="0.2">
      <c r="A35" s="10" t="s">
        <v>29</v>
      </c>
      <c r="B35" s="21"/>
      <c r="C35" s="21">
        <f>SUM(E35:Z35)</f>
        <v>87060</v>
      </c>
      <c r="D35" s="21"/>
      <c r="E35" s="29">
        <v>1420</v>
      </c>
      <c r="F35" s="29">
        <v>3408</v>
      </c>
      <c r="G35" s="29"/>
      <c r="H35" s="29">
        <v>6593</v>
      </c>
      <c r="I35" s="29">
        <v>6721</v>
      </c>
      <c r="J35" s="29">
        <v>7542</v>
      </c>
      <c r="K35" s="29">
        <v>5358</v>
      </c>
      <c r="L35" s="29"/>
      <c r="M35" s="29">
        <v>3921</v>
      </c>
      <c r="N35" s="29">
        <v>5562</v>
      </c>
      <c r="O35" s="29">
        <v>4448</v>
      </c>
      <c r="P35" s="29">
        <v>3659</v>
      </c>
      <c r="Q35" s="29">
        <v>3610</v>
      </c>
      <c r="R35" s="29">
        <v>6987</v>
      </c>
      <c r="S35" s="29">
        <v>5352</v>
      </c>
      <c r="T35" s="29">
        <v>3618</v>
      </c>
      <c r="U35" s="29">
        <v>3930</v>
      </c>
      <c r="V35" s="29">
        <v>6071</v>
      </c>
      <c r="W35" s="29">
        <v>2796</v>
      </c>
      <c r="X35" s="29"/>
      <c r="Y35" s="29">
        <v>1528</v>
      </c>
      <c r="Z35" s="168">
        <v>4536</v>
      </c>
      <c r="AA35" s="168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9"/>
    </row>
    <row r="36" spans="1:46" s="98" customFormat="1" ht="25.15" hidden="1" customHeight="1" x14ac:dyDescent="0.2">
      <c r="A36" s="11" t="s">
        <v>30</v>
      </c>
      <c r="B36" s="21"/>
      <c r="C36" s="21">
        <f>SUM(E36:Z36)</f>
        <v>0</v>
      </c>
      <c r="D36" s="21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68"/>
      <c r="AA36" s="168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9"/>
    </row>
    <row r="37" spans="1:46" s="98" customFormat="1" ht="25.15" hidden="1" customHeight="1" x14ac:dyDescent="0.2">
      <c r="A37" s="16" t="s">
        <v>24</v>
      </c>
      <c r="B37" s="8"/>
      <c r="C37" s="21" t="e">
        <f>SUM(E37:Z37)</f>
        <v>#N/A</v>
      </c>
      <c r="D37" s="21"/>
      <c r="E37" s="28">
        <f>E36/E35</f>
        <v>0</v>
      </c>
      <c r="F37" s="28" t="e">
        <f>#N/A</f>
        <v>#N/A</v>
      </c>
      <c r="G37" s="28"/>
      <c r="H37" s="28" t="e">
        <f>#N/A</f>
        <v>#N/A</v>
      </c>
      <c r="I37" s="28" t="e">
        <f>#N/A</f>
        <v>#N/A</v>
      </c>
      <c r="J37" s="28" t="e">
        <f>#N/A</f>
        <v>#N/A</v>
      </c>
      <c r="K37" s="28" t="e">
        <f>#N/A</f>
        <v>#N/A</v>
      </c>
      <c r="L37" s="28"/>
      <c r="M37" s="28" t="e">
        <f>#N/A</f>
        <v>#N/A</v>
      </c>
      <c r="N37" s="28" t="e">
        <f>#N/A</f>
        <v>#N/A</v>
      </c>
      <c r="O37" s="28" t="e">
        <f>#N/A</f>
        <v>#N/A</v>
      </c>
      <c r="P37" s="28" t="e">
        <f>#N/A</f>
        <v>#N/A</v>
      </c>
      <c r="Q37" s="28" t="e">
        <f>#N/A</f>
        <v>#N/A</v>
      </c>
      <c r="R37" s="28" t="e">
        <f>#N/A</f>
        <v>#N/A</v>
      </c>
      <c r="S37" s="28" t="e">
        <f>#N/A</f>
        <v>#N/A</v>
      </c>
      <c r="T37" s="28" t="e">
        <f>#N/A</f>
        <v>#N/A</v>
      </c>
      <c r="U37" s="28" t="e">
        <f>#N/A</f>
        <v>#N/A</v>
      </c>
      <c r="V37" s="28" t="e">
        <f>#N/A</f>
        <v>#N/A</v>
      </c>
      <c r="W37" s="28" t="e">
        <f>#N/A</f>
        <v>#N/A</v>
      </c>
      <c r="X37" s="28"/>
      <c r="Y37" s="28" t="e">
        <f>#N/A</f>
        <v>#N/A</v>
      </c>
      <c r="Z37" s="167" t="e">
        <f>#N/A</f>
        <v>#N/A</v>
      </c>
      <c r="AA37" s="16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9"/>
    </row>
    <row r="38" spans="1:46" s="98" customFormat="1" ht="30.6" hidden="1" customHeight="1" x14ac:dyDescent="0.2">
      <c r="A38" s="11" t="s">
        <v>31</v>
      </c>
      <c r="B38" s="21"/>
      <c r="C38" s="21">
        <f>SUM(E38:Z38)</f>
        <v>15943</v>
      </c>
      <c r="D38" s="21"/>
      <c r="E38" s="24"/>
      <c r="F38" s="24">
        <v>620</v>
      </c>
      <c r="G38" s="24"/>
      <c r="H38" s="24">
        <v>1407</v>
      </c>
      <c r="I38" s="24">
        <v>40</v>
      </c>
      <c r="J38" s="24">
        <v>355</v>
      </c>
      <c r="K38" s="24">
        <v>786</v>
      </c>
      <c r="L38" s="24"/>
      <c r="M38" s="24">
        <v>480</v>
      </c>
      <c r="N38" s="24">
        <v>2180</v>
      </c>
      <c r="O38" s="24">
        <v>407</v>
      </c>
      <c r="P38" s="24">
        <v>650</v>
      </c>
      <c r="Q38" s="24">
        <v>280</v>
      </c>
      <c r="R38" s="24">
        <v>140</v>
      </c>
      <c r="S38" s="24"/>
      <c r="T38" s="24">
        <v>200</v>
      </c>
      <c r="U38" s="24">
        <v>2537</v>
      </c>
      <c r="V38" s="24">
        <v>3899</v>
      </c>
      <c r="W38" s="24">
        <v>260</v>
      </c>
      <c r="X38" s="24"/>
      <c r="Y38" s="24">
        <v>722</v>
      </c>
      <c r="Z38" s="166">
        <v>980</v>
      </c>
      <c r="AA38" s="166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9"/>
    </row>
    <row r="39" spans="1:46" s="98" customFormat="1" ht="30.6" hidden="1" customHeight="1" x14ac:dyDescent="0.2">
      <c r="A39" s="11" t="s">
        <v>27</v>
      </c>
      <c r="B39" s="26"/>
      <c r="C39" s="26">
        <f>C38/C35</f>
        <v>0.18312657937054905</v>
      </c>
      <c r="D39" s="26"/>
      <c r="E39" s="27" t="e">
        <f>#N/A</f>
        <v>#N/A</v>
      </c>
      <c r="F39" s="27" t="e">
        <f>#N/A</f>
        <v>#N/A</v>
      </c>
      <c r="G39" s="27"/>
      <c r="H39" s="27" t="e">
        <f>#N/A</f>
        <v>#N/A</v>
      </c>
      <c r="I39" s="27" t="e">
        <f>#N/A</f>
        <v>#N/A</v>
      </c>
      <c r="J39" s="27" t="e">
        <f>#N/A</f>
        <v>#N/A</v>
      </c>
      <c r="K39" s="27" t="e">
        <f>#N/A</f>
        <v>#N/A</v>
      </c>
      <c r="L39" s="27"/>
      <c r="M39" s="27" t="e">
        <f>#N/A</f>
        <v>#N/A</v>
      </c>
      <c r="N39" s="27" t="e">
        <f>#N/A</f>
        <v>#N/A</v>
      </c>
      <c r="O39" s="27" t="e">
        <f>#N/A</f>
        <v>#N/A</v>
      </c>
      <c r="P39" s="27" t="e">
        <f>#N/A</f>
        <v>#N/A</v>
      </c>
      <c r="Q39" s="27" t="e">
        <f>#N/A</f>
        <v>#N/A</v>
      </c>
      <c r="R39" s="27" t="e">
        <f>#N/A</f>
        <v>#N/A</v>
      </c>
      <c r="S39" s="27" t="e">
        <f>#N/A</f>
        <v>#N/A</v>
      </c>
      <c r="T39" s="27" t="e">
        <f>#N/A</f>
        <v>#N/A</v>
      </c>
      <c r="U39" s="27" t="e">
        <f>#N/A</f>
        <v>#N/A</v>
      </c>
      <c r="V39" s="27" t="e">
        <f>#N/A</f>
        <v>#N/A</v>
      </c>
      <c r="W39" s="27" t="e">
        <f>#N/A</f>
        <v>#N/A</v>
      </c>
      <c r="X39" s="27"/>
      <c r="Y39" s="27" t="e">
        <f>#N/A</f>
        <v>#N/A</v>
      </c>
      <c r="Z39" s="165" t="e">
        <f>#N/A</f>
        <v>#N/A</v>
      </c>
      <c r="AA39" s="165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9"/>
    </row>
    <row r="40" spans="1:46" s="98" customFormat="1" ht="30.6" hidden="1" customHeight="1" x14ac:dyDescent="0.2">
      <c r="A40" s="23" t="s">
        <v>32</v>
      </c>
      <c r="B40" s="21"/>
      <c r="C40" s="21">
        <f>SUM(E40:Z40)</f>
        <v>67711</v>
      </c>
      <c r="D40" s="21"/>
      <c r="E40" s="24">
        <v>1420</v>
      </c>
      <c r="F40" s="24">
        <v>3408</v>
      </c>
      <c r="G40" s="24"/>
      <c r="H40" s="24">
        <v>3091</v>
      </c>
      <c r="I40" s="24">
        <v>1663</v>
      </c>
      <c r="J40" s="24">
        <v>7125</v>
      </c>
      <c r="K40" s="24">
        <v>5358</v>
      </c>
      <c r="L40" s="24"/>
      <c r="M40" s="24">
        <v>2755</v>
      </c>
      <c r="N40" s="24">
        <v>5562</v>
      </c>
      <c r="O40" s="24">
        <v>2072</v>
      </c>
      <c r="P40" s="24">
        <v>2060</v>
      </c>
      <c r="Q40" s="24">
        <v>2790</v>
      </c>
      <c r="R40" s="24">
        <v>4994</v>
      </c>
      <c r="S40" s="24">
        <v>5352</v>
      </c>
      <c r="T40" s="24">
        <v>3618</v>
      </c>
      <c r="U40" s="24">
        <v>3888</v>
      </c>
      <c r="V40" s="24">
        <v>4422</v>
      </c>
      <c r="W40" s="24">
        <v>2796</v>
      </c>
      <c r="X40" s="24"/>
      <c r="Y40" s="24">
        <v>801</v>
      </c>
      <c r="Z40" s="166">
        <v>4536</v>
      </c>
      <c r="AA40" s="166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9"/>
    </row>
    <row r="41" spans="1:46" s="98" customFormat="1" ht="30.6" hidden="1" customHeight="1" x14ac:dyDescent="0.2">
      <c r="A41" s="16" t="s">
        <v>27</v>
      </c>
      <c r="B41" s="8"/>
      <c r="C41" s="8">
        <f>C40/C35</f>
        <v>0.7777509763381576</v>
      </c>
      <c r="D41" s="8"/>
      <c r="E41" s="28" t="e">
        <f>#N/A</f>
        <v>#N/A</v>
      </c>
      <c r="F41" s="28" t="e">
        <f>#N/A</f>
        <v>#N/A</v>
      </c>
      <c r="G41" s="28"/>
      <c r="H41" s="28" t="e">
        <f>#N/A</f>
        <v>#N/A</v>
      </c>
      <c r="I41" s="28" t="e">
        <f>#N/A</f>
        <v>#N/A</v>
      </c>
      <c r="J41" s="28" t="e">
        <f>#N/A</f>
        <v>#N/A</v>
      </c>
      <c r="K41" s="28" t="e">
        <f>#N/A</f>
        <v>#N/A</v>
      </c>
      <c r="L41" s="28"/>
      <c r="M41" s="28" t="e">
        <f>#N/A</f>
        <v>#N/A</v>
      </c>
      <c r="N41" s="28" t="e">
        <f>#N/A</f>
        <v>#N/A</v>
      </c>
      <c r="O41" s="28" t="e">
        <f>#N/A</f>
        <v>#N/A</v>
      </c>
      <c r="P41" s="28" t="e">
        <f>#N/A</f>
        <v>#N/A</v>
      </c>
      <c r="Q41" s="28" t="e">
        <f>#N/A</f>
        <v>#N/A</v>
      </c>
      <c r="R41" s="28" t="e">
        <f>#N/A</f>
        <v>#N/A</v>
      </c>
      <c r="S41" s="28" t="e">
        <f>#N/A</f>
        <v>#N/A</v>
      </c>
      <c r="T41" s="28" t="e">
        <f>#N/A</f>
        <v>#N/A</v>
      </c>
      <c r="U41" s="28" t="e">
        <f>#N/A</f>
        <v>#N/A</v>
      </c>
      <c r="V41" s="28" t="e">
        <f>#N/A</f>
        <v>#N/A</v>
      </c>
      <c r="W41" s="28" t="e">
        <f>#N/A</f>
        <v>#N/A</v>
      </c>
      <c r="X41" s="28"/>
      <c r="Y41" s="28" t="e">
        <f>#N/A</f>
        <v>#N/A</v>
      </c>
      <c r="Z41" s="167" t="e">
        <f>#N/A</f>
        <v>#N/A</v>
      </c>
      <c r="AA41" s="16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9"/>
    </row>
    <row r="42" spans="1:46" s="98" customFormat="1" ht="25.15" hidden="1" customHeight="1" x14ac:dyDescent="0.2">
      <c r="A42" s="20" t="s">
        <v>33</v>
      </c>
      <c r="B42" s="21"/>
      <c r="C42" s="25">
        <f>SUM(E42:Z42)</f>
        <v>153363</v>
      </c>
      <c r="D42" s="25"/>
      <c r="E42" s="22">
        <v>7075</v>
      </c>
      <c r="F42" s="22">
        <v>5730</v>
      </c>
      <c r="G42" s="22"/>
      <c r="H42" s="22">
        <v>15347</v>
      </c>
      <c r="I42" s="22">
        <v>14302</v>
      </c>
      <c r="J42" s="22">
        <v>7625</v>
      </c>
      <c r="K42" s="22">
        <v>13783</v>
      </c>
      <c r="L42" s="22"/>
      <c r="M42" s="22">
        <v>5632</v>
      </c>
      <c r="N42" s="22">
        <v>14418</v>
      </c>
      <c r="O42" s="22">
        <v>8659</v>
      </c>
      <c r="P42" s="22">
        <v>3495</v>
      </c>
      <c r="Q42" s="22">
        <v>3034</v>
      </c>
      <c r="R42" s="22">
        <v>2900</v>
      </c>
      <c r="S42" s="22">
        <v>11690</v>
      </c>
      <c r="T42" s="22">
        <v>9405</v>
      </c>
      <c r="U42" s="22">
        <v>10667</v>
      </c>
      <c r="V42" s="22">
        <v>6543</v>
      </c>
      <c r="W42" s="22">
        <v>4000</v>
      </c>
      <c r="X42" s="22"/>
      <c r="Y42" s="22">
        <v>3222</v>
      </c>
      <c r="Z42" s="169">
        <v>5836</v>
      </c>
      <c r="AA42" s="169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9"/>
    </row>
    <row r="43" spans="1:46" s="98" customFormat="1" ht="30.75" hidden="1" customHeight="1" x14ac:dyDescent="0.2">
      <c r="A43" s="23" t="s">
        <v>34</v>
      </c>
      <c r="B43" s="21"/>
      <c r="C43" s="21">
        <f>SUM(E43:Z43)</f>
        <v>136703</v>
      </c>
      <c r="D43" s="21"/>
      <c r="E43" s="24">
        <v>7075</v>
      </c>
      <c r="F43" s="24">
        <v>5630</v>
      </c>
      <c r="G43" s="24"/>
      <c r="H43" s="24">
        <v>10541</v>
      </c>
      <c r="I43" s="24">
        <v>7627</v>
      </c>
      <c r="J43" s="24">
        <v>6580</v>
      </c>
      <c r="K43" s="24">
        <v>13735</v>
      </c>
      <c r="L43" s="24"/>
      <c r="M43" s="24">
        <v>5632</v>
      </c>
      <c r="N43" s="24">
        <v>14418</v>
      </c>
      <c r="O43" s="24">
        <v>8609</v>
      </c>
      <c r="P43" s="24">
        <v>3380</v>
      </c>
      <c r="Q43" s="24">
        <v>3034</v>
      </c>
      <c r="R43" s="24">
        <v>2205</v>
      </c>
      <c r="S43" s="24">
        <v>11609</v>
      </c>
      <c r="T43" s="24">
        <v>8900</v>
      </c>
      <c r="U43" s="24">
        <v>10667</v>
      </c>
      <c r="V43" s="24">
        <v>5431</v>
      </c>
      <c r="W43" s="24">
        <v>4000</v>
      </c>
      <c r="X43" s="24"/>
      <c r="Y43" s="24">
        <v>1802</v>
      </c>
      <c r="Z43" s="166">
        <v>5828</v>
      </c>
      <c r="AA43" s="166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9"/>
    </row>
    <row r="44" spans="1:46" s="98" customFormat="1" ht="30.75" hidden="1" customHeight="1" x14ac:dyDescent="0.2">
      <c r="A44" s="16" t="s">
        <v>35</v>
      </c>
      <c r="B44" s="8"/>
      <c r="C44" s="8">
        <f>C43/C42</f>
        <v>0.89136884385412385</v>
      </c>
      <c r="D44" s="8"/>
      <c r="E44" s="28" t="e">
        <f>#N/A</f>
        <v>#N/A</v>
      </c>
      <c r="F44" s="28" t="e">
        <f>#N/A</f>
        <v>#N/A</v>
      </c>
      <c r="G44" s="28"/>
      <c r="H44" s="28" t="e">
        <f>#N/A</f>
        <v>#N/A</v>
      </c>
      <c r="I44" s="28" t="e">
        <f>#N/A</f>
        <v>#N/A</v>
      </c>
      <c r="J44" s="28" t="e">
        <f>#N/A</f>
        <v>#N/A</v>
      </c>
      <c r="K44" s="28" t="e">
        <f>#N/A</f>
        <v>#N/A</v>
      </c>
      <c r="L44" s="28"/>
      <c r="M44" s="28" t="e">
        <f>#N/A</f>
        <v>#N/A</v>
      </c>
      <c r="N44" s="28" t="e">
        <f>#N/A</f>
        <v>#N/A</v>
      </c>
      <c r="O44" s="28" t="e">
        <f>#N/A</f>
        <v>#N/A</v>
      </c>
      <c r="P44" s="28" t="e">
        <f>#N/A</f>
        <v>#N/A</v>
      </c>
      <c r="Q44" s="28" t="e">
        <f>#N/A</f>
        <v>#N/A</v>
      </c>
      <c r="R44" s="28" t="e">
        <f>#N/A</f>
        <v>#N/A</v>
      </c>
      <c r="S44" s="28" t="e">
        <f>#N/A</f>
        <v>#N/A</v>
      </c>
      <c r="T44" s="28" t="e">
        <f>#N/A</f>
        <v>#N/A</v>
      </c>
      <c r="U44" s="28" t="e">
        <f>#N/A</f>
        <v>#N/A</v>
      </c>
      <c r="V44" s="28" t="e">
        <f>#N/A</f>
        <v>#N/A</v>
      </c>
      <c r="W44" s="28" t="e">
        <f>#N/A</f>
        <v>#N/A</v>
      </c>
      <c r="X44" s="28"/>
      <c r="Y44" s="28" t="e">
        <f>#N/A</f>
        <v>#N/A</v>
      </c>
      <c r="Z44" s="167" t="e">
        <f>#N/A</f>
        <v>#N/A</v>
      </c>
      <c r="AA44" s="16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9"/>
    </row>
    <row r="45" spans="1:46" s="98" customFormat="1" ht="30.75" hidden="1" customHeight="1" x14ac:dyDescent="0.2">
      <c r="A45" s="30" t="s">
        <v>36</v>
      </c>
      <c r="B45" s="21"/>
      <c r="C45" s="21">
        <f>SUM(E45:Z45)</f>
        <v>129367</v>
      </c>
      <c r="D45" s="21"/>
      <c r="E45" s="24">
        <v>6894</v>
      </c>
      <c r="F45" s="24">
        <v>5350</v>
      </c>
      <c r="G45" s="24"/>
      <c r="H45" s="24">
        <v>14107</v>
      </c>
      <c r="I45" s="24">
        <v>7559</v>
      </c>
      <c r="J45" s="24">
        <v>5120</v>
      </c>
      <c r="K45" s="24">
        <v>9376</v>
      </c>
      <c r="L45" s="24"/>
      <c r="M45" s="24">
        <v>3831</v>
      </c>
      <c r="N45" s="24">
        <v>12800</v>
      </c>
      <c r="O45" s="24">
        <v>6740</v>
      </c>
      <c r="P45" s="24">
        <v>2853</v>
      </c>
      <c r="Q45" s="24">
        <v>2889</v>
      </c>
      <c r="R45" s="24">
        <v>5689</v>
      </c>
      <c r="S45" s="24">
        <v>10275</v>
      </c>
      <c r="T45" s="24">
        <v>9405</v>
      </c>
      <c r="U45" s="24">
        <v>10667</v>
      </c>
      <c r="V45" s="24">
        <v>4499</v>
      </c>
      <c r="W45" s="24">
        <v>3900</v>
      </c>
      <c r="X45" s="24"/>
      <c r="Y45" s="24">
        <v>1577</v>
      </c>
      <c r="Z45" s="166">
        <v>5836</v>
      </c>
      <c r="AA45" s="166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9"/>
    </row>
    <row r="46" spans="1:46" s="77" customFormat="1" ht="30.75" hidden="1" customHeight="1" x14ac:dyDescent="0.3">
      <c r="A46" s="10" t="s">
        <v>37</v>
      </c>
      <c r="B46" s="21"/>
      <c r="C46" s="21">
        <f>SUM(E46:Z46)</f>
        <v>0</v>
      </c>
      <c r="D46" s="21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70"/>
      <c r="AA46" s="170"/>
      <c r="AB46" s="101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117"/>
    </row>
    <row r="47" spans="1:46" s="77" customFormat="1" ht="30.75" hidden="1" customHeight="1" x14ac:dyDescent="0.3">
      <c r="A47" s="31" t="s">
        <v>38</v>
      </c>
      <c r="B47" s="21"/>
      <c r="C47" s="21">
        <f>SUM(E47:Z47)</f>
        <v>0</v>
      </c>
      <c r="D47" s="21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70"/>
      <c r="AA47" s="170"/>
      <c r="AB47" s="101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117"/>
    </row>
    <row r="48" spans="1:46" s="77" customFormat="1" ht="22.9" hidden="1" customHeight="1" x14ac:dyDescent="0.3">
      <c r="A48" s="15" t="s">
        <v>39</v>
      </c>
      <c r="B48" s="21"/>
      <c r="C48" s="21">
        <f>SUM(E48:Z48)</f>
        <v>0</v>
      </c>
      <c r="D48" s="21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70"/>
      <c r="AA48" s="170"/>
      <c r="AB48" s="101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117"/>
    </row>
    <row r="49" spans="1:46" s="77" customFormat="1" ht="30.6" hidden="1" customHeight="1" x14ac:dyDescent="0.3">
      <c r="A49" s="16" t="s">
        <v>35</v>
      </c>
      <c r="B49" s="32"/>
      <c r="C49" s="32" t="e">
        <f>C47/C46</f>
        <v>#DIV/0!</v>
      </c>
      <c r="D49" s="32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171"/>
      <c r="AA49" s="171"/>
      <c r="AB49" s="102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117"/>
    </row>
    <row r="50" spans="1:46" s="77" customFormat="1" ht="30.6" hidden="1" customHeight="1" x14ac:dyDescent="0.3">
      <c r="A50" s="16" t="s">
        <v>40</v>
      </c>
      <c r="B50" s="21"/>
      <c r="C50" s="21">
        <f>SUM(E50:Z50)</f>
        <v>0</v>
      </c>
      <c r="D50" s="228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172"/>
      <c r="AA50" s="172"/>
      <c r="AB50" s="102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117"/>
    </row>
    <row r="51" spans="1:46" s="77" customFormat="1" ht="30.6" hidden="1" customHeight="1" x14ac:dyDescent="0.3">
      <c r="A51" s="16" t="s">
        <v>41</v>
      </c>
      <c r="B51" s="21"/>
      <c r="C51" s="21">
        <f>SUM(E51:Z51)</f>
        <v>0</v>
      </c>
      <c r="D51" s="21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166"/>
      <c r="AA51" s="166"/>
      <c r="AB51" s="102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117"/>
    </row>
    <row r="52" spans="1:46" s="77" customFormat="1" ht="27" hidden="1" customHeight="1" x14ac:dyDescent="0.3">
      <c r="A52" s="16" t="s">
        <v>42</v>
      </c>
      <c r="B52" s="21"/>
      <c r="C52" s="21">
        <f>SUM(E52:Z52)</f>
        <v>0</v>
      </c>
      <c r="D52" s="228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172"/>
      <c r="AA52" s="172"/>
      <c r="AB52" s="102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117"/>
    </row>
    <row r="53" spans="1:46" s="77" customFormat="1" ht="28.9" hidden="1" customHeight="1" x14ac:dyDescent="0.3">
      <c r="A53" s="16" t="s">
        <v>43</v>
      </c>
      <c r="B53" s="21"/>
      <c r="C53" s="21">
        <f>SUM(E53:Z53)</f>
        <v>0</v>
      </c>
      <c r="D53" s="228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172"/>
      <c r="AA53" s="172"/>
      <c r="AB53" s="102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117"/>
    </row>
    <row r="54" spans="1:46" s="77" customFormat="1" ht="30.6" hidden="1" customHeight="1" x14ac:dyDescent="0.3">
      <c r="A54" s="16" t="s">
        <v>44</v>
      </c>
      <c r="B54" s="21"/>
      <c r="C54" s="21">
        <f>SUM(E54:Z54)</f>
        <v>0</v>
      </c>
      <c r="D54" s="21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166"/>
      <c r="AA54" s="166"/>
      <c r="AB54" s="102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117"/>
    </row>
    <row r="55" spans="1:46" s="77" customFormat="1" ht="31.9" hidden="1" customHeight="1" x14ac:dyDescent="0.3">
      <c r="A55" s="15" t="s">
        <v>45</v>
      </c>
      <c r="B55" s="21"/>
      <c r="C55" s="21" t="e">
        <f>#N/A</f>
        <v>#N/A</v>
      </c>
      <c r="D55" s="228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172"/>
      <c r="AA55" s="172"/>
      <c r="AB55" s="102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117"/>
    </row>
    <row r="56" spans="1:46" s="77" customFormat="1" ht="30.6" hidden="1" customHeight="1" outlineLevel="1" x14ac:dyDescent="0.3">
      <c r="A56" s="15" t="s">
        <v>46</v>
      </c>
      <c r="B56" s="21"/>
      <c r="C56" s="21">
        <f>SUM(E56:Z56)</f>
        <v>0</v>
      </c>
      <c r="D56" s="22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172"/>
      <c r="AA56" s="172"/>
      <c r="AB56" s="102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117"/>
    </row>
    <row r="57" spans="1:46" s="77" customFormat="1" ht="21.6" hidden="1" customHeight="1" outlineLevel="1" x14ac:dyDescent="0.3">
      <c r="A57" s="34" t="s">
        <v>47</v>
      </c>
      <c r="B57" s="8"/>
      <c r="C57" s="21" t="e">
        <f>#N/A</f>
        <v>#N/A</v>
      </c>
      <c r="D57" s="228"/>
      <c r="E57" s="85"/>
      <c r="F57" s="85"/>
      <c r="G57" s="85"/>
      <c r="H57" s="85"/>
      <c r="I57" s="85"/>
      <c r="J57" s="85"/>
      <c r="K57" s="85"/>
      <c r="L57" s="85"/>
      <c r="M57" s="33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173"/>
      <c r="AA57" s="173"/>
      <c r="AB57" s="102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117"/>
    </row>
    <row r="58" spans="1:46" s="77" customFormat="1" ht="20.45" hidden="1" customHeight="1" outlineLevel="1" x14ac:dyDescent="0.3">
      <c r="A58" s="35" t="s">
        <v>48</v>
      </c>
      <c r="B58" s="21"/>
      <c r="C58" s="21" t="e">
        <f>#N/A</f>
        <v>#N/A</v>
      </c>
      <c r="D58" s="228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172"/>
      <c r="AA58" s="172"/>
      <c r="AB58" s="102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117"/>
    </row>
    <row r="59" spans="1:46" s="77" customFormat="1" ht="21" hidden="1" customHeight="1" outlineLevel="1" x14ac:dyDescent="0.3">
      <c r="A59" s="36" t="s">
        <v>49</v>
      </c>
      <c r="B59" s="21"/>
      <c r="C59" s="21" t="e">
        <f>#N/A</f>
        <v>#N/A</v>
      </c>
      <c r="D59" s="228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172"/>
      <c r="AA59" s="172"/>
      <c r="AB59" s="102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117"/>
    </row>
    <row r="60" spans="1:46" s="77" customFormat="1" ht="30" hidden="1" customHeight="1" outlineLevel="1" x14ac:dyDescent="0.3">
      <c r="A60" s="15" t="s">
        <v>50</v>
      </c>
      <c r="B60" s="21"/>
      <c r="C60" s="21">
        <f>SUM(E60:Z60)</f>
        <v>0</v>
      </c>
      <c r="D60" s="228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172"/>
      <c r="AA60" s="172"/>
      <c r="AB60" s="102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117"/>
    </row>
    <row r="61" spans="1:46" s="77" customFormat="1" ht="31.15" hidden="1" customHeight="1" x14ac:dyDescent="0.3">
      <c r="A61" s="10" t="s">
        <v>51</v>
      </c>
      <c r="B61" s="21"/>
      <c r="C61" s="21">
        <f>SUM(E61:Z61)</f>
        <v>0</v>
      </c>
      <c r="D61" s="228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172"/>
      <c r="AA61" s="172"/>
      <c r="AB61" s="101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117"/>
    </row>
    <row r="62" spans="1:46" s="77" customFormat="1" ht="30.6" hidden="1" customHeight="1" x14ac:dyDescent="0.3">
      <c r="A62" s="31" t="s">
        <v>52</v>
      </c>
      <c r="B62" s="21"/>
      <c r="C62" s="21">
        <f>SUM(E62:Z62)</f>
        <v>0</v>
      </c>
      <c r="D62" s="228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172"/>
      <c r="AA62" s="172"/>
      <c r="AB62" s="101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117"/>
    </row>
    <row r="63" spans="1:46" s="77" customFormat="1" ht="22.9" hidden="1" customHeight="1" x14ac:dyDescent="0.3">
      <c r="A63" s="16" t="s">
        <v>35</v>
      </c>
      <c r="B63" s="32"/>
      <c r="C63" s="32" t="e">
        <f>C62/C61</f>
        <v>#DIV/0!</v>
      </c>
      <c r="D63" s="32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171"/>
      <c r="AA63" s="171"/>
      <c r="AB63" s="102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117"/>
    </row>
    <row r="64" spans="1:46" s="77" customFormat="1" ht="33" hidden="1" customHeight="1" outlineLevel="1" x14ac:dyDescent="0.3">
      <c r="A64" s="15" t="s">
        <v>53</v>
      </c>
      <c r="B64" s="21"/>
      <c r="C64" s="21">
        <f t="shared" ref="C64:C86" si="1">SUM(E64:Z64)</f>
        <v>0</v>
      </c>
      <c r="D64" s="228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172"/>
      <c r="AA64" s="172"/>
      <c r="AB64" s="102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117"/>
    </row>
    <row r="65" spans="1:46" s="77" customFormat="1" ht="18.600000000000001" hidden="1" customHeight="1" x14ac:dyDescent="0.3">
      <c r="A65" s="10" t="s">
        <v>54</v>
      </c>
      <c r="B65" s="21"/>
      <c r="C65" s="21">
        <f t="shared" si="1"/>
        <v>0</v>
      </c>
      <c r="D65" s="228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172"/>
      <c r="AA65" s="172"/>
      <c r="AB65" s="101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117"/>
    </row>
    <row r="66" spans="1:46" s="77" customFormat="1" ht="30.6" hidden="1" customHeight="1" x14ac:dyDescent="0.3">
      <c r="A66" s="31" t="s">
        <v>55</v>
      </c>
      <c r="B66" s="21"/>
      <c r="C66" s="21">
        <f t="shared" si="1"/>
        <v>0</v>
      </c>
      <c r="D66" s="228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8"/>
      <c r="Q66" s="33"/>
      <c r="R66" s="33"/>
      <c r="S66" s="33"/>
      <c r="T66" s="33"/>
      <c r="U66" s="33"/>
      <c r="V66" s="33"/>
      <c r="W66" s="33"/>
      <c r="X66" s="33"/>
      <c r="Y66" s="33"/>
      <c r="Z66" s="172"/>
      <c r="AA66" s="172"/>
      <c r="AB66" s="101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117"/>
    </row>
    <row r="67" spans="1:46" s="77" customFormat="1" ht="30.6" hidden="1" customHeight="1" x14ac:dyDescent="0.3">
      <c r="A67" s="15" t="s">
        <v>56</v>
      </c>
      <c r="B67" s="21"/>
      <c r="C67" s="21">
        <f t="shared" si="1"/>
        <v>0</v>
      </c>
      <c r="D67" s="228"/>
      <c r="E67" s="33"/>
      <c r="F67" s="33"/>
      <c r="G67" s="33"/>
      <c r="H67" s="33"/>
      <c r="I67" s="38"/>
      <c r="J67" s="33"/>
      <c r="K67" s="33"/>
      <c r="L67" s="33"/>
      <c r="M67" s="33"/>
      <c r="N67" s="33"/>
      <c r="O67" s="38"/>
      <c r="P67" s="38"/>
      <c r="Q67" s="33"/>
      <c r="R67" s="33"/>
      <c r="S67" s="33"/>
      <c r="T67" s="33"/>
      <c r="U67" s="33"/>
      <c r="V67" s="33"/>
      <c r="W67" s="33"/>
      <c r="X67" s="33"/>
      <c r="Y67" s="33"/>
      <c r="Z67" s="172"/>
      <c r="AA67" s="172"/>
      <c r="AB67" s="101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117"/>
    </row>
    <row r="68" spans="1:46" s="77" customFormat="1" ht="21.6" hidden="1" customHeight="1" x14ac:dyDescent="0.3">
      <c r="A68" s="16" t="s">
        <v>35</v>
      </c>
      <c r="B68" s="32"/>
      <c r="C68" s="21">
        <f t="shared" si="1"/>
        <v>0</v>
      </c>
      <c r="D68" s="21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171"/>
      <c r="AA68" s="171"/>
      <c r="AB68" s="102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117"/>
    </row>
    <row r="69" spans="1:46" s="77" customFormat="1" ht="30.6" hidden="1" customHeight="1" x14ac:dyDescent="0.3">
      <c r="A69" s="16" t="s">
        <v>57</v>
      </c>
      <c r="B69" s="21"/>
      <c r="C69" s="21">
        <f t="shared" si="1"/>
        <v>0</v>
      </c>
      <c r="D69" s="228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172"/>
      <c r="AA69" s="172"/>
      <c r="AB69" s="101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117"/>
    </row>
    <row r="70" spans="1:46" s="77" customFormat="1" ht="22.9" hidden="1" customHeight="1" outlineLevel="1" x14ac:dyDescent="0.3">
      <c r="A70" s="15" t="s">
        <v>58</v>
      </c>
      <c r="B70" s="21"/>
      <c r="C70" s="21">
        <f t="shared" si="1"/>
        <v>0</v>
      </c>
      <c r="D70" s="228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172"/>
      <c r="AA70" s="172"/>
      <c r="AB70" s="102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117"/>
    </row>
    <row r="71" spans="1:46" s="77" customFormat="1" ht="22.9" hidden="1" customHeight="1" outlineLevel="1" x14ac:dyDescent="0.3">
      <c r="A71" s="15" t="s">
        <v>59</v>
      </c>
      <c r="B71" s="21"/>
      <c r="C71" s="21">
        <f t="shared" si="1"/>
        <v>0</v>
      </c>
      <c r="D71" s="228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172"/>
      <c r="AA71" s="172"/>
      <c r="AB71" s="102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117"/>
    </row>
    <row r="72" spans="1:46" s="77" customFormat="1" ht="30.6" hidden="1" customHeight="1" x14ac:dyDescent="0.3">
      <c r="A72" s="16" t="s">
        <v>60</v>
      </c>
      <c r="B72" s="21"/>
      <c r="C72" s="21">
        <f t="shared" si="1"/>
        <v>0</v>
      </c>
      <c r="D72" s="21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88"/>
      <c r="AA72" s="88"/>
      <c r="AB72" s="102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117"/>
    </row>
    <row r="73" spans="1:46" s="77" customFormat="1" ht="30.6" hidden="1" customHeight="1" x14ac:dyDescent="0.3">
      <c r="A73" s="16" t="s">
        <v>61</v>
      </c>
      <c r="B73" s="21"/>
      <c r="C73" s="21">
        <f t="shared" si="1"/>
        <v>0</v>
      </c>
      <c r="D73" s="21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88"/>
      <c r="AA73" s="88"/>
      <c r="AB73" s="102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117"/>
    </row>
    <row r="74" spans="1:46" s="77" customFormat="1" ht="30.6" hidden="1" customHeight="1" x14ac:dyDescent="0.3">
      <c r="A74" s="16" t="s">
        <v>62</v>
      </c>
      <c r="B74" s="21"/>
      <c r="C74" s="21">
        <f t="shared" si="1"/>
        <v>0</v>
      </c>
      <c r="D74" s="21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88"/>
      <c r="AA74" s="88"/>
      <c r="AB74" s="102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117"/>
    </row>
    <row r="75" spans="1:46" s="77" customFormat="1" ht="30.6" hidden="1" customHeight="1" x14ac:dyDescent="0.3">
      <c r="A75" s="16" t="s">
        <v>63</v>
      </c>
      <c r="B75" s="21"/>
      <c r="C75" s="21">
        <f t="shared" si="1"/>
        <v>0</v>
      </c>
      <c r="D75" s="21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88"/>
      <c r="AA75" s="88"/>
      <c r="AB75" s="102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117"/>
    </row>
    <row r="76" spans="1:46" s="77" customFormat="1" ht="30.6" hidden="1" customHeight="1" x14ac:dyDescent="0.3">
      <c r="A76" s="16" t="s">
        <v>64</v>
      </c>
      <c r="B76" s="21"/>
      <c r="C76" s="21">
        <f t="shared" si="1"/>
        <v>0</v>
      </c>
      <c r="D76" s="21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88"/>
      <c r="AA76" s="88"/>
      <c r="AB76" s="102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117"/>
    </row>
    <row r="77" spans="1:46" s="77" customFormat="1" ht="30.6" hidden="1" customHeight="1" x14ac:dyDescent="0.3">
      <c r="A77" s="16" t="s">
        <v>65</v>
      </c>
      <c r="B77" s="21"/>
      <c r="C77" s="21">
        <f t="shared" si="1"/>
        <v>0</v>
      </c>
      <c r="D77" s="21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88"/>
      <c r="AA77" s="88"/>
      <c r="AB77" s="102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117"/>
    </row>
    <row r="78" spans="1:46" s="77" customFormat="1" ht="30.6" hidden="1" customHeight="1" x14ac:dyDescent="0.3">
      <c r="A78" s="16" t="s">
        <v>66</v>
      </c>
      <c r="B78" s="21"/>
      <c r="C78" s="21">
        <f t="shared" si="1"/>
        <v>0</v>
      </c>
      <c r="D78" s="2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88"/>
      <c r="AA78" s="88"/>
      <c r="AB78" s="102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117"/>
    </row>
    <row r="79" spans="1:46" s="77" customFormat="1" ht="30.6" hidden="1" customHeight="1" x14ac:dyDescent="0.3">
      <c r="A79" s="16" t="s">
        <v>67</v>
      </c>
      <c r="B79" s="21"/>
      <c r="C79" s="21">
        <f t="shared" si="1"/>
        <v>0</v>
      </c>
      <c r="D79" s="21"/>
      <c r="E79" s="21"/>
      <c r="F79" s="21"/>
      <c r="G79" s="21"/>
      <c r="H79" s="21"/>
      <c r="I79" s="21"/>
      <c r="J79" s="21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88"/>
      <c r="AA79" s="88"/>
      <c r="AB79" s="102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117"/>
    </row>
    <row r="80" spans="1:46" s="77" customFormat="1" ht="30.6" hidden="1" customHeight="1" x14ac:dyDescent="0.3">
      <c r="A80" s="16" t="s">
        <v>68</v>
      </c>
      <c r="B80" s="21"/>
      <c r="C80" s="21">
        <f t="shared" si="1"/>
        <v>0</v>
      </c>
      <c r="D80" s="21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88"/>
      <c r="AA80" s="88"/>
      <c r="AB80" s="102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117"/>
    </row>
    <row r="81" spans="1:46" s="77" customFormat="1" ht="30.6" hidden="1" customHeight="1" x14ac:dyDescent="0.3">
      <c r="A81" s="16" t="s">
        <v>69</v>
      </c>
      <c r="B81" s="21"/>
      <c r="C81" s="21">
        <f t="shared" si="1"/>
        <v>0</v>
      </c>
      <c r="D81" s="21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88"/>
      <c r="AA81" s="88"/>
      <c r="AB81" s="102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117"/>
    </row>
    <row r="82" spans="1:46" s="77" customFormat="1" ht="30.6" hidden="1" customHeight="1" x14ac:dyDescent="0.3">
      <c r="A82" s="16" t="s">
        <v>70</v>
      </c>
      <c r="B82" s="21"/>
      <c r="C82" s="21">
        <f t="shared" si="1"/>
        <v>0</v>
      </c>
      <c r="D82" s="21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88"/>
      <c r="AA82" s="88"/>
      <c r="AB82" s="102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117"/>
    </row>
    <row r="83" spans="1:46" s="75" customFormat="1" ht="22.9" hidden="1" customHeight="1" x14ac:dyDescent="0.35">
      <c r="A83" s="10" t="s">
        <v>71</v>
      </c>
      <c r="B83" s="21"/>
      <c r="C83" s="21">
        <f t="shared" si="1"/>
        <v>0</v>
      </c>
      <c r="D83" s="21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88"/>
      <c r="AA83" s="88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118"/>
    </row>
    <row r="84" spans="1:46" s="75" customFormat="1" ht="22.9" hidden="1" customHeight="1" x14ac:dyDescent="0.35">
      <c r="A84" s="31" t="s">
        <v>72</v>
      </c>
      <c r="B84" s="21"/>
      <c r="C84" s="21">
        <f t="shared" si="1"/>
        <v>0</v>
      </c>
      <c r="D84" s="21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88"/>
      <c r="AA84" s="88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118"/>
    </row>
    <row r="85" spans="1:46" s="75" customFormat="1" ht="22.9" hidden="1" customHeight="1" x14ac:dyDescent="0.35">
      <c r="A85" s="11" t="s">
        <v>35</v>
      </c>
      <c r="B85" s="32"/>
      <c r="C85" s="21">
        <f t="shared" si="1"/>
        <v>0</v>
      </c>
      <c r="D85" s="21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171"/>
      <c r="AA85" s="171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118"/>
    </row>
    <row r="86" spans="1:46" s="75" customFormat="1" ht="22.9" hidden="1" customHeight="1" x14ac:dyDescent="0.35">
      <c r="A86" s="11" t="s">
        <v>73</v>
      </c>
      <c r="B86" s="32"/>
      <c r="C86" s="21">
        <f t="shared" si="1"/>
        <v>0</v>
      </c>
      <c r="D86" s="21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174"/>
      <c r="AA86" s="174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118"/>
    </row>
    <row r="87" spans="1:46" s="75" customFormat="1" ht="3.6" hidden="1" customHeight="1" x14ac:dyDescent="0.35">
      <c r="A87" s="11"/>
      <c r="B87" s="32"/>
      <c r="C87" s="41"/>
      <c r="D87" s="41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174"/>
      <c r="AA87" s="174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118"/>
    </row>
    <row r="88" spans="1:46" s="76" customFormat="1" ht="16.899999999999999" hidden="1" customHeight="1" x14ac:dyDescent="0.35">
      <c r="A88" s="103" t="s">
        <v>74</v>
      </c>
      <c r="B88" s="104"/>
      <c r="C88" s="104">
        <f>SUM(E88:Z88)</f>
        <v>0</v>
      </c>
      <c r="D88" s="104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175"/>
      <c r="AA88" s="175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119"/>
    </row>
    <row r="89" spans="1:46" s="75" customFormat="1" ht="1.1499999999999999" hidden="1" customHeight="1" x14ac:dyDescent="0.35">
      <c r="A89" s="11"/>
      <c r="B89" s="32"/>
      <c r="C89" s="41"/>
      <c r="D89" s="41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174"/>
      <c r="AA89" s="174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118"/>
    </row>
    <row r="90" spans="1:46" s="75" customFormat="1" ht="45.6" hidden="1" customHeight="1" x14ac:dyDescent="0.35">
      <c r="A90" s="11" t="s">
        <v>75</v>
      </c>
      <c r="B90" s="32"/>
      <c r="C90" s="18">
        <v>95.8</v>
      </c>
      <c r="D90" s="18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176"/>
      <c r="AA90" s="176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118"/>
    </row>
    <row r="91" spans="1:46" s="106" customFormat="1" ht="21" hidden="1" customHeight="1" x14ac:dyDescent="0.35">
      <c r="A91" s="11" t="s">
        <v>76</v>
      </c>
      <c r="B91" s="43"/>
      <c r="C91" s="43">
        <f>(C47-C92)/2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177"/>
      <c r="AA91" s="177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23"/>
    </row>
    <row r="92" spans="1:46" s="75" customFormat="1" ht="18.600000000000001" hidden="1" customHeight="1" x14ac:dyDescent="0.35">
      <c r="A92" s="11" t="s">
        <v>77</v>
      </c>
      <c r="B92" s="21"/>
      <c r="C92" s="21">
        <f>SUM(E92:Z92)</f>
        <v>0</v>
      </c>
      <c r="D92" s="21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70"/>
      <c r="AA92" s="170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118"/>
    </row>
    <row r="93" spans="1:46" s="75" customFormat="1" ht="13.9" hidden="1" customHeight="1" x14ac:dyDescent="0.35">
      <c r="A93" s="11"/>
      <c r="B93" s="32"/>
      <c r="C93" s="21"/>
      <c r="D93" s="21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70"/>
      <c r="AA93" s="170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118"/>
    </row>
    <row r="94" spans="1:46" s="106" customFormat="1" ht="25.15" hidden="1" customHeight="1" x14ac:dyDescent="0.35">
      <c r="A94" s="11" t="s">
        <v>78</v>
      </c>
      <c r="B94" s="43"/>
      <c r="C94" s="43" t="e">
        <f>#N/A</f>
        <v>#N/A</v>
      </c>
      <c r="D94" s="43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166"/>
      <c r="AA94" s="166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23"/>
    </row>
    <row r="95" spans="1:46" s="75" customFormat="1" ht="24.6" hidden="1" customHeight="1" x14ac:dyDescent="0.35">
      <c r="A95" s="11" t="s">
        <v>79</v>
      </c>
      <c r="B95" s="33"/>
      <c r="C95" s="25">
        <f>SUM(E95:Z95)</f>
        <v>0</v>
      </c>
      <c r="D95" s="229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8"/>
      <c r="Q95" s="33"/>
      <c r="R95" s="33"/>
      <c r="S95" s="33"/>
      <c r="T95" s="33"/>
      <c r="U95" s="33"/>
      <c r="V95" s="33"/>
      <c r="W95" s="33"/>
      <c r="X95" s="33"/>
      <c r="Y95" s="33"/>
      <c r="Z95" s="172"/>
      <c r="AA95" s="1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118"/>
    </row>
    <row r="96" spans="1:46" s="75" customFormat="1" ht="27" hidden="1" customHeight="1" x14ac:dyDescent="0.35">
      <c r="A96" s="45" t="s">
        <v>80</v>
      </c>
      <c r="B96" s="46"/>
      <c r="C96" s="46"/>
      <c r="D96" s="230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178"/>
      <c r="AA96" s="178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118"/>
    </row>
    <row r="97" spans="1:46" s="75" customFormat="1" ht="27" hidden="1" customHeight="1" x14ac:dyDescent="0.35">
      <c r="A97" s="11" t="s">
        <v>81</v>
      </c>
      <c r="B97" s="42"/>
      <c r="C97" s="42"/>
      <c r="D97" s="230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178"/>
      <c r="AA97" s="178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118"/>
    </row>
    <row r="98" spans="1:46" s="75" customFormat="1" ht="24.6" hidden="1" customHeight="1" x14ac:dyDescent="0.35">
      <c r="A98" s="11" t="s">
        <v>82</v>
      </c>
      <c r="B98" s="27"/>
      <c r="C98" s="27" t="e">
        <f>C97/C96</f>
        <v>#DIV/0!</v>
      </c>
      <c r="D98" s="231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178"/>
      <c r="AA98" s="178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118"/>
    </row>
    <row r="99" spans="1:46" s="75" customFormat="1" ht="28.9" hidden="1" customHeight="1" x14ac:dyDescent="0.35">
      <c r="A99" s="45"/>
      <c r="B99" s="48"/>
      <c r="C99" s="48"/>
      <c r="D99" s="231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178"/>
      <c r="AA99" s="178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118"/>
    </row>
    <row r="100" spans="1:46" s="98" customFormat="1" ht="29.45" hidden="1" customHeight="1" outlineLevel="1" x14ac:dyDescent="0.2">
      <c r="A100" s="49" t="s">
        <v>83</v>
      </c>
      <c r="B100" s="21"/>
      <c r="C100" s="25">
        <f>SUM(E100:Z100)</f>
        <v>0</v>
      </c>
      <c r="D100" s="21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179"/>
      <c r="AA100" s="179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9"/>
    </row>
    <row r="101" spans="1:46" s="98" customFormat="1" ht="30" hidden="1" customHeight="1" outlineLevel="1" x14ac:dyDescent="0.2">
      <c r="A101" s="49" t="s">
        <v>90</v>
      </c>
      <c r="B101" s="41"/>
      <c r="C101" s="24">
        <v>144085</v>
      </c>
      <c r="D101" s="41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179"/>
      <c r="AA101" s="179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9"/>
    </row>
    <row r="102" spans="1:46" s="98" customFormat="1" ht="30" hidden="1" customHeight="1" outlineLevel="1" x14ac:dyDescent="0.2">
      <c r="A102" s="49" t="s">
        <v>169</v>
      </c>
      <c r="B102" s="41"/>
      <c r="C102" s="24">
        <v>9740</v>
      </c>
      <c r="D102" s="41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179"/>
      <c r="AA102" s="179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9"/>
    </row>
    <row r="103" spans="1:46" s="98" customFormat="1" ht="30" hidden="1" customHeight="1" outlineLevel="1" x14ac:dyDescent="0.2">
      <c r="A103" s="49" t="s">
        <v>170</v>
      </c>
      <c r="B103" s="41"/>
      <c r="C103" s="24">
        <v>102566</v>
      </c>
      <c r="D103" s="41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179"/>
      <c r="AA103" s="179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9"/>
    </row>
    <row r="104" spans="1:46" s="108" customFormat="1" ht="29.45" hidden="1" customHeight="1" outlineLevel="1" x14ac:dyDescent="0.2">
      <c r="A104" s="11" t="s">
        <v>84</v>
      </c>
      <c r="B104" s="41"/>
      <c r="C104" s="24">
        <f>SUM(E104:Z104)</f>
        <v>0</v>
      </c>
      <c r="D104" s="24"/>
      <c r="E104" s="39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180"/>
      <c r="AA104" s="180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24"/>
    </row>
    <row r="105" spans="1:46" s="108" customFormat="1" ht="29.45" hidden="1" customHeight="1" outlineLevel="1" x14ac:dyDescent="0.2">
      <c r="A105" s="11" t="s">
        <v>85</v>
      </c>
      <c r="B105" s="41"/>
      <c r="C105" s="24">
        <f>SUM(E105:Z105)</f>
        <v>0</v>
      </c>
      <c r="D105" s="24"/>
      <c r="E105" s="39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180"/>
      <c r="AA105" s="180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24"/>
    </row>
    <row r="106" spans="1:46" s="98" customFormat="1" ht="29.45" hidden="1" customHeight="1" outlineLevel="1" x14ac:dyDescent="0.2">
      <c r="A106" s="10" t="s">
        <v>86</v>
      </c>
      <c r="B106" s="25"/>
      <c r="C106" s="25">
        <f t="shared" ref="C106" si="2">C100-C104-C105</f>
        <v>0</v>
      </c>
      <c r="D106" s="25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166"/>
      <c r="AA106" s="166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9"/>
    </row>
    <row r="107" spans="1:46" s="98" customFormat="1" ht="29.45" hidden="1" customHeight="1" outlineLevel="1" x14ac:dyDescent="0.2">
      <c r="A107" s="10" t="s">
        <v>173</v>
      </c>
      <c r="B107" s="41"/>
      <c r="C107" s="24">
        <v>2119</v>
      </c>
      <c r="D107" s="24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181"/>
      <c r="AA107" s="181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9"/>
    </row>
    <row r="108" spans="1:46" s="98" customFormat="1" ht="29.45" hidden="1" customHeight="1" outlineLevel="1" x14ac:dyDescent="0.2">
      <c r="A108" s="11" t="s">
        <v>87</v>
      </c>
      <c r="B108" s="21"/>
      <c r="C108" s="25">
        <f>SUM(E108:Z108)</f>
        <v>0</v>
      </c>
      <c r="D108" s="2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182"/>
      <c r="AA108" s="182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9"/>
    </row>
    <row r="109" spans="1:46" s="98" customFormat="1" ht="29.45" hidden="1" customHeight="1" x14ac:dyDescent="0.2">
      <c r="A109" s="31" t="s">
        <v>88</v>
      </c>
      <c r="B109" s="21"/>
      <c r="C109" s="25">
        <f>SUM(E109:Z109)</f>
        <v>0</v>
      </c>
      <c r="D109" s="25"/>
      <c r="E109" s="22"/>
      <c r="F109" s="22"/>
      <c r="G109" s="22"/>
      <c r="H109" s="52"/>
      <c r="I109" s="22"/>
      <c r="J109" s="22"/>
      <c r="K109" s="22"/>
      <c r="L109" s="22"/>
      <c r="M109" s="52"/>
      <c r="N109" s="22"/>
      <c r="O109" s="22"/>
      <c r="P109" s="52"/>
      <c r="Q109" s="22"/>
      <c r="R109" s="22"/>
      <c r="S109" s="22"/>
      <c r="T109" s="22"/>
      <c r="U109" s="22"/>
      <c r="V109" s="22"/>
      <c r="W109" s="22"/>
      <c r="X109" s="22"/>
      <c r="Y109" s="22"/>
      <c r="Z109" s="169"/>
      <c r="AA109" s="169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9"/>
    </row>
    <row r="110" spans="1:46" s="98" customFormat="1" ht="22.15" hidden="1" customHeight="1" x14ac:dyDescent="0.2">
      <c r="A110" s="11" t="s">
        <v>89</v>
      </c>
      <c r="B110" s="54"/>
      <c r="C110" s="54" t="e">
        <f t="shared" ref="C110" si="3">C109/C108</f>
        <v>#DIV/0!</v>
      </c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83"/>
      <c r="AA110" s="183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9"/>
    </row>
    <row r="111" spans="1:46" s="98" customFormat="1" ht="24" hidden="1" customHeight="1" x14ac:dyDescent="0.2">
      <c r="A111" s="10" t="s">
        <v>90</v>
      </c>
      <c r="B111" s="41"/>
      <c r="C111" s="24">
        <f t="shared" ref="C111:C136" si="4">SUM(E111:Z111)</f>
        <v>0</v>
      </c>
      <c r="D111" s="24"/>
      <c r="E111" s="22"/>
      <c r="F111" s="22"/>
      <c r="G111" s="22"/>
      <c r="H111" s="22"/>
      <c r="I111" s="22"/>
      <c r="J111" s="22"/>
      <c r="K111" s="22"/>
      <c r="L111" s="22"/>
      <c r="M111" s="5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169"/>
      <c r="AA111" s="169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9"/>
    </row>
    <row r="112" spans="1:46" s="98" customFormat="1" ht="24" hidden="1" customHeight="1" x14ac:dyDescent="0.2">
      <c r="A112" s="10" t="s">
        <v>91</v>
      </c>
      <c r="B112" s="41"/>
      <c r="C112" s="24">
        <f t="shared" si="4"/>
        <v>0</v>
      </c>
      <c r="D112" s="24"/>
      <c r="E112" s="22"/>
      <c r="F112" s="22"/>
      <c r="G112" s="22"/>
      <c r="H112" s="22"/>
      <c r="I112" s="22"/>
      <c r="J112" s="22"/>
      <c r="K112" s="22"/>
      <c r="L112" s="22"/>
      <c r="M112" s="5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169"/>
      <c r="AA112" s="169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9"/>
    </row>
    <row r="113" spans="1:46" s="98" customFormat="1" ht="24" hidden="1" customHeight="1" x14ac:dyDescent="0.2">
      <c r="A113" s="10" t="s">
        <v>92</v>
      </c>
      <c r="B113" s="41"/>
      <c r="C113" s="24">
        <f t="shared" si="4"/>
        <v>0</v>
      </c>
      <c r="D113" s="24"/>
      <c r="E113" s="22"/>
      <c r="F113" s="22"/>
      <c r="G113" s="22"/>
      <c r="H113" s="22"/>
      <c r="I113" s="22"/>
      <c r="J113" s="22"/>
      <c r="K113" s="22"/>
      <c r="L113" s="22"/>
      <c r="M113" s="5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169"/>
      <c r="AA113" s="169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9"/>
    </row>
    <row r="114" spans="1:46" s="98" customFormat="1" ht="24" hidden="1" customHeight="1" x14ac:dyDescent="0.2">
      <c r="A114" s="10" t="s">
        <v>93</v>
      </c>
      <c r="B114" s="41"/>
      <c r="C114" s="25">
        <f t="shared" si="4"/>
        <v>0</v>
      </c>
      <c r="D114" s="25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52"/>
      <c r="Q114" s="22"/>
      <c r="R114" s="22"/>
      <c r="S114" s="22"/>
      <c r="T114" s="22"/>
      <c r="U114" s="22"/>
      <c r="V114" s="22"/>
      <c r="W114" s="22"/>
      <c r="X114" s="22"/>
      <c r="Y114" s="22"/>
      <c r="Z114" s="169"/>
      <c r="AA114" s="169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9"/>
    </row>
    <row r="115" spans="1:46" s="108" customFormat="1" ht="24" hidden="1" customHeight="1" x14ac:dyDescent="0.2">
      <c r="A115" s="11" t="s">
        <v>94</v>
      </c>
      <c r="B115" s="41"/>
      <c r="C115" s="25">
        <f t="shared" si="4"/>
        <v>0</v>
      </c>
      <c r="D115" s="25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51"/>
      <c r="Q115" s="39"/>
      <c r="R115" s="39"/>
      <c r="S115" s="39"/>
      <c r="T115" s="39"/>
      <c r="U115" s="39"/>
      <c r="V115" s="39"/>
      <c r="W115" s="39"/>
      <c r="X115" s="39"/>
      <c r="Y115" s="39"/>
      <c r="Z115" s="88"/>
      <c r="AA115" s="88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24"/>
    </row>
    <row r="116" spans="1:46" s="108" customFormat="1" ht="22.9" hidden="1" customHeight="1" x14ac:dyDescent="0.2">
      <c r="A116" s="11" t="s">
        <v>95</v>
      </c>
      <c r="B116" s="41"/>
      <c r="C116" s="25">
        <f t="shared" si="4"/>
        <v>0</v>
      </c>
      <c r="D116" s="25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88"/>
      <c r="AA116" s="88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24"/>
    </row>
    <row r="117" spans="1:46" s="108" customFormat="1" ht="22.9" hidden="1" customHeight="1" x14ac:dyDescent="0.2">
      <c r="A117" s="11" t="s">
        <v>96</v>
      </c>
      <c r="B117" s="14"/>
      <c r="C117" s="25">
        <f t="shared" si="4"/>
        <v>0</v>
      </c>
      <c r="D117" s="21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84"/>
      <c r="AA117" s="184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24"/>
    </row>
    <row r="118" spans="1:46" s="98" customFormat="1" ht="24.6" hidden="1" customHeight="1" x14ac:dyDescent="0.2">
      <c r="A118" s="10" t="s">
        <v>97</v>
      </c>
      <c r="B118" s="41"/>
      <c r="C118" s="24">
        <f t="shared" si="4"/>
        <v>0</v>
      </c>
      <c r="D118" s="24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169"/>
      <c r="AA118" s="169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9"/>
    </row>
    <row r="119" spans="1:46" s="98" customFormat="1" ht="24.6" hidden="1" customHeight="1" x14ac:dyDescent="0.2">
      <c r="A119" s="10" t="s">
        <v>98</v>
      </c>
      <c r="B119" s="41"/>
      <c r="C119" s="25">
        <f t="shared" si="4"/>
        <v>0</v>
      </c>
      <c r="D119" s="25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169"/>
      <c r="AA119" s="169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9"/>
    </row>
    <row r="120" spans="1:46" s="108" customFormat="1" ht="27.6" hidden="1" customHeight="1" x14ac:dyDescent="0.2">
      <c r="A120" s="11" t="s">
        <v>99</v>
      </c>
      <c r="B120" s="25"/>
      <c r="C120" s="25">
        <f t="shared" si="4"/>
        <v>0</v>
      </c>
      <c r="D120" s="25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181"/>
      <c r="AA120" s="181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24"/>
    </row>
    <row r="121" spans="1:46" s="98" customFormat="1" ht="26.25" hidden="1" customHeight="1" x14ac:dyDescent="0.2">
      <c r="A121" s="31" t="s">
        <v>100</v>
      </c>
      <c r="B121" s="25"/>
      <c r="C121" s="25">
        <f t="shared" si="4"/>
        <v>0</v>
      </c>
      <c r="D121" s="25"/>
      <c r="E121" s="39"/>
      <c r="F121" s="39"/>
      <c r="G121" s="39"/>
      <c r="H121" s="39"/>
      <c r="I121" s="39"/>
      <c r="J121" s="39"/>
      <c r="K121" s="39"/>
      <c r="L121" s="39"/>
      <c r="M121" s="51"/>
      <c r="N121" s="39"/>
      <c r="O121" s="39"/>
      <c r="P121" s="51"/>
      <c r="Q121" s="39"/>
      <c r="R121" s="39"/>
      <c r="S121" s="39"/>
      <c r="T121" s="39"/>
      <c r="U121" s="39"/>
      <c r="V121" s="39"/>
      <c r="W121" s="39"/>
      <c r="X121" s="39"/>
      <c r="Y121" s="39"/>
      <c r="Z121" s="88"/>
      <c r="AA121" s="88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9"/>
    </row>
    <row r="122" spans="1:46" s="98" customFormat="1" ht="24" hidden="1" customHeight="1" x14ac:dyDescent="0.2">
      <c r="A122" s="10" t="s">
        <v>90</v>
      </c>
      <c r="B122" s="41"/>
      <c r="C122" s="24">
        <f t="shared" si="4"/>
        <v>0</v>
      </c>
      <c r="D122" s="24"/>
      <c r="E122" s="22"/>
      <c r="F122" s="22"/>
      <c r="G122" s="22"/>
      <c r="H122" s="22"/>
      <c r="I122" s="22"/>
      <c r="J122" s="22"/>
      <c r="K122" s="22"/>
      <c r="L122" s="22"/>
      <c r="M122" s="5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169"/>
      <c r="AA122" s="169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9"/>
    </row>
    <row r="123" spans="1:46" s="98" customFormat="1" ht="24" hidden="1" customHeight="1" x14ac:dyDescent="0.2">
      <c r="A123" s="10" t="s">
        <v>91</v>
      </c>
      <c r="B123" s="41"/>
      <c r="C123" s="24">
        <f t="shared" si="4"/>
        <v>0</v>
      </c>
      <c r="D123" s="24"/>
      <c r="E123" s="22"/>
      <c r="F123" s="22"/>
      <c r="G123" s="22"/>
      <c r="H123" s="22"/>
      <c r="I123" s="22"/>
      <c r="J123" s="22"/>
      <c r="K123" s="22"/>
      <c r="L123" s="22"/>
      <c r="M123" s="5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169"/>
      <c r="AA123" s="169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9"/>
    </row>
    <row r="124" spans="1:46" s="98" customFormat="1" ht="24" hidden="1" customHeight="1" x14ac:dyDescent="0.2">
      <c r="A124" s="10" t="s">
        <v>92</v>
      </c>
      <c r="B124" s="41"/>
      <c r="C124" s="24">
        <f t="shared" si="4"/>
        <v>0</v>
      </c>
      <c r="D124" s="24"/>
      <c r="E124" s="22"/>
      <c r="F124" s="22"/>
      <c r="G124" s="22"/>
      <c r="H124" s="22"/>
      <c r="I124" s="22"/>
      <c r="J124" s="22"/>
      <c r="K124" s="22"/>
      <c r="L124" s="22"/>
      <c r="M124" s="5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169"/>
      <c r="AA124" s="169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9"/>
    </row>
    <row r="125" spans="1:46" s="98" customFormat="1" ht="24" hidden="1" customHeight="1" x14ac:dyDescent="0.2">
      <c r="A125" s="10" t="s">
        <v>93</v>
      </c>
      <c r="B125" s="41"/>
      <c r="C125" s="25">
        <f t="shared" si="4"/>
        <v>0</v>
      </c>
      <c r="D125" s="25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52"/>
      <c r="Q125" s="22"/>
      <c r="R125" s="22"/>
      <c r="S125" s="22"/>
      <c r="T125" s="22"/>
      <c r="U125" s="22"/>
      <c r="V125" s="22"/>
      <c r="W125" s="22"/>
      <c r="X125" s="22"/>
      <c r="Y125" s="22"/>
      <c r="Z125" s="169"/>
      <c r="AA125" s="169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9"/>
    </row>
    <row r="126" spans="1:46" s="98" customFormat="1" ht="22.5" hidden="1" customHeight="1" x14ac:dyDescent="0.2">
      <c r="A126" s="10" t="s">
        <v>95</v>
      </c>
      <c r="B126" s="41"/>
      <c r="C126" s="25">
        <f t="shared" si="4"/>
        <v>0</v>
      </c>
      <c r="D126" s="25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169"/>
      <c r="AA126" s="169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9"/>
    </row>
    <row r="127" spans="1:46" s="98" customFormat="1" ht="22.5" hidden="1" customHeight="1" x14ac:dyDescent="0.2">
      <c r="A127" s="10" t="s">
        <v>97</v>
      </c>
      <c r="B127" s="41"/>
      <c r="C127" s="24">
        <f t="shared" si="4"/>
        <v>0</v>
      </c>
      <c r="D127" s="24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169"/>
      <c r="AA127" s="169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9"/>
    </row>
    <row r="128" spans="1:46" s="98" customFormat="1" ht="22.5" hidden="1" customHeight="1" x14ac:dyDescent="0.2">
      <c r="A128" s="10" t="s">
        <v>98</v>
      </c>
      <c r="B128" s="41"/>
      <c r="C128" s="25">
        <f t="shared" si="4"/>
        <v>0</v>
      </c>
      <c r="D128" s="25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169"/>
      <c r="AA128" s="169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9"/>
    </row>
    <row r="129" spans="1:46" s="98" customFormat="1" ht="28.5" hidden="1" customHeight="1" x14ac:dyDescent="0.2">
      <c r="A129" s="31" t="s">
        <v>101</v>
      </c>
      <c r="B129" s="25"/>
      <c r="C129" s="25">
        <f t="shared" si="4"/>
        <v>0</v>
      </c>
      <c r="D129" s="25"/>
      <c r="E129" s="51"/>
      <c r="F129" s="39"/>
      <c r="G129" s="39"/>
      <c r="H129" s="51"/>
      <c r="I129" s="39"/>
      <c r="J129" s="39"/>
      <c r="K129" s="39"/>
      <c r="L129" s="39"/>
      <c r="M129" s="39"/>
      <c r="N129" s="39"/>
      <c r="O129" s="39"/>
      <c r="P129" s="51"/>
      <c r="Q129" s="39"/>
      <c r="R129" s="39"/>
      <c r="S129" s="39"/>
      <c r="T129" s="51"/>
      <c r="U129" s="51"/>
      <c r="V129" s="39"/>
      <c r="W129" s="51"/>
      <c r="X129" s="51"/>
      <c r="Y129" s="39"/>
      <c r="Z129" s="88"/>
      <c r="AA129" s="88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9"/>
    </row>
    <row r="130" spans="1:46" s="98" customFormat="1" ht="24" hidden="1" customHeight="1" x14ac:dyDescent="0.2">
      <c r="A130" s="10" t="s">
        <v>90</v>
      </c>
      <c r="B130" s="24"/>
      <c r="C130" s="24">
        <f t="shared" si="4"/>
        <v>0</v>
      </c>
      <c r="D130" s="24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52"/>
      <c r="W130" s="52"/>
      <c r="X130" s="52"/>
      <c r="Y130" s="22"/>
      <c r="Z130" s="169"/>
      <c r="AA130" s="169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97"/>
      <c r="AR130" s="97"/>
      <c r="AS130" s="97"/>
      <c r="AT130" s="99"/>
    </row>
    <row r="131" spans="1:46" s="98" customFormat="1" ht="27.6" hidden="1" customHeight="1" x14ac:dyDescent="0.2">
      <c r="A131" s="10" t="s">
        <v>91</v>
      </c>
      <c r="B131" s="24"/>
      <c r="C131" s="24">
        <f t="shared" si="4"/>
        <v>0</v>
      </c>
      <c r="D131" s="24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169"/>
      <c r="AA131" s="169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9"/>
    </row>
    <row r="132" spans="1:46" s="98" customFormat="1" ht="24" hidden="1" customHeight="1" x14ac:dyDescent="0.2">
      <c r="A132" s="10" t="s">
        <v>92</v>
      </c>
      <c r="B132" s="24"/>
      <c r="C132" s="24">
        <f t="shared" si="4"/>
        <v>0</v>
      </c>
      <c r="D132" s="24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52"/>
      <c r="X132" s="52"/>
      <c r="Y132" s="22"/>
      <c r="Z132" s="169"/>
      <c r="AA132" s="169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7"/>
      <c r="AS132" s="97"/>
      <c r="AT132" s="99"/>
    </row>
    <row r="133" spans="1:46" s="98" customFormat="1" ht="24" hidden="1" customHeight="1" x14ac:dyDescent="0.2">
      <c r="A133" s="10" t="s">
        <v>93</v>
      </c>
      <c r="B133" s="41"/>
      <c r="C133" s="25">
        <f t="shared" si="4"/>
        <v>0</v>
      </c>
      <c r="D133" s="25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52"/>
      <c r="X133" s="52"/>
      <c r="Y133" s="22"/>
      <c r="Z133" s="169"/>
      <c r="AA133" s="169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9"/>
    </row>
    <row r="134" spans="1:46" s="98" customFormat="1" ht="26.45" hidden="1" customHeight="1" x14ac:dyDescent="0.2">
      <c r="A134" s="10" t="s">
        <v>95</v>
      </c>
      <c r="B134" s="41"/>
      <c r="C134" s="25">
        <f t="shared" si="4"/>
        <v>0</v>
      </c>
      <c r="D134" s="25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169"/>
      <c r="AA134" s="169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97"/>
      <c r="AS134" s="97"/>
      <c r="AT134" s="99"/>
    </row>
    <row r="135" spans="1:46" s="98" customFormat="1" ht="25.15" hidden="1" customHeight="1" x14ac:dyDescent="0.2">
      <c r="A135" s="10" t="s">
        <v>97</v>
      </c>
      <c r="B135" s="41"/>
      <c r="C135" s="24">
        <f t="shared" si="4"/>
        <v>0</v>
      </c>
      <c r="D135" s="24"/>
      <c r="E135" s="22"/>
      <c r="F135" s="22"/>
      <c r="G135" s="22"/>
      <c r="H135" s="52"/>
      <c r="I135" s="5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169"/>
      <c r="AA135" s="169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9"/>
    </row>
    <row r="136" spans="1:46" s="98" customFormat="1" ht="27.6" hidden="1" customHeight="1" x14ac:dyDescent="0.2">
      <c r="A136" s="10" t="s">
        <v>102</v>
      </c>
      <c r="B136" s="41"/>
      <c r="C136" s="25">
        <f t="shared" si="4"/>
        <v>0</v>
      </c>
      <c r="D136" s="25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169"/>
      <c r="AA136" s="169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9"/>
    </row>
    <row r="137" spans="1:46" s="98" customFormat="1" ht="27" hidden="1" customHeight="1" x14ac:dyDescent="0.2">
      <c r="A137" s="31" t="s">
        <v>103</v>
      </c>
      <c r="B137" s="55"/>
      <c r="C137" s="55" t="e">
        <f>C129/C121*10</f>
        <v>#DIV/0!</v>
      </c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89"/>
      <c r="AA137" s="89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9"/>
    </row>
    <row r="138" spans="1:46" s="98" customFormat="1" ht="20.45" hidden="1" customHeight="1" x14ac:dyDescent="0.2">
      <c r="A138" s="10" t="s">
        <v>90</v>
      </c>
      <c r="B138" s="56"/>
      <c r="C138" s="56" t="e">
        <f t="shared" ref="C138" si="5">C130/C122*10</f>
        <v>#DIV/0!</v>
      </c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89"/>
      <c r="AA138" s="89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9"/>
    </row>
    <row r="139" spans="1:46" s="98" customFormat="1" ht="24" hidden="1" customHeight="1" x14ac:dyDescent="0.2">
      <c r="A139" s="10" t="s">
        <v>91</v>
      </c>
      <c r="B139" s="56"/>
      <c r="C139" s="56" t="e">
        <f t="shared" ref="C139" si="6">C131/C123*10</f>
        <v>#DIV/0!</v>
      </c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89"/>
      <c r="AA139" s="89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9"/>
    </row>
    <row r="140" spans="1:46" s="98" customFormat="1" ht="24" hidden="1" customHeight="1" x14ac:dyDescent="0.2">
      <c r="A140" s="10" t="s">
        <v>92</v>
      </c>
      <c r="B140" s="56"/>
      <c r="C140" s="56" t="e">
        <f t="shared" ref="C140" si="7">C132/C124*10</f>
        <v>#DIV/0!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89"/>
      <c r="AA140" s="89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9"/>
    </row>
    <row r="141" spans="1:46" s="98" customFormat="1" ht="24" hidden="1" customHeight="1" x14ac:dyDescent="0.2">
      <c r="A141" s="10" t="s">
        <v>93</v>
      </c>
      <c r="B141" s="41"/>
      <c r="C141" s="56" t="e">
        <f>C133/C125*10</f>
        <v>#DIV/0!</v>
      </c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89"/>
      <c r="AA141" s="89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9"/>
    </row>
    <row r="142" spans="1:46" s="98" customFormat="1" ht="24" hidden="1" customHeight="1" x14ac:dyDescent="0.2">
      <c r="A142" s="10" t="s">
        <v>95</v>
      </c>
      <c r="B142" s="55"/>
      <c r="C142" s="55" t="e">
        <f>C134/C126*10</f>
        <v>#DIV/0!</v>
      </c>
      <c r="D142" s="55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89"/>
      <c r="AA142" s="89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9"/>
    </row>
    <row r="143" spans="1:46" s="98" customFormat="1" ht="22.5" hidden="1" customHeight="1" x14ac:dyDescent="0.2">
      <c r="A143" s="10" t="s">
        <v>97</v>
      </c>
      <c r="B143" s="56"/>
      <c r="C143" s="56" t="e">
        <f>C135/C127*10</f>
        <v>#DIV/0!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89"/>
      <c r="AA143" s="89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9"/>
    </row>
    <row r="144" spans="1:46" s="98" customFormat="1" ht="19.899999999999999" hidden="1" customHeight="1" x14ac:dyDescent="0.2">
      <c r="A144" s="10" t="s">
        <v>98</v>
      </c>
      <c r="B144" s="41"/>
      <c r="C144" s="56" t="e">
        <f>C136/C128*10</f>
        <v>#DIV/0!</v>
      </c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89"/>
      <c r="AA144" s="89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9"/>
    </row>
    <row r="145" spans="1:46" s="98" customFormat="1" ht="24" hidden="1" customHeight="1" outlineLevel="1" x14ac:dyDescent="0.2">
      <c r="A145" s="57" t="s">
        <v>176</v>
      </c>
      <c r="B145" s="21"/>
      <c r="C145" s="55">
        <f>SUM(E145:Z145)</f>
        <v>0</v>
      </c>
      <c r="D145" s="55"/>
      <c r="E145" s="40"/>
      <c r="F145" s="39"/>
      <c r="G145" s="39"/>
      <c r="H145" s="61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66"/>
      <c r="V145" s="39"/>
      <c r="W145" s="39"/>
      <c r="X145" s="39"/>
      <c r="Y145" s="39"/>
      <c r="Z145" s="88"/>
      <c r="AA145" s="88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9"/>
    </row>
    <row r="146" spans="1:46" s="98" customFormat="1" ht="23.45" hidden="1" customHeight="1" x14ac:dyDescent="0.2">
      <c r="A146" s="31" t="s">
        <v>177</v>
      </c>
      <c r="B146" s="21"/>
      <c r="C146" s="55">
        <f>SUM(E146:Z146)</f>
        <v>0</v>
      </c>
      <c r="D146" s="55"/>
      <c r="E146" s="40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66"/>
      <c r="V146" s="39"/>
      <c r="W146" s="39"/>
      <c r="X146" s="39"/>
      <c r="Y146" s="39"/>
      <c r="Z146" s="88"/>
      <c r="AA146" s="88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  <c r="AQ146" s="97"/>
      <c r="AR146" s="97"/>
      <c r="AS146" s="97"/>
      <c r="AT146" s="99"/>
    </row>
    <row r="147" spans="1:46" s="98" customFormat="1" ht="23.45" hidden="1" customHeight="1" x14ac:dyDescent="0.2">
      <c r="A147" s="31" t="s">
        <v>103</v>
      </c>
      <c r="B147" s="65"/>
      <c r="C147" s="65" t="e">
        <f>C146/C145*10</f>
        <v>#DIV/0!</v>
      </c>
      <c r="D147" s="65"/>
      <c r="E147" s="40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174"/>
      <c r="AA147" s="174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9"/>
    </row>
    <row r="148" spans="1:46" s="98" customFormat="1" ht="27" hidden="1" customHeight="1" x14ac:dyDescent="0.2">
      <c r="A148" s="57" t="s">
        <v>104</v>
      </c>
      <c r="B148" s="58"/>
      <c r="C148" s="58">
        <f>SUM(E148:Z148)</f>
        <v>0</v>
      </c>
      <c r="D148" s="58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181"/>
      <c r="AA148" s="181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9"/>
    </row>
    <row r="149" spans="1:46" s="98" customFormat="1" ht="27" hidden="1" customHeight="1" x14ac:dyDescent="0.2">
      <c r="A149" s="31" t="s">
        <v>105</v>
      </c>
      <c r="B149" s="25"/>
      <c r="C149" s="25">
        <f>SUM(E149:Z149)</f>
        <v>0</v>
      </c>
      <c r="D149" s="25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169"/>
      <c r="AA149" s="169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9"/>
    </row>
    <row r="150" spans="1:46" s="98" customFormat="1" ht="28.15" hidden="1" customHeight="1" x14ac:dyDescent="0.2">
      <c r="A150" s="31" t="s">
        <v>106</v>
      </c>
      <c r="B150" s="56"/>
      <c r="C150" s="56" t="e">
        <f>C148/C149</f>
        <v>#DIV/0!</v>
      </c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89"/>
      <c r="AA150" s="89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9"/>
    </row>
    <row r="151" spans="1:46" s="98" customFormat="1" ht="29.45" hidden="1" customHeight="1" x14ac:dyDescent="0.2">
      <c r="A151" s="10" t="s">
        <v>107</v>
      </c>
      <c r="B151" s="25"/>
      <c r="C151" s="25">
        <f>SUM(E151:Z151)</f>
        <v>0</v>
      </c>
      <c r="D151" s="25"/>
      <c r="E151" s="59"/>
      <c r="F151" s="59"/>
      <c r="G151" s="59"/>
      <c r="H151" s="60"/>
      <c r="I151" s="59"/>
      <c r="J151" s="59"/>
      <c r="K151" s="59"/>
      <c r="L151" s="59"/>
      <c r="M151" s="59"/>
      <c r="N151" s="59"/>
      <c r="O151" s="59"/>
      <c r="P151" s="61"/>
      <c r="Q151" s="59"/>
      <c r="R151" s="59"/>
      <c r="S151" s="59"/>
      <c r="T151" s="59"/>
      <c r="U151" s="59"/>
      <c r="V151" s="59"/>
      <c r="W151" s="59"/>
      <c r="X151" s="59"/>
      <c r="Y151" s="59"/>
      <c r="Z151" s="185"/>
      <c r="AA151" s="185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9"/>
    </row>
    <row r="152" spans="1:46" s="98" customFormat="1" ht="25.9" hidden="1" customHeight="1" x14ac:dyDescent="0.2">
      <c r="A152" s="11" t="s">
        <v>108</v>
      </c>
      <c r="B152" s="21"/>
      <c r="C152" s="25">
        <f>SUM(E152:Z152)</f>
        <v>0</v>
      </c>
      <c r="D152" s="25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181"/>
      <c r="AA152" s="181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9"/>
    </row>
    <row r="153" spans="1:46" s="98" customFormat="1" ht="24" hidden="1" customHeight="1" outlineLevel="1" x14ac:dyDescent="0.2">
      <c r="A153" s="11" t="s">
        <v>109</v>
      </c>
      <c r="B153" s="25"/>
      <c r="C153" s="25">
        <f>SUM(E153:Z153)</f>
        <v>0</v>
      </c>
      <c r="D153" s="25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181"/>
      <c r="AA153" s="181"/>
      <c r="AB153" s="109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9"/>
    </row>
    <row r="154" spans="1:46" s="98" customFormat="1" ht="25.15" hidden="1" customHeight="1" outlineLevel="1" x14ac:dyDescent="0.2">
      <c r="A154" s="57" t="s">
        <v>110</v>
      </c>
      <c r="B154" s="21"/>
      <c r="C154" s="25">
        <f>SUM(E154:Z154)</f>
        <v>0</v>
      </c>
      <c r="D154" s="25"/>
      <c r="E154" s="51"/>
      <c r="F154" s="39"/>
      <c r="G154" s="39"/>
      <c r="H154" s="39"/>
      <c r="I154" s="39"/>
      <c r="J154" s="39"/>
      <c r="K154" s="39"/>
      <c r="L154" s="39"/>
      <c r="M154" s="39"/>
      <c r="N154" s="51"/>
      <c r="O154" s="24"/>
      <c r="P154" s="39"/>
      <c r="Q154" s="51"/>
      <c r="R154" s="39"/>
      <c r="S154" s="51"/>
      <c r="T154" s="39"/>
      <c r="U154" s="39"/>
      <c r="V154" s="51"/>
      <c r="W154" s="51"/>
      <c r="X154" s="51"/>
      <c r="Y154" s="51"/>
      <c r="Z154" s="88"/>
      <c r="AA154" s="88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9"/>
    </row>
    <row r="155" spans="1:46" s="98" customFormat="1" ht="26.45" hidden="1" customHeight="1" x14ac:dyDescent="0.2">
      <c r="A155" s="11" t="s">
        <v>35</v>
      </c>
      <c r="B155" s="32"/>
      <c r="C155" s="32" t="e">
        <f>C154/C153</f>
        <v>#DIV/0!</v>
      </c>
      <c r="D155" s="32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171"/>
      <c r="AA155" s="171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9"/>
    </row>
    <row r="156" spans="1:46" s="98" customFormat="1" ht="26.45" hidden="1" customHeight="1" x14ac:dyDescent="0.2">
      <c r="A156" s="11" t="s">
        <v>111</v>
      </c>
      <c r="B156" s="62"/>
      <c r="C156" s="25">
        <f>SUM(E156:Z156)</f>
        <v>0</v>
      </c>
      <c r="D156" s="21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186"/>
      <c r="AA156" s="186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9"/>
    </row>
    <row r="157" spans="1:46" s="98" customFormat="1" ht="27" hidden="1" customHeight="1" x14ac:dyDescent="0.2">
      <c r="A157" s="31" t="s">
        <v>112</v>
      </c>
      <c r="B157" s="21"/>
      <c r="C157" s="25">
        <f>SUM(E157:Z157)</f>
        <v>0</v>
      </c>
      <c r="D157" s="25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9"/>
      <c r="V157" s="51"/>
      <c r="W157" s="51"/>
      <c r="X157" s="51"/>
      <c r="Y157" s="51"/>
      <c r="Z157" s="180"/>
      <c r="AA157" s="180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  <c r="AQ157" s="97"/>
      <c r="AR157" s="97"/>
      <c r="AS157" s="97"/>
      <c r="AT157" s="99"/>
    </row>
    <row r="158" spans="1:46" s="98" customFormat="1" ht="24.6" hidden="1" customHeight="1" x14ac:dyDescent="0.2">
      <c r="A158" s="31" t="s">
        <v>103</v>
      </c>
      <c r="B158" s="65"/>
      <c r="C158" s="65" t="e">
        <f>C157/C154*10</f>
        <v>#DIV/0!</v>
      </c>
      <c r="D158" s="65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187"/>
      <c r="AA158" s="18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  <c r="AQ158" s="97"/>
      <c r="AR158" s="97"/>
      <c r="AS158" s="97"/>
      <c r="AT158" s="99"/>
    </row>
    <row r="159" spans="1:46" s="98" customFormat="1" ht="22.9" hidden="1" customHeight="1" outlineLevel="1" x14ac:dyDescent="0.2">
      <c r="A159" s="10" t="s">
        <v>113</v>
      </c>
      <c r="B159" s="7"/>
      <c r="C159" s="25" t="e">
        <f>E159+F159+H159+I159+J159+K159+M159+N159+O159+P159+Q159+R159+S159+T159+U159+V159+W159+Y159+#REF!+#REF!+Z159</f>
        <v>#REF!</v>
      </c>
      <c r="D159" s="25"/>
      <c r="E159" s="52"/>
      <c r="F159" s="52"/>
      <c r="G159" s="52"/>
      <c r="H159" s="52"/>
      <c r="I159" s="52"/>
      <c r="J159" s="52"/>
      <c r="K159" s="52"/>
      <c r="L159" s="52"/>
      <c r="M159" s="52"/>
      <c r="N159" s="59"/>
      <c r="O159" s="59"/>
      <c r="P159" s="59"/>
      <c r="Q159" s="52"/>
      <c r="R159" s="52"/>
      <c r="S159" s="52"/>
      <c r="T159" s="52"/>
      <c r="U159" s="52"/>
      <c r="V159" s="52"/>
      <c r="W159" s="52"/>
      <c r="X159" s="52"/>
      <c r="Y159" s="52"/>
      <c r="Z159" s="181"/>
      <c r="AA159" s="181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9"/>
    </row>
    <row r="160" spans="1:46" s="98" customFormat="1" ht="22.15" hidden="1" customHeight="1" x14ac:dyDescent="0.2">
      <c r="A160" s="10" t="s">
        <v>114</v>
      </c>
      <c r="B160" s="59"/>
      <c r="C160" s="25">
        <f>SUM(E160:Z160)</f>
        <v>0</v>
      </c>
      <c r="D160" s="25"/>
      <c r="E160" s="61"/>
      <c r="F160" s="61"/>
      <c r="G160" s="61"/>
      <c r="H160" s="64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187"/>
      <c r="AA160" s="18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9"/>
    </row>
    <row r="161" spans="1:46" s="98" customFormat="1" ht="25.15" hidden="1" customHeight="1" outlineLevel="1" x14ac:dyDescent="0.2">
      <c r="A161" s="10" t="s">
        <v>115</v>
      </c>
      <c r="B161" s="58"/>
      <c r="C161" s="25">
        <v>1233</v>
      </c>
      <c r="D161" s="25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181"/>
      <c r="AA161" s="181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97"/>
      <c r="AS161" s="97"/>
      <c r="AT161" s="99"/>
    </row>
    <row r="162" spans="1:46" s="98" customFormat="1" ht="22.9" hidden="1" customHeight="1" outlineLevel="1" x14ac:dyDescent="0.2">
      <c r="A162" s="57" t="s">
        <v>116</v>
      </c>
      <c r="B162" s="21"/>
      <c r="C162" s="25">
        <f>SUM(E162:Z162)</f>
        <v>0</v>
      </c>
      <c r="D162" s="25"/>
      <c r="E162" s="51"/>
      <c r="F162" s="39"/>
      <c r="G162" s="39"/>
      <c r="H162" s="51"/>
      <c r="I162" s="39"/>
      <c r="J162" s="39"/>
      <c r="K162" s="39"/>
      <c r="L162" s="39"/>
      <c r="M162" s="51"/>
      <c r="N162" s="39"/>
      <c r="O162" s="39"/>
      <c r="P162" s="51"/>
      <c r="Q162" s="39"/>
      <c r="R162" s="39"/>
      <c r="S162" s="39"/>
      <c r="T162" s="39"/>
      <c r="U162" s="39"/>
      <c r="V162" s="39"/>
      <c r="W162" s="59"/>
      <c r="X162" s="59"/>
      <c r="Y162" s="39"/>
      <c r="Z162" s="88"/>
      <c r="AA162" s="88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  <c r="AQ162" s="97"/>
      <c r="AR162" s="97"/>
      <c r="AS162" s="97"/>
      <c r="AT162" s="99"/>
    </row>
    <row r="163" spans="1:46" s="98" customFormat="1" ht="23.25" hidden="1" customHeight="1" x14ac:dyDescent="0.2">
      <c r="A163" s="11" t="s">
        <v>35</v>
      </c>
      <c r="B163" s="32"/>
      <c r="C163" s="32">
        <f>C162/C161</f>
        <v>0</v>
      </c>
      <c r="D163" s="3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165"/>
      <c r="AA163" s="165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9"/>
    </row>
    <row r="164" spans="1:46" s="98" customFormat="1" ht="27" hidden="1" customHeight="1" x14ac:dyDescent="0.2">
      <c r="A164" s="31" t="s">
        <v>117</v>
      </c>
      <c r="B164" s="21"/>
      <c r="C164" s="25">
        <f>SUM(E164:Z164)</f>
        <v>0</v>
      </c>
      <c r="D164" s="25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51"/>
      <c r="Q164" s="51"/>
      <c r="R164" s="39"/>
      <c r="S164" s="39"/>
      <c r="T164" s="39"/>
      <c r="U164" s="51"/>
      <c r="V164" s="51"/>
      <c r="W164" s="51"/>
      <c r="X164" s="51"/>
      <c r="Y164" s="39"/>
      <c r="Z164" s="88"/>
      <c r="AA164" s="88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9"/>
    </row>
    <row r="165" spans="1:46" s="98" customFormat="1" ht="28.15" hidden="1" customHeight="1" x14ac:dyDescent="0.2">
      <c r="A165" s="31" t="s">
        <v>103</v>
      </c>
      <c r="B165" s="65"/>
      <c r="C165" s="65" t="e">
        <f>C164/C162*10</f>
        <v>#DIV/0!</v>
      </c>
      <c r="D165" s="65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187"/>
      <c r="AA165" s="18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9"/>
    </row>
    <row r="166" spans="1:46" s="98" customFormat="1" ht="24" hidden="1" customHeight="1" outlineLevel="1" x14ac:dyDescent="0.2">
      <c r="A166" s="57" t="s">
        <v>118</v>
      </c>
      <c r="B166" s="18"/>
      <c r="C166" s="55">
        <f>SUM(E166:Z166)</f>
        <v>0</v>
      </c>
      <c r="D166" s="55"/>
      <c r="E166" s="40"/>
      <c r="F166" s="39"/>
      <c r="G166" s="39"/>
      <c r="H166" s="61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66"/>
      <c r="V166" s="39"/>
      <c r="W166" s="39"/>
      <c r="X166" s="39"/>
      <c r="Y166" s="39"/>
      <c r="Z166" s="88"/>
      <c r="AA166" s="88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9"/>
    </row>
    <row r="167" spans="1:46" s="98" customFormat="1" ht="23.45" hidden="1" customHeight="1" collapsed="1" x14ac:dyDescent="0.2">
      <c r="A167" s="31" t="s">
        <v>119</v>
      </c>
      <c r="B167" s="18"/>
      <c r="C167" s="55">
        <f>SUM(E167:Z167)</f>
        <v>0</v>
      </c>
      <c r="D167" s="55"/>
      <c r="E167" s="40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66"/>
      <c r="V167" s="39"/>
      <c r="W167" s="39"/>
      <c r="X167" s="39"/>
      <c r="Y167" s="39"/>
      <c r="Z167" s="88"/>
      <c r="AA167" s="88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  <c r="AQ167" s="97"/>
      <c r="AR167" s="97"/>
      <c r="AS167" s="97"/>
      <c r="AT167" s="99"/>
    </row>
    <row r="168" spans="1:46" s="98" customFormat="1" ht="23.45" hidden="1" customHeight="1" x14ac:dyDescent="0.2">
      <c r="A168" s="31" t="s">
        <v>103</v>
      </c>
      <c r="B168" s="65"/>
      <c r="C168" s="65" t="e">
        <f>C167/C166*10</f>
        <v>#DIV/0!</v>
      </c>
      <c r="D168" s="65"/>
      <c r="E168" s="40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40"/>
      <c r="Z168" s="174"/>
      <c r="AA168" s="174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  <c r="AQ168" s="97"/>
      <c r="AR168" s="97"/>
      <c r="AS168" s="97"/>
      <c r="AT168" s="99"/>
    </row>
    <row r="169" spans="1:46" s="98" customFormat="1" ht="23.45" hidden="1" customHeight="1" x14ac:dyDescent="0.2">
      <c r="A169" s="57" t="s">
        <v>174</v>
      </c>
      <c r="B169" s="65"/>
      <c r="C169" s="55">
        <f>SUM(E169:Z169)</f>
        <v>0</v>
      </c>
      <c r="D169" s="55"/>
      <c r="E169" s="40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40"/>
      <c r="Z169" s="174"/>
      <c r="AA169" s="174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9"/>
    </row>
    <row r="170" spans="1:46" s="98" customFormat="1" ht="23.45" hidden="1" customHeight="1" x14ac:dyDescent="0.2">
      <c r="A170" s="31" t="s">
        <v>175</v>
      </c>
      <c r="B170" s="65"/>
      <c r="C170" s="55">
        <f>SUM(E170:Z170)</f>
        <v>0</v>
      </c>
      <c r="D170" s="55"/>
      <c r="E170" s="40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40"/>
      <c r="Z170" s="174"/>
      <c r="AA170" s="174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9"/>
    </row>
    <row r="171" spans="1:46" s="98" customFormat="1" ht="23.45" hidden="1" customHeight="1" x14ac:dyDescent="0.2">
      <c r="A171" s="31" t="s">
        <v>103</v>
      </c>
      <c r="B171" s="65"/>
      <c r="C171" s="65" t="e">
        <f>C170/C169*10</f>
        <v>#DIV/0!</v>
      </c>
      <c r="D171" s="65"/>
      <c r="E171" s="40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40"/>
      <c r="Z171" s="174"/>
      <c r="AA171" s="174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9"/>
    </row>
    <row r="172" spans="1:46" s="98" customFormat="1" ht="21" hidden="1" customHeight="1" x14ac:dyDescent="0.2">
      <c r="A172" s="57" t="s">
        <v>120</v>
      </c>
      <c r="B172" s="25"/>
      <c r="C172" s="25">
        <f>SUM(E172:Z172)</f>
        <v>0</v>
      </c>
      <c r="D172" s="25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88"/>
      <c r="AA172" s="88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9"/>
    </row>
    <row r="173" spans="1:46" s="98" customFormat="1" ht="21" hidden="1" customHeight="1" x14ac:dyDescent="0.2">
      <c r="A173" s="31" t="s">
        <v>121</v>
      </c>
      <c r="B173" s="25"/>
      <c r="C173" s="25">
        <f>SUM(E173:Z173)</f>
        <v>0</v>
      </c>
      <c r="D173" s="25"/>
      <c r="E173" s="39"/>
      <c r="F173" s="37"/>
      <c r="G173" s="37"/>
      <c r="H173" s="61"/>
      <c r="I173" s="37"/>
      <c r="J173" s="37"/>
      <c r="K173" s="37"/>
      <c r="L173" s="37"/>
      <c r="M173" s="40"/>
      <c r="N173" s="40"/>
      <c r="O173" s="40"/>
      <c r="P173" s="37"/>
      <c r="Q173" s="37"/>
      <c r="R173" s="37"/>
      <c r="S173" s="40"/>
      <c r="T173" s="40"/>
      <c r="U173" s="40"/>
      <c r="V173" s="37"/>
      <c r="W173" s="37"/>
      <c r="X173" s="37"/>
      <c r="Y173" s="40"/>
      <c r="Z173" s="171"/>
      <c r="AA173" s="171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9"/>
    </row>
    <row r="174" spans="1:46" s="98" customFormat="1" ht="21" hidden="1" customHeight="1" x14ac:dyDescent="0.2">
      <c r="A174" s="31" t="s">
        <v>103</v>
      </c>
      <c r="B174" s="55"/>
      <c r="C174" s="55" t="e">
        <f>C173/C172*10</f>
        <v>#DIV/0!</v>
      </c>
      <c r="D174" s="55"/>
      <c r="E174" s="56"/>
      <c r="F174" s="56"/>
      <c r="G174" s="56"/>
      <c r="H174" s="56"/>
      <c r="I174" s="24"/>
      <c r="J174" s="24"/>
      <c r="K174" s="24"/>
      <c r="L174" s="24"/>
      <c r="M174" s="56"/>
      <c r="N174" s="56"/>
      <c r="O174" s="56"/>
      <c r="P174" s="24"/>
      <c r="Q174" s="24"/>
      <c r="R174" s="24"/>
      <c r="S174" s="56"/>
      <c r="T174" s="56"/>
      <c r="U174" s="56"/>
      <c r="V174" s="24"/>
      <c r="W174" s="24"/>
      <c r="X174" s="24"/>
      <c r="Y174" s="56"/>
      <c r="Z174" s="166"/>
      <c r="AA174" s="166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  <c r="AQ174" s="97"/>
      <c r="AR174" s="97"/>
      <c r="AS174" s="97"/>
      <c r="AT174" s="99"/>
    </row>
    <row r="175" spans="1:46" s="98" customFormat="1" ht="21" hidden="1" customHeight="1" outlineLevel="1" x14ac:dyDescent="0.2">
      <c r="A175" s="57" t="s">
        <v>122</v>
      </c>
      <c r="B175" s="25"/>
      <c r="C175" s="25">
        <f>SUM(E175:Z175)</f>
        <v>0</v>
      </c>
      <c r="D175" s="25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88"/>
      <c r="AA175" s="88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9"/>
    </row>
    <row r="176" spans="1:46" s="98" customFormat="1" ht="21" hidden="1" customHeight="1" outlineLevel="1" x14ac:dyDescent="0.2">
      <c r="A176" s="31" t="s">
        <v>123</v>
      </c>
      <c r="B176" s="25"/>
      <c r="C176" s="25">
        <f>SUM(E176:Z176)</f>
        <v>0</v>
      </c>
      <c r="D176" s="25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88"/>
      <c r="AA176" s="88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9"/>
    </row>
    <row r="177" spans="1:46" s="98" customFormat="1" ht="23.45" hidden="1" customHeight="1" x14ac:dyDescent="0.2">
      <c r="A177" s="31" t="s">
        <v>103</v>
      </c>
      <c r="B177" s="65"/>
      <c r="C177" s="65" t="e">
        <f>C176/C175*10</f>
        <v>#DIV/0!</v>
      </c>
      <c r="D177" s="65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187"/>
      <c r="AA177" s="18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9"/>
    </row>
    <row r="178" spans="1:46" s="98" customFormat="1" ht="23.45" hidden="1" customHeight="1" outlineLevel="1" x14ac:dyDescent="0.2">
      <c r="A178" s="57" t="s">
        <v>124</v>
      </c>
      <c r="B178" s="25"/>
      <c r="C178" s="25">
        <f>SUM(E178:Z178)</f>
        <v>0</v>
      </c>
      <c r="D178" s="25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88"/>
      <c r="AA178" s="88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9"/>
    </row>
    <row r="179" spans="1:46" s="98" customFormat="1" ht="23.45" hidden="1" customHeight="1" outlineLevel="1" x14ac:dyDescent="0.2">
      <c r="A179" s="31" t="s">
        <v>125</v>
      </c>
      <c r="B179" s="25"/>
      <c r="C179" s="25">
        <f>SUM(E179:Z179)</f>
        <v>0</v>
      </c>
      <c r="D179" s="25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88"/>
      <c r="AA179" s="88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9"/>
    </row>
    <row r="180" spans="1:46" s="98" customFormat="1" ht="23.45" hidden="1" customHeight="1" x14ac:dyDescent="0.2">
      <c r="A180" s="31" t="s">
        <v>103</v>
      </c>
      <c r="B180" s="65"/>
      <c r="C180" s="65" t="e">
        <f t="shared" ref="C180" si="8">C179/C178*10</f>
        <v>#DIV/0!</v>
      </c>
      <c r="D180" s="65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187"/>
      <c r="AA180" s="18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9"/>
    </row>
    <row r="181" spans="1:46" s="98" customFormat="1" ht="23.45" hidden="1" customHeight="1" x14ac:dyDescent="0.2">
      <c r="A181" s="57" t="s">
        <v>126</v>
      </c>
      <c r="B181" s="21"/>
      <c r="C181" s="25">
        <f>SUM(E181:Z181)</f>
        <v>0</v>
      </c>
      <c r="D181" s="25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59"/>
      <c r="S181" s="39"/>
      <c r="T181" s="39"/>
      <c r="U181" s="39"/>
      <c r="V181" s="39"/>
      <c r="W181" s="39"/>
      <c r="X181" s="39"/>
      <c r="Y181" s="39"/>
      <c r="Z181" s="88"/>
      <c r="AA181" s="88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9"/>
    </row>
    <row r="182" spans="1:46" s="98" customFormat="1" ht="27" hidden="1" customHeight="1" x14ac:dyDescent="0.2">
      <c r="A182" s="57" t="s">
        <v>127</v>
      </c>
      <c r="B182" s="21"/>
      <c r="C182" s="25"/>
      <c r="D182" s="25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88"/>
      <c r="AA182" s="88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9"/>
    </row>
    <row r="183" spans="1:46" s="98" customFormat="1" ht="25.9" hidden="1" customHeight="1" x14ac:dyDescent="0.2">
      <c r="A183" s="57" t="s">
        <v>128</v>
      </c>
      <c r="B183" s="21"/>
      <c r="C183" s="25"/>
      <c r="D183" s="25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88"/>
      <c r="AA183" s="88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9"/>
    </row>
    <row r="184" spans="1:46" s="108" customFormat="1" ht="24" hidden="1" customHeight="1" x14ac:dyDescent="0.2">
      <c r="A184" s="31" t="s">
        <v>129</v>
      </c>
      <c r="B184" s="21"/>
      <c r="C184" s="25">
        <f>SUM(E184:Z184)</f>
        <v>0</v>
      </c>
      <c r="D184" s="25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88"/>
      <c r="AA184" s="88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24"/>
    </row>
    <row r="185" spans="1:46" s="108" customFormat="1" ht="24.6" hidden="1" customHeight="1" x14ac:dyDescent="0.2">
      <c r="A185" s="11" t="s">
        <v>130</v>
      </c>
      <c r="B185" s="8"/>
      <c r="C185" s="8">
        <f>C184/C187</f>
        <v>0</v>
      </c>
      <c r="D185" s="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167"/>
      <c r="AA185" s="16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24"/>
    </row>
    <row r="186" spans="1:46" s="98" customFormat="1" ht="29.45" hidden="1" customHeight="1" x14ac:dyDescent="0.2">
      <c r="A186" s="31" t="s">
        <v>131</v>
      </c>
      <c r="B186" s="21"/>
      <c r="C186" s="25">
        <f>SUM(E186:Z186)</f>
        <v>0</v>
      </c>
      <c r="D186" s="25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169"/>
      <c r="AA186" s="169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9"/>
    </row>
    <row r="187" spans="1:46" s="98" customFormat="1" ht="27" hidden="1" customHeight="1" outlineLevel="1" x14ac:dyDescent="0.2">
      <c r="A187" s="31" t="s">
        <v>132</v>
      </c>
      <c r="B187" s="21"/>
      <c r="C187" s="25">
        <f>SUM(E187:Z187)</f>
        <v>89156</v>
      </c>
      <c r="D187" s="25"/>
      <c r="E187" s="22">
        <v>7447</v>
      </c>
      <c r="F187" s="22">
        <v>4086</v>
      </c>
      <c r="G187" s="22"/>
      <c r="H187" s="22">
        <v>5495</v>
      </c>
      <c r="I187" s="22">
        <v>6742</v>
      </c>
      <c r="J187" s="22">
        <v>3371</v>
      </c>
      <c r="K187" s="22">
        <v>5932</v>
      </c>
      <c r="L187" s="22"/>
      <c r="M187" s="22">
        <v>4299</v>
      </c>
      <c r="N187" s="22">
        <v>5051</v>
      </c>
      <c r="O187" s="22">
        <v>4521</v>
      </c>
      <c r="P187" s="22">
        <v>2229</v>
      </c>
      <c r="Q187" s="22">
        <v>3099</v>
      </c>
      <c r="R187" s="22">
        <v>7053</v>
      </c>
      <c r="S187" s="22">
        <v>7553</v>
      </c>
      <c r="T187" s="22">
        <v>5109</v>
      </c>
      <c r="U187" s="22">
        <v>7663</v>
      </c>
      <c r="V187" s="22">
        <v>4085</v>
      </c>
      <c r="W187" s="22">
        <v>3293</v>
      </c>
      <c r="X187" s="22"/>
      <c r="Y187" s="22">
        <v>2128</v>
      </c>
      <c r="Z187" s="169"/>
      <c r="AA187" s="169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9"/>
    </row>
    <row r="188" spans="1:46" s="98" customFormat="1" ht="25.15" hidden="1" customHeight="1" outlineLevel="1" x14ac:dyDescent="0.2">
      <c r="A188" s="31" t="s">
        <v>133</v>
      </c>
      <c r="B188" s="21"/>
      <c r="C188" s="25">
        <f>SUM(E188:Z188)</f>
        <v>0</v>
      </c>
      <c r="D188" s="25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169"/>
      <c r="AA188" s="169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9"/>
    </row>
    <row r="189" spans="1:46" s="98" customFormat="1" ht="23.45" hidden="1" customHeight="1" x14ac:dyDescent="0.2">
      <c r="A189" s="11" t="s">
        <v>35</v>
      </c>
      <c r="B189" s="13"/>
      <c r="C189" s="13">
        <f t="shared" ref="C189" si="9">C188/C187</f>
        <v>0</v>
      </c>
      <c r="D189" s="13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84"/>
      <c r="AA189" s="184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9"/>
    </row>
    <row r="190" spans="1:46" s="98" customFormat="1" ht="21.6" hidden="1" customHeight="1" x14ac:dyDescent="0.2">
      <c r="A190" s="10" t="s">
        <v>134</v>
      </c>
      <c r="B190" s="24"/>
      <c r="C190" s="24">
        <f>SUM(E190:Z190)</f>
        <v>0</v>
      </c>
      <c r="D190" s="41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188"/>
      <c r="AA190" s="188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9"/>
    </row>
    <row r="191" spans="1:46" s="98" customFormat="1" ht="23.45" hidden="1" customHeight="1" x14ac:dyDescent="0.2">
      <c r="A191" s="10" t="s">
        <v>135</v>
      </c>
      <c r="B191" s="24"/>
      <c r="C191" s="24">
        <f>SUM(E191:Z191)</f>
        <v>0</v>
      </c>
      <c r="D191" s="41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188"/>
      <c r="AA191" s="188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9"/>
    </row>
    <row r="192" spans="1:46" s="98" customFormat="1" ht="23.45" hidden="1" customHeight="1" x14ac:dyDescent="0.2">
      <c r="A192" s="31" t="s">
        <v>166</v>
      </c>
      <c r="B192" s="21"/>
      <c r="C192" s="25">
        <f>SUM(E192:Z192)</f>
        <v>0</v>
      </c>
      <c r="D192" s="21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188"/>
      <c r="AA192" s="188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9"/>
    </row>
    <row r="193" spans="1:46" s="108" customFormat="1" ht="45" hidden="1" customHeight="1" outlineLevel="1" x14ac:dyDescent="0.2">
      <c r="A193" s="10" t="s">
        <v>165</v>
      </c>
      <c r="B193" s="21"/>
      <c r="C193" s="25">
        <f>SUM(E193:Z193)</f>
        <v>0</v>
      </c>
      <c r="D193" s="25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168"/>
      <c r="AA193" s="168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24"/>
    </row>
    <row r="194" spans="1:46" s="111" customFormat="1" ht="25.9" hidden="1" customHeight="1" outlineLevel="1" x14ac:dyDescent="0.2">
      <c r="A194" s="31" t="s">
        <v>136</v>
      </c>
      <c r="B194" s="25"/>
      <c r="C194" s="25">
        <f>SUM(E194:Z194)</f>
        <v>0</v>
      </c>
      <c r="D194" s="25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88"/>
      <c r="AA194" s="88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25"/>
    </row>
    <row r="195" spans="1:46" s="108" customFormat="1" ht="30.6" hidden="1" customHeight="1" x14ac:dyDescent="0.2">
      <c r="A195" s="10" t="s">
        <v>137</v>
      </c>
      <c r="B195" s="53"/>
      <c r="C195" s="53" t="e">
        <f>C194/C193</f>
        <v>#DIV/0!</v>
      </c>
      <c r="D195" s="53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189"/>
      <c r="AA195" s="189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24"/>
    </row>
    <row r="196" spans="1:46" s="108" customFormat="1" ht="28.9" hidden="1" customHeight="1" outlineLevel="1" x14ac:dyDescent="0.2">
      <c r="A196" s="10" t="s">
        <v>138</v>
      </c>
      <c r="B196" s="25"/>
      <c r="C196" s="25">
        <f>SUM(E196:Z196)</f>
        <v>0</v>
      </c>
      <c r="D196" s="25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180"/>
      <c r="AA196" s="180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24"/>
    </row>
    <row r="197" spans="1:46" s="111" customFormat="1" ht="29.25" hidden="1" customHeight="1" outlineLevel="1" x14ac:dyDescent="0.2">
      <c r="A197" s="31" t="s">
        <v>139</v>
      </c>
      <c r="B197" s="21"/>
      <c r="C197" s="25">
        <f>SUM(E197:Z197)</f>
        <v>0</v>
      </c>
      <c r="D197" s="25"/>
      <c r="E197" s="51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51"/>
      <c r="R197" s="39"/>
      <c r="S197" s="39"/>
      <c r="T197" s="39"/>
      <c r="U197" s="39"/>
      <c r="V197" s="39"/>
      <c r="W197" s="39"/>
      <c r="X197" s="39"/>
      <c r="Y197" s="39"/>
      <c r="Z197" s="88"/>
      <c r="AA197" s="88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25"/>
    </row>
    <row r="198" spans="1:46" s="108" customFormat="1" ht="24.6" hidden="1" customHeight="1" x14ac:dyDescent="0.2">
      <c r="A198" s="10" t="s">
        <v>140</v>
      </c>
      <c r="B198" s="13"/>
      <c r="C198" s="13" t="e">
        <f t="shared" ref="C198" si="10">C197/C196</f>
        <v>#DIV/0!</v>
      </c>
      <c r="D198" s="13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84"/>
      <c r="AA198" s="184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24"/>
    </row>
    <row r="199" spans="1:46" s="108" customFormat="1" ht="25.9" hidden="1" customHeight="1" x14ac:dyDescent="0.2">
      <c r="A199" s="11" t="s">
        <v>141</v>
      </c>
      <c r="B199" s="21"/>
      <c r="C199" s="25"/>
      <c r="D199" s="25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88"/>
      <c r="AA199" s="88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24"/>
    </row>
    <row r="200" spans="1:46" s="111" customFormat="1" ht="29.25" hidden="1" customHeight="1" outlineLevel="1" x14ac:dyDescent="0.2">
      <c r="A200" s="57" t="s">
        <v>142</v>
      </c>
      <c r="B200" s="21"/>
      <c r="C200" s="25">
        <f>SUM(E200:Z200)</f>
        <v>0</v>
      </c>
      <c r="D200" s="25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88"/>
      <c r="AA200" s="88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  <c r="AR200" s="110"/>
      <c r="AS200" s="110"/>
      <c r="AT200" s="125"/>
    </row>
    <row r="201" spans="1:46" s="111" customFormat="1" ht="29.25" hidden="1" customHeight="1" outlineLevel="1" x14ac:dyDescent="0.2">
      <c r="A201" s="11" t="s">
        <v>143</v>
      </c>
      <c r="B201" s="21"/>
      <c r="C201" s="25">
        <f>SUM(E201:Z201)</f>
        <v>0</v>
      </c>
      <c r="D201" s="25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88"/>
      <c r="AA201" s="88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  <c r="AR201" s="110"/>
      <c r="AS201" s="110"/>
      <c r="AT201" s="125"/>
    </row>
    <row r="202" spans="1:46" s="108" customFormat="1" ht="29.25" hidden="1" customHeight="1" outlineLevel="1" x14ac:dyDescent="0.2">
      <c r="A202" s="11" t="s">
        <v>144</v>
      </c>
      <c r="B202" s="21"/>
      <c r="C202" s="25">
        <f>SUM(E202:Z202)</f>
        <v>0</v>
      </c>
      <c r="D202" s="25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88"/>
      <c r="AA202" s="88"/>
      <c r="AB202" s="107"/>
      <c r="AC202" s="107"/>
      <c r="AD202" s="107"/>
      <c r="AE202" s="107"/>
      <c r="AF202" s="107"/>
      <c r="AG202" s="107"/>
      <c r="AH202" s="107"/>
      <c r="AI202" s="107" t="s">
        <v>0</v>
      </c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24"/>
    </row>
    <row r="203" spans="1:46" s="108" customFormat="1" ht="26.45" hidden="1" customHeight="1" outlineLevel="1" x14ac:dyDescent="0.2">
      <c r="A203" s="11" t="s">
        <v>145</v>
      </c>
      <c r="B203" s="25"/>
      <c r="C203" s="25">
        <f>C200*0.45</f>
        <v>0</v>
      </c>
      <c r="D203" s="25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166"/>
      <c r="AA203" s="166"/>
      <c r="AB203" s="91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24"/>
    </row>
    <row r="204" spans="1:46" s="108" customFormat="1" ht="24.6" hidden="1" customHeight="1" collapsed="1" x14ac:dyDescent="0.2">
      <c r="A204" s="11" t="s">
        <v>146</v>
      </c>
      <c r="B204" s="53"/>
      <c r="C204" s="53" t="e">
        <f>C200/C202</f>
        <v>#DIV/0!</v>
      </c>
      <c r="D204" s="53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189"/>
      <c r="AA204" s="189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24"/>
    </row>
    <row r="205" spans="1:46" s="111" customFormat="1" ht="25.15" hidden="1" customHeight="1" outlineLevel="1" x14ac:dyDescent="0.2">
      <c r="A205" s="57" t="s">
        <v>147</v>
      </c>
      <c r="B205" s="21"/>
      <c r="C205" s="25">
        <f>SUM(E205:Z205)</f>
        <v>0</v>
      </c>
      <c r="D205" s="25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88"/>
      <c r="AA205" s="88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/>
      <c r="AQ205" s="110"/>
      <c r="AR205" s="110"/>
      <c r="AS205" s="110"/>
      <c r="AT205" s="125"/>
    </row>
    <row r="206" spans="1:46" s="111" customFormat="1" ht="29.25" hidden="1" customHeight="1" outlineLevel="1" x14ac:dyDescent="0.2">
      <c r="A206" s="11" t="s">
        <v>143</v>
      </c>
      <c r="B206" s="21"/>
      <c r="C206" s="25">
        <f>SUM(E206:Z206)</f>
        <v>0</v>
      </c>
      <c r="D206" s="25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88"/>
      <c r="AA206" s="88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25"/>
    </row>
    <row r="207" spans="1:46" s="108" customFormat="1" ht="29.25" hidden="1" customHeight="1" outlineLevel="1" x14ac:dyDescent="0.2">
      <c r="A207" s="11" t="s">
        <v>144</v>
      </c>
      <c r="B207" s="21"/>
      <c r="C207" s="25">
        <f>SUM(E207:Z207)</f>
        <v>0</v>
      </c>
      <c r="D207" s="25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88"/>
      <c r="AA207" s="88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24"/>
    </row>
    <row r="208" spans="1:46" s="108" customFormat="1" ht="29.25" hidden="1" customHeight="1" outlineLevel="1" x14ac:dyDescent="0.2">
      <c r="A208" s="11" t="s">
        <v>145</v>
      </c>
      <c r="B208" s="25"/>
      <c r="C208" s="25">
        <f>C205*0.3</f>
        <v>0</v>
      </c>
      <c r="D208" s="25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166"/>
      <c r="AA208" s="166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24"/>
    </row>
    <row r="209" spans="1:46" s="111" customFormat="1" ht="24.6" hidden="1" customHeight="1" collapsed="1" x14ac:dyDescent="0.2">
      <c r="A209" s="11" t="s">
        <v>146</v>
      </c>
      <c r="B209" s="8"/>
      <c r="C209" s="8" t="e">
        <f>C205/C207</f>
        <v>#DIV/0!</v>
      </c>
      <c r="D209" s="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167"/>
      <c r="AA209" s="167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25"/>
    </row>
    <row r="210" spans="1:46" s="111" customFormat="1" ht="25.15" hidden="1" customHeight="1" outlineLevel="1" x14ac:dyDescent="0.2">
      <c r="A210" s="57" t="s">
        <v>148</v>
      </c>
      <c r="B210" s="21"/>
      <c r="C210" s="25">
        <f>SUM(E210:Z210)</f>
        <v>0</v>
      </c>
      <c r="D210" s="25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88"/>
      <c r="AA210" s="88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25"/>
    </row>
    <row r="211" spans="1:46" s="111" customFormat="1" ht="29.25" hidden="1" customHeight="1" outlineLevel="1" x14ac:dyDescent="0.2">
      <c r="A211" s="11" t="s">
        <v>143</v>
      </c>
      <c r="B211" s="21"/>
      <c r="C211" s="25">
        <f>SUM(E211:Z211)</f>
        <v>0</v>
      </c>
      <c r="D211" s="25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88"/>
      <c r="AA211" s="88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25"/>
    </row>
    <row r="212" spans="1:46" s="108" customFormat="1" ht="28.15" hidden="1" customHeight="1" outlineLevel="1" x14ac:dyDescent="0.2">
      <c r="A212" s="11" t="s">
        <v>144</v>
      </c>
      <c r="B212" s="21"/>
      <c r="C212" s="25">
        <f>SUM(E212:Z212)</f>
        <v>0</v>
      </c>
      <c r="D212" s="25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88"/>
      <c r="AA212" s="88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24"/>
    </row>
    <row r="213" spans="1:46" s="108" customFormat="1" ht="29.25" hidden="1" customHeight="1" outlineLevel="1" x14ac:dyDescent="0.2">
      <c r="A213" s="11" t="s">
        <v>149</v>
      </c>
      <c r="B213" s="25"/>
      <c r="C213" s="25">
        <f>C210*0.19</f>
        <v>0</v>
      </c>
      <c r="D213" s="25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166"/>
      <c r="AA213" s="166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24"/>
    </row>
    <row r="214" spans="1:46" s="111" customFormat="1" ht="24.6" hidden="1" customHeight="1" collapsed="1" x14ac:dyDescent="0.2">
      <c r="A214" s="11" t="s">
        <v>150</v>
      </c>
      <c r="B214" s="8"/>
      <c r="C214" s="8" t="e">
        <f>C210/C212</f>
        <v>#DIV/0!</v>
      </c>
      <c r="D214" s="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167"/>
      <c r="AA214" s="167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25"/>
    </row>
    <row r="215" spans="1:46" s="108" customFormat="1" ht="25.15" hidden="1" customHeight="1" x14ac:dyDescent="0.2">
      <c r="A215" s="57" t="s">
        <v>151</v>
      </c>
      <c r="B215" s="25"/>
      <c r="C215" s="25">
        <f>SUM(E215:Z215)</f>
        <v>0</v>
      </c>
      <c r="D215" s="25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88"/>
      <c r="AA215" s="88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24"/>
    </row>
    <row r="216" spans="1:46" s="108" customFormat="1" ht="29.25" hidden="1" customHeight="1" x14ac:dyDescent="0.2">
      <c r="A216" s="11" t="s">
        <v>149</v>
      </c>
      <c r="B216" s="25"/>
      <c r="C216" s="25">
        <f>C215*0.7</f>
        <v>0</v>
      </c>
      <c r="D216" s="25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166"/>
      <c r="AA216" s="166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24"/>
    </row>
    <row r="217" spans="1:46" s="108" customFormat="1" ht="28.5" hidden="1" customHeight="1" x14ac:dyDescent="0.2">
      <c r="A217" s="31" t="s">
        <v>152</v>
      </c>
      <c r="B217" s="25"/>
      <c r="C217" s="25">
        <f>SUM(E217:Z217)</f>
        <v>0</v>
      </c>
      <c r="D217" s="25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180"/>
      <c r="AA217" s="180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24"/>
    </row>
    <row r="218" spans="1:46" s="108" customFormat="1" ht="25.5" hidden="1" customHeight="1" x14ac:dyDescent="0.2">
      <c r="A218" s="11" t="s">
        <v>143</v>
      </c>
      <c r="B218" s="25"/>
      <c r="C218" s="25">
        <f>SUM(E218:Z218)</f>
        <v>0</v>
      </c>
      <c r="D218" s="25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180"/>
      <c r="AA218" s="180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24"/>
    </row>
    <row r="219" spans="1:46" s="108" customFormat="1" ht="25.15" hidden="1" customHeight="1" x14ac:dyDescent="0.2">
      <c r="A219" s="11" t="s">
        <v>149</v>
      </c>
      <c r="B219" s="25"/>
      <c r="C219" s="25">
        <f>C218*0.2</f>
        <v>0</v>
      </c>
      <c r="D219" s="25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166"/>
      <c r="AA219" s="166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24"/>
    </row>
    <row r="220" spans="1:46" s="108" customFormat="1" ht="27.6" hidden="1" customHeight="1" x14ac:dyDescent="0.2">
      <c r="A220" s="31" t="s">
        <v>153</v>
      </c>
      <c r="B220" s="25"/>
      <c r="C220" s="25">
        <f>SUM(E220:Z220)</f>
        <v>0</v>
      </c>
      <c r="D220" s="25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180"/>
      <c r="AA220" s="180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24"/>
    </row>
    <row r="221" spans="1:46" s="108" customFormat="1" ht="22.15" hidden="1" customHeight="1" x14ac:dyDescent="0.2">
      <c r="A221" s="31" t="s">
        <v>154</v>
      </c>
      <c r="B221" s="25"/>
      <c r="C221" s="25">
        <f>C219+C216+C213+C208+C203</f>
        <v>0</v>
      </c>
      <c r="D221" s="25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166"/>
      <c r="AA221" s="166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24"/>
    </row>
    <row r="222" spans="1:46" s="108" customFormat="1" ht="23.45" hidden="1" customHeight="1" x14ac:dyDescent="0.2">
      <c r="A222" s="11" t="s">
        <v>163</v>
      </c>
      <c r="B222" s="24"/>
      <c r="C222" s="24">
        <v>61777</v>
      </c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166"/>
      <c r="AA222" s="166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24"/>
    </row>
    <row r="223" spans="1:46" s="108" customFormat="1" ht="44.45" hidden="1" customHeight="1" x14ac:dyDescent="0.2">
      <c r="A223" s="57" t="s">
        <v>164</v>
      </c>
      <c r="B223" s="55"/>
      <c r="C223" s="55">
        <f t="shared" ref="C223" si="11">C221/C222*10</f>
        <v>0</v>
      </c>
      <c r="D223" s="55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89"/>
      <c r="AA223" s="89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24"/>
    </row>
    <row r="224" spans="1:46" s="108" customFormat="1" ht="27.6" hidden="1" customHeight="1" x14ac:dyDescent="0.2">
      <c r="A224" s="57" t="s">
        <v>155</v>
      </c>
      <c r="B224" s="55"/>
      <c r="C224" s="55">
        <f>C223</f>
        <v>0</v>
      </c>
      <c r="D224" s="55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89"/>
      <c r="AA224" s="89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24"/>
    </row>
    <row r="225" spans="1:47" s="107" customFormat="1" ht="20.45" hidden="1" customHeight="1" x14ac:dyDescent="0.35">
      <c r="A225" s="288" t="s">
        <v>156</v>
      </c>
      <c r="B225" s="289"/>
      <c r="C225" s="289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  <c r="O225" s="289"/>
      <c r="P225" s="289"/>
      <c r="Q225" s="289"/>
      <c r="R225" s="289"/>
      <c r="S225" s="289"/>
      <c r="T225" s="289"/>
      <c r="U225" s="289"/>
      <c r="V225" s="289"/>
      <c r="W225" s="289"/>
      <c r="X225" s="289"/>
      <c r="Y225" s="289"/>
      <c r="Z225" s="289"/>
      <c r="AA225" s="190"/>
      <c r="AT225" s="124"/>
      <c r="AU225" s="112"/>
    </row>
    <row r="226" spans="1:47" s="107" customFormat="1" ht="28.15" hidden="1" customHeight="1" x14ac:dyDescent="0.2">
      <c r="A226" s="57"/>
      <c r="B226" s="69"/>
      <c r="C226" s="55"/>
      <c r="D226" s="55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89"/>
      <c r="AA226" s="89"/>
      <c r="AT226" s="124"/>
      <c r="AU226" s="112"/>
    </row>
    <row r="227" spans="1:47" s="107" customFormat="1" ht="25.15" hidden="1" customHeight="1" x14ac:dyDescent="0.2">
      <c r="A227" s="57"/>
      <c r="B227" s="69"/>
      <c r="C227" s="55">
        <f>C223-C224</f>
        <v>0</v>
      </c>
      <c r="D227" s="55"/>
      <c r="E227" s="55">
        <f t="shared" ref="E227:Z227" si="12">E223-E224</f>
        <v>0</v>
      </c>
      <c r="F227" s="55">
        <f t="shared" si="12"/>
        <v>0</v>
      </c>
      <c r="G227" s="55"/>
      <c r="H227" s="55">
        <f t="shared" si="12"/>
        <v>0</v>
      </c>
      <c r="I227" s="55">
        <f t="shared" si="12"/>
        <v>0</v>
      </c>
      <c r="J227" s="55">
        <f t="shared" si="12"/>
        <v>0</v>
      </c>
      <c r="K227" s="55">
        <f t="shared" si="12"/>
        <v>0</v>
      </c>
      <c r="L227" s="55"/>
      <c r="M227" s="55">
        <f t="shared" si="12"/>
        <v>0</v>
      </c>
      <c r="N227" s="55">
        <f t="shared" si="12"/>
        <v>0</v>
      </c>
      <c r="O227" s="55">
        <f t="shared" si="12"/>
        <v>0</v>
      </c>
      <c r="P227" s="55">
        <f t="shared" si="12"/>
        <v>0</v>
      </c>
      <c r="Q227" s="55">
        <f t="shared" si="12"/>
        <v>0</v>
      </c>
      <c r="R227" s="55">
        <f t="shared" si="12"/>
        <v>0</v>
      </c>
      <c r="S227" s="55">
        <f t="shared" si="12"/>
        <v>0</v>
      </c>
      <c r="T227" s="55">
        <f t="shared" si="12"/>
        <v>0</v>
      </c>
      <c r="U227" s="55">
        <f t="shared" si="12"/>
        <v>0</v>
      </c>
      <c r="V227" s="55">
        <f t="shared" si="12"/>
        <v>0</v>
      </c>
      <c r="W227" s="55">
        <f t="shared" si="12"/>
        <v>0</v>
      </c>
      <c r="X227" s="55"/>
      <c r="Y227" s="55">
        <f t="shared" si="12"/>
        <v>0</v>
      </c>
      <c r="Z227" s="89">
        <f t="shared" si="12"/>
        <v>0</v>
      </c>
      <c r="AA227" s="89"/>
      <c r="AT227" s="124"/>
      <c r="AU227" s="112"/>
    </row>
    <row r="228" spans="1:47" s="107" customFormat="1" ht="25.15" hidden="1" customHeight="1" x14ac:dyDescent="0.2">
      <c r="A228" s="57"/>
      <c r="B228" s="69"/>
      <c r="C228" s="55"/>
      <c r="D228" s="55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89"/>
      <c r="AA228" s="89"/>
      <c r="AT228" s="124"/>
      <c r="AU228" s="112"/>
    </row>
    <row r="229" spans="1:47" s="107" customFormat="1" ht="25.15" hidden="1" customHeight="1" x14ac:dyDescent="0.2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  <c r="AA229" s="191"/>
      <c r="AT229" s="124"/>
      <c r="AU229" s="112"/>
    </row>
    <row r="230" spans="1:47" s="107" customFormat="1" ht="43.9" hidden="1" customHeight="1" x14ac:dyDescent="0.2">
      <c r="A230" s="293"/>
      <c r="B230" s="293"/>
      <c r="C230" s="293"/>
      <c r="D230" s="293"/>
      <c r="E230" s="293"/>
      <c r="F230" s="293"/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  <c r="X230" s="293"/>
      <c r="Y230" s="293"/>
      <c r="Z230" s="293"/>
      <c r="AA230" s="192"/>
      <c r="AT230" s="124"/>
      <c r="AU230" s="112"/>
    </row>
    <row r="231" spans="1:47" s="75" customFormat="1" ht="18" hidden="1" customHeight="1" x14ac:dyDescent="0.35">
      <c r="A231" s="293"/>
      <c r="B231" s="293"/>
      <c r="C231" s="293"/>
      <c r="D231" s="293"/>
      <c r="E231" s="293"/>
      <c r="F231" s="293"/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  <c r="X231" s="293"/>
      <c r="Y231" s="293"/>
      <c r="Z231" s="293"/>
      <c r="AA231" s="19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118"/>
    </row>
    <row r="232" spans="1:47" s="75" customFormat="1" ht="18" hidden="1" customHeight="1" x14ac:dyDescent="0.35">
      <c r="A232" s="87"/>
      <c r="B232" s="87"/>
      <c r="C232" s="87"/>
      <c r="D232" s="227"/>
      <c r="E232" s="87"/>
      <c r="F232" s="87"/>
      <c r="G232" s="249"/>
      <c r="H232" s="87"/>
      <c r="I232" s="87"/>
      <c r="J232" s="87"/>
      <c r="K232" s="87"/>
      <c r="L232" s="251"/>
      <c r="M232" s="87"/>
      <c r="N232" s="87"/>
      <c r="O232" s="87"/>
      <c r="P232" s="87"/>
      <c r="Q232" s="87"/>
      <c r="R232" s="87"/>
      <c r="S232" s="87"/>
      <c r="T232" s="87"/>
      <c r="U232" s="92"/>
      <c r="V232" s="87"/>
      <c r="W232" s="87"/>
      <c r="X232" s="126"/>
      <c r="Y232" s="87"/>
      <c r="Z232" s="193"/>
      <c r="AA232" s="193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118"/>
    </row>
    <row r="233" spans="1:47" s="72" customFormat="1" ht="32.450000000000003" hidden="1" customHeight="1" x14ac:dyDescent="0.35">
      <c r="A233" s="294" t="s">
        <v>157</v>
      </c>
      <c r="B233" s="295"/>
      <c r="C233" s="295"/>
      <c r="D233" s="295"/>
      <c r="E233" s="295"/>
      <c r="F233" s="295"/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  <c r="X233" s="295"/>
      <c r="Y233" s="295"/>
      <c r="Z233" s="295"/>
      <c r="AA233" s="194"/>
      <c r="AT233" s="118"/>
      <c r="AU233" s="113"/>
    </row>
    <row r="234" spans="1:47" s="75" customFormat="1" ht="28.15" hidden="1" customHeight="1" x14ac:dyDescent="0.35">
      <c r="A234" s="294" t="s">
        <v>171</v>
      </c>
      <c r="B234" s="295"/>
      <c r="C234" s="295"/>
      <c r="D234" s="295"/>
      <c r="E234" s="295"/>
      <c r="F234" s="295"/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  <c r="X234" s="295"/>
      <c r="Y234" s="295"/>
      <c r="Z234" s="295"/>
      <c r="AA234" s="194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118"/>
    </row>
    <row r="235" spans="1:47" s="75" customFormat="1" ht="24.6" hidden="1" customHeight="1" x14ac:dyDescent="0.35">
      <c r="A235" s="70" t="s">
        <v>158</v>
      </c>
      <c r="B235" s="71"/>
      <c r="C235" s="71">
        <f>SUM(E235:Z235)</f>
        <v>0</v>
      </c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195"/>
      <c r="AA235" s="195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118"/>
    </row>
    <row r="236" spans="1:47" s="75" customFormat="1" ht="21.6" hidden="1" customHeight="1" x14ac:dyDescent="0.35">
      <c r="A236" s="72" t="s">
        <v>159</v>
      </c>
      <c r="B236" s="73"/>
      <c r="C236" s="73">
        <f>SUM(E236:Z236)</f>
        <v>0</v>
      </c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175"/>
      <c r="AA236" s="175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118"/>
    </row>
    <row r="237" spans="1:47" s="75" customFormat="1" ht="21.6" hidden="1" customHeight="1" x14ac:dyDescent="0.35">
      <c r="A237" s="72" t="s">
        <v>160</v>
      </c>
      <c r="B237" s="73"/>
      <c r="C237" s="73">
        <f>SUM(E237:Z237)</f>
        <v>0</v>
      </c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175"/>
      <c r="AA237" s="175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118"/>
    </row>
    <row r="238" spans="1:47" s="75" customFormat="1" ht="21.6" hidden="1" customHeight="1" x14ac:dyDescent="0.35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196"/>
      <c r="AA238" s="196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118"/>
    </row>
    <row r="239" spans="1:47" s="75" customFormat="1" ht="21.6" hidden="1" customHeight="1" x14ac:dyDescent="0.35">
      <c r="A239" s="75" t="s">
        <v>161</v>
      </c>
      <c r="U239" s="76"/>
      <c r="Z239" s="196"/>
      <c r="AA239" s="196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118"/>
    </row>
    <row r="240" spans="1:47" s="75" customFormat="1" ht="16.899999999999999" hidden="1" customHeight="1" x14ac:dyDescent="0.35">
      <c r="A240" s="114"/>
      <c r="B240" s="115"/>
      <c r="C240" s="115"/>
      <c r="D240" s="115"/>
      <c r="U240" s="76"/>
      <c r="Z240" s="196"/>
      <c r="AA240" s="196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118"/>
    </row>
    <row r="241" spans="1:46" s="75" customFormat="1" ht="41.45" hidden="1" customHeight="1" x14ac:dyDescent="0.35">
      <c r="A241" s="296"/>
      <c r="B241" s="296"/>
      <c r="C241" s="296"/>
      <c r="D241" s="296"/>
      <c r="E241" s="296"/>
      <c r="F241" s="296"/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197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118"/>
    </row>
    <row r="242" spans="1:46" s="75" customFormat="1" ht="20.45" hidden="1" customHeight="1" x14ac:dyDescent="0.35">
      <c r="A242" s="290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50"/>
      <c r="U242" s="76"/>
      <c r="Z242" s="196"/>
      <c r="AA242" s="196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118"/>
    </row>
    <row r="243" spans="1:46" s="75" customFormat="1" ht="16.899999999999999" hidden="1" customHeight="1" x14ac:dyDescent="0.35">
      <c r="A243" s="116"/>
      <c r="B243" s="77"/>
      <c r="C243" s="77"/>
      <c r="D243" s="77"/>
      <c r="U243" s="76"/>
      <c r="Z243" s="196"/>
      <c r="AA243" s="196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118"/>
    </row>
    <row r="244" spans="1:46" s="75" customFormat="1" ht="9" hidden="1" customHeight="1" x14ac:dyDescent="0.35">
      <c r="A244" s="78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93"/>
      <c r="V244" s="79"/>
      <c r="W244" s="79"/>
      <c r="X244" s="79"/>
      <c r="Y244" s="79"/>
      <c r="Z244" s="198"/>
      <c r="AA244" s="198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118"/>
    </row>
    <row r="245" spans="1:46" s="98" customFormat="1" ht="49.15" hidden="1" customHeight="1" x14ac:dyDescent="0.2">
      <c r="A245" s="31" t="s">
        <v>162</v>
      </c>
      <c r="B245" s="25"/>
      <c r="C245" s="25">
        <f>SUM(E245:Z245)</f>
        <v>232054</v>
      </c>
      <c r="D245" s="25"/>
      <c r="E245" s="39">
        <v>9960</v>
      </c>
      <c r="F245" s="39">
        <v>8630</v>
      </c>
      <c r="G245" s="39"/>
      <c r="H245" s="39">
        <v>17289</v>
      </c>
      <c r="I245" s="39">
        <v>15832</v>
      </c>
      <c r="J245" s="39">
        <v>8610</v>
      </c>
      <c r="K245" s="39">
        <v>16398</v>
      </c>
      <c r="L245" s="39"/>
      <c r="M245" s="51">
        <v>12146</v>
      </c>
      <c r="N245" s="39">
        <v>14209</v>
      </c>
      <c r="O245" s="39">
        <v>12378</v>
      </c>
      <c r="P245" s="51">
        <v>4722</v>
      </c>
      <c r="Q245" s="39">
        <v>8072</v>
      </c>
      <c r="R245" s="39">
        <v>13348</v>
      </c>
      <c r="S245" s="39">
        <v>15156</v>
      </c>
      <c r="T245" s="39">
        <v>16590</v>
      </c>
      <c r="U245" s="39">
        <v>19554</v>
      </c>
      <c r="V245" s="39">
        <v>13795</v>
      </c>
      <c r="W245" s="39">
        <v>9917</v>
      </c>
      <c r="X245" s="39"/>
      <c r="Y245" s="39">
        <v>4468</v>
      </c>
      <c r="Z245" s="88">
        <v>10980</v>
      </c>
      <c r="AA245" s="88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9"/>
    </row>
    <row r="246" spans="1:46" s="75" customFormat="1" ht="21" hidden="1" customHeight="1" x14ac:dyDescent="0.35">
      <c r="A246" s="72" t="s">
        <v>167</v>
      </c>
      <c r="B246" s="74"/>
      <c r="C246" s="25">
        <f>SUM(E246:Z246)</f>
        <v>333</v>
      </c>
      <c r="D246" s="25"/>
      <c r="E246" s="72">
        <v>16</v>
      </c>
      <c r="F246" s="72">
        <v>21</v>
      </c>
      <c r="G246" s="72"/>
      <c r="H246" s="72">
        <v>32</v>
      </c>
      <c r="I246" s="72">
        <v>25</v>
      </c>
      <c r="J246" s="72">
        <v>16</v>
      </c>
      <c r="K246" s="72">
        <v>31</v>
      </c>
      <c r="L246" s="72"/>
      <c r="M246" s="72">
        <v>14</v>
      </c>
      <c r="N246" s="72">
        <v>29</v>
      </c>
      <c r="O246" s="72">
        <v>18</v>
      </c>
      <c r="P246" s="72">
        <v>8</v>
      </c>
      <c r="Q246" s="72">
        <v>7</v>
      </c>
      <c r="R246" s="72">
        <v>15</v>
      </c>
      <c r="S246" s="72">
        <v>25</v>
      </c>
      <c r="T246" s="72">
        <v>31</v>
      </c>
      <c r="U246" s="73">
        <v>10</v>
      </c>
      <c r="V246" s="72">
        <v>8</v>
      </c>
      <c r="W246" s="72">
        <v>8</v>
      </c>
      <c r="X246" s="72"/>
      <c r="Y246" s="72">
        <v>6</v>
      </c>
      <c r="Z246" s="175">
        <v>13</v>
      </c>
      <c r="AA246" s="175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118"/>
    </row>
    <row r="247" spans="1:46" s="75" customFormat="1" ht="21" hidden="1" customHeight="1" x14ac:dyDescent="0.35">
      <c r="A247" s="72" t="s">
        <v>168</v>
      </c>
      <c r="B247" s="74"/>
      <c r="C247" s="25">
        <f>SUM(E247:Z247)</f>
        <v>176</v>
      </c>
      <c r="D247" s="25"/>
      <c r="E247" s="72">
        <v>10</v>
      </c>
      <c r="F247" s="72">
        <v>2</v>
      </c>
      <c r="G247" s="72"/>
      <c r="H247" s="72">
        <v>42</v>
      </c>
      <c r="I247" s="72">
        <v>11</v>
      </c>
      <c r="J247" s="72">
        <v>9</v>
      </c>
      <c r="K247" s="72">
        <v>30</v>
      </c>
      <c r="L247" s="72"/>
      <c r="M247" s="72">
        <v>9</v>
      </c>
      <c r="N247" s="72">
        <v>15</v>
      </c>
      <c r="O247" s="72">
        <v>1</v>
      </c>
      <c r="P247" s="72">
        <v>2</v>
      </c>
      <c r="Q247" s="72">
        <v>5</v>
      </c>
      <c r="R247" s="72">
        <v>1</v>
      </c>
      <c r="S247" s="72">
        <v>4</v>
      </c>
      <c r="T247" s="72">
        <v>8</v>
      </c>
      <c r="U247" s="73">
        <v>14</v>
      </c>
      <c r="V247" s="72">
        <v>2</v>
      </c>
      <c r="W247" s="72">
        <v>1</v>
      </c>
      <c r="X247" s="72"/>
      <c r="Y247" s="72">
        <v>2</v>
      </c>
      <c r="Z247" s="175">
        <v>8</v>
      </c>
      <c r="AA247" s="175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118"/>
    </row>
    <row r="248" spans="1:46" s="75" customFormat="1" ht="21" hidden="1" customHeight="1" x14ac:dyDescent="0.35">
      <c r="A248" s="72" t="s">
        <v>168</v>
      </c>
      <c r="B248" s="74"/>
      <c r="C248" s="25">
        <f>SUM(E248:Z248)</f>
        <v>162</v>
      </c>
      <c r="D248" s="25"/>
      <c r="E248" s="72">
        <v>10</v>
      </c>
      <c r="F248" s="72">
        <v>2</v>
      </c>
      <c r="G248" s="72"/>
      <c r="H248" s="72">
        <v>42</v>
      </c>
      <c r="I248" s="72">
        <v>11</v>
      </c>
      <c r="J248" s="72">
        <v>2</v>
      </c>
      <c r="K248" s="72">
        <v>30</v>
      </c>
      <c r="L248" s="72"/>
      <c r="M248" s="72">
        <v>9</v>
      </c>
      <c r="N248" s="72">
        <v>15</v>
      </c>
      <c r="O248" s="72">
        <v>1</v>
      </c>
      <c r="P248" s="72">
        <v>2</v>
      </c>
      <c r="Q248" s="72">
        <v>5</v>
      </c>
      <c r="R248" s="72">
        <v>1</v>
      </c>
      <c r="S248" s="72">
        <v>4</v>
      </c>
      <c r="T248" s="72">
        <v>1</v>
      </c>
      <c r="U248" s="73">
        <v>14</v>
      </c>
      <c r="V248" s="72">
        <v>2</v>
      </c>
      <c r="W248" s="72">
        <v>1</v>
      </c>
      <c r="X248" s="72"/>
      <c r="Y248" s="72">
        <v>2</v>
      </c>
      <c r="Z248" s="175">
        <v>8</v>
      </c>
      <c r="AA248" s="175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118"/>
    </row>
    <row r="249" spans="1:46" s="75" customFormat="1" ht="24" hidden="1" customHeight="1" x14ac:dyDescent="0.35">
      <c r="A249" s="72" t="s">
        <v>172</v>
      </c>
      <c r="B249" s="74"/>
      <c r="C249" s="25">
        <f>SUM(E249:Z249)</f>
        <v>600</v>
      </c>
      <c r="D249" s="25"/>
      <c r="E249" s="72">
        <v>15</v>
      </c>
      <c r="F249" s="72">
        <v>18</v>
      </c>
      <c r="G249" s="72"/>
      <c r="H249" s="72">
        <v>60</v>
      </c>
      <c r="I249" s="72">
        <v>68</v>
      </c>
      <c r="J249" s="72">
        <v>17</v>
      </c>
      <c r="K249" s="72">
        <v>57</v>
      </c>
      <c r="L249" s="72"/>
      <c r="M249" s="72">
        <v>31</v>
      </c>
      <c r="N249" s="72">
        <v>30</v>
      </c>
      <c r="O249" s="72">
        <v>23</v>
      </c>
      <c r="P249" s="72">
        <v>14</v>
      </c>
      <c r="Q249" s="72">
        <v>26</v>
      </c>
      <c r="R249" s="72">
        <v>30</v>
      </c>
      <c r="S249" s="72">
        <v>31</v>
      </c>
      <c r="T249" s="72">
        <v>86</v>
      </c>
      <c r="U249" s="73">
        <v>21</v>
      </c>
      <c r="V249" s="72">
        <v>17</v>
      </c>
      <c r="W249" s="72">
        <v>11</v>
      </c>
      <c r="X249" s="72"/>
      <c r="Y249" s="72">
        <v>12</v>
      </c>
      <c r="Z249" s="175">
        <v>33</v>
      </c>
      <c r="AA249" s="175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118"/>
    </row>
    <row r="250" spans="1:46" s="106" customFormat="1" ht="24" hidden="1" customHeight="1" x14ac:dyDescent="0.35">
      <c r="A250" s="105" t="s">
        <v>27</v>
      </c>
      <c r="B250" s="216">
        <f>B31/B26</f>
        <v>0.43549571603427173</v>
      </c>
      <c r="C250" s="133">
        <f>C31/C26</f>
        <v>0.79561212121212121</v>
      </c>
      <c r="D250" s="133"/>
      <c r="E250" s="217">
        <f>E31/E26</f>
        <v>1</v>
      </c>
      <c r="F250" s="217"/>
      <c r="G250" s="217"/>
      <c r="H250" s="217">
        <f t="shared" ref="H250:AT250" si="13">H31/H26</f>
        <v>1</v>
      </c>
      <c r="I250" s="217">
        <f t="shared" si="13"/>
        <v>1</v>
      </c>
      <c r="J250" s="217"/>
      <c r="K250" s="217">
        <f t="shared" si="13"/>
        <v>1</v>
      </c>
      <c r="L250" s="217"/>
      <c r="M250" s="217">
        <f t="shared" si="13"/>
        <v>1</v>
      </c>
      <c r="N250" s="217"/>
      <c r="O250" s="217">
        <f t="shared" si="13"/>
        <v>1</v>
      </c>
      <c r="P250" s="217">
        <f t="shared" si="13"/>
        <v>1</v>
      </c>
      <c r="Q250" s="217">
        <f t="shared" si="13"/>
        <v>1</v>
      </c>
      <c r="R250" s="217">
        <f t="shared" si="13"/>
        <v>0</v>
      </c>
      <c r="S250" s="217">
        <f t="shared" si="13"/>
        <v>1</v>
      </c>
      <c r="T250" s="217">
        <f t="shared" si="13"/>
        <v>0.6</v>
      </c>
      <c r="U250" s="217"/>
      <c r="V250" s="217"/>
      <c r="W250" s="217">
        <f t="shared" si="13"/>
        <v>1</v>
      </c>
      <c r="X250" s="217">
        <f t="shared" si="13"/>
        <v>1</v>
      </c>
      <c r="Y250" s="217"/>
      <c r="Z250" s="216">
        <f t="shared" si="13"/>
        <v>0.81361074989163418</v>
      </c>
      <c r="AA250" s="216">
        <f t="shared" si="13"/>
        <v>0.44827586206896552</v>
      </c>
      <c r="AB250" s="217">
        <f t="shared" si="13"/>
        <v>1</v>
      </c>
      <c r="AC250" s="217"/>
      <c r="AD250" s="217"/>
      <c r="AE250" s="217"/>
      <c r="AF250" s="217"/>
      <c r="AG250" s="217"/>
      <c r="AH250" s="217">
        <f t="shared" si="13"/>
        <v>1</v>
      </c>
      <c r="AI250" s="217"/>
      <c r="AJ250" s="217"/>
      <c r="AK250" s="217"/>
      <c r="AL250" s="217"/>
      <c r="AM250" s="217"/>
      <c r="AN250" s="217"/>
      <c r="AO250" s="217"/>
      <c r="AP250" s="217"/>
      <c r="AQ250" s="217">
        <f t="shared" si="13"/>
        <v>0</v>
      </c>
      <c r="AR250" s="217">
        <f t="shared" si="13"/>
        <v>1</v>
      </c>
      <c r="AS250" s="217"/>
      <c r="AT250" s="218">
        <f t="shared" si="13"/>
        <v>0.44827586206896552</v>
      </c>
    </row>
    <row r="251" spans="1:46" s="75" customFormat="1" ht="24" hidden="1" customHeight="1" x14ac:dyDescent="0.35">
      <c r="A251" s="117" t="s">
        <v>229</v>
      </c>
      <c r="B251" s="146">
        <v>1243</v>
      </c>
      <c r="C251" s="226">
        <f>Z251+AA251</f>
        <v>1654.9</v>
      </c>
      <c r="D251" s="233">
        <f>C251/B251</f>
        <v>1.3313757039420757</v>
      </c>
      <c r="E251" s="147">
        <v>443</v>
      </c>
      <c r="F251" s="147"/>
      <c r="G251" s="147"/>
      <c r="H251" s="147">
        <v>200</v>
      </c>
      <c r="I251" s="147">
        <v>220</v>
      </c>
      <c r="J251" s="147"/>
      <c r="K251" s="147">
        <v>140</v>
      </c>
      <c r="L251" s="147"/>
      <c r="M251" s="147"/>
      <c r="N251" s="147"/>
      <c r="O251" s="147"/>
      <c r="P251" s="147">
        <v>240</v>
      </c>
      <c r="Q251" s="147">
        <v>23</v>
      </c>
      <c r="R251" s="147"/>
      <c r="S251" s="147">
        <v>198</v>
      </c>
      <c r="T251" s="147">
        <v>90</v>
      </c>
      <c r="U251" s="147"/>
      <c r="V251" s="147"/>
      <c r="W251" s="147">
        <v>50</v>
      </c>
      <c r="X251" s="147">
        <v>0.9</v>
      </c>
      <c r="Y251" s="147"/>
      <c r="Z251" s="199">
        <f>SUM(E251:Y251)</f>
        <v>1604.9</v>
      </c>
      <c r="AA251" s="199">
        <f>SUM(AB251:AS251)</f>
        <v>50</v>
      </c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>
        <v>50</v>
      </c>
      <c r="AS251" s="147"/>
      <c r="AT251" s="147">
        <f>SUM(AB251:AS251)</f>
        <v>50</v>
      </c>
    </row>
    <row r="252" spans="1:46" s="106" customFormat="1" ht="22.5" hidden="1" customHeight="1" x14ac:dyDescent="0.35">
      <c r="A252" s="105" t="s">
        <v>222</v>
      </c>
      <c r="B252" s="219">
        <v>4941</v>
      </c>
      <c r="C252" s="219">
        <v>4941</v>
      </c>
      <c r="D252" s="233">
        <f t="shared" ref="D252:D280" si="14">C252/B252</f>
        <v>1</v>
      </c>
      <c r="E252" s="105">
        <v>763</v>
      </c>
      <c r="F252" s="105">
        <v>385</v>
      </c>
      <c r="G252" s="105"/>
      <c r="H252" s="105"/>
      <c r="I252" s="105">
        <v>781</v>
      </c>
      <c r="J252" s="105">
        <v>103</v>
      </c>
      <c r="K252" s="105">
        <v>250</v>
      </c>
      <c r="L252" s="105"/>
      <c r="M252" s="105">
        <v>1159</v>
      </c>
      <c r="N252" s="105">
        <v>75</v>
      </c>
      <c r="O252" s="105">
        <v>369</v>
      </c>
      <c r="P252" s="105"/>
      <c r="Q252" s="105">
        <v>17</v>
      </c>
      <c r="R252" s="105"/>
      <c r="S252" s="105">
        <v>329</v>
      </c>
      <c r="T252" s="105"/>
      <c r="U252" s="220"/>
      <c r="V252" s="105">
        <v>450</v>
      </c>
      <c r="W252" s="105">
        <v>25</v>
      </c>
      <c r="X252" s="105">
        <v>3</v>
      </c>
      <c r="Y252" s="105"/>
      <c r="Z252" s="221">
        <f>SUM(E252:Y252)</f>
        <v>4709</v>
      </c>
      <c r="AA252" s="221">
        <v>232</v>
      </c>
      <c r="AB252" s="105">
        <v>8</v>
      </c>
      <c r="AC252" s="105"/>
      <c r="AD252" s="105"/>
      <c r="AE252" s="105"/>
      <c r="AF252" s="105"/>
      <c r="AG252" s="105">
        <v>12.44</v>
      </c>
      <c r="AH252" s="105">
        <v>15</v>
      </c>
      <c r="AI252" s="105">
        <v>4</v>
      </c>
      <c r="AJ252" s="105"/>
      <c r="AK252" s="105">
        <v>12</v>
      </c>
      <c r="AL252" s="105"/>
      <c r="AM252" s="105">
        <v>4</v>
      </c>
      <c r="AN252" s="105"/>
      <c r="AO252" s="105"/>
      <c r="AP252" s="105"/>
      <c r="AQ252" s="105">
        <v>175</v>
      </c>
      <c r="AR252" s="105"/>
      <c r="AS252" s="105"/>
      <c r="AT252" s="123"/>
    </row>
    <row r="253" spans="1:46" s="120" customFormat="1" ht="22.5" hidden="1" customHeight="1" x14ac:dyDescent="0.35">
      <c r="A253" s="145" t="s">
        <v>31</v>
      </c>
      <c r="B253" s="117">
        <v>2043</v>
      </c>
      <c r="C253" s="94">
        <f>Z253+AA253</f>
        <v>4178.4399999999996</v>
      </c>
      <c r="D253" s="233">
        <f t="shared" si="14"/>
        <v>2.0452471855115024</v>
      </c>
      <c r="E253" s="118">
        <v>763</v>
      </c>
      <c r="F253" s="118">
        <v>385</v>
      </c>
      <c r="G253" s="118"/>
      <c r="H253" s="118"/>
      <c r="I253" s="118">
        <v>781</v>
      </c>
      <c r="J253" s="118"/>
      <c r="K253" s="118">
        <v>120</v>
      </c>
      <c r="L253" s="118"/>
      <c r="M253" s="118">
        <v>1159</v>
      </c>
      <c r="N253" s="118"/>
      <c r="O253" s="118">
        <v>369</v>
      </c>
      <c r="P253" s="118"/>
      <c r="Q253" s="118">
        <v>17</v>
      </c>
      <c r="R253" s="118"/>
      <c r="S253" s="118">
        <v>329</v>
      </c>
      <c r="T253" s="118"/>
      <c r="U253" s="119"/>
      <c r="V253" s="118"/>
      <c r="W253" s="118">
        <v>25</v>
      </c>
      <c r="X253" s="118"/>
      <c r="Y253" s="118"/>
      <c r="Z253" s="150">
        <f>SUM(E253:Y253)</f>
        <v>3948</v>
      </c>
      <c r="AA253" s="150">
        <f>SUM(AB253:AS253)</f>
        <v>230.44</v>
      </c>
      <c r="AB253" s="118">
        <v>8</v>
      </c>
      <c r="AC253" s="118"/>
      <c r="AD253" s="118"/>
      <c r="AE253" s="118"/>
      <c r="AF253" s="118"/>
      <c r="AG253" s="118">
        <v>12.44</v>
      </c>
      <c r="AH253" s="118">
        <v>15</v>
      </c>
      <c r="AI253" s="118">
        <v>4</v>
      </c>
      <c r="AJ253" s="118"/>
      <c r="AK253" s="118">
        <v>12</v>
      </c>
      <c r="AL253" s="118"/>
      <c r="AM253" s="118">
        <v>4</v>
      </c>
      <c r="AN253" s="118"/>
      <c r="AO253" s="118"/>
      <c r="AP253" s="118"/>
      <c r="AQ253" s="118">
        <v>175</v>
      </c>
      <c r="AR253" s="118"/>
      <c r="AS253" s="118"/>
      <c r="AT253" s="118">
        <f>SUM(AB253:AS253)</f>
        <v>230.44</v>
      </c>
    </row>
    <row r="254" spans="1:46" s="202" customFormat="1" ht="22.5" hidden="1" customHeight="1" x14ac:dyDescent="0.35">
      <c r="A254" s="129" t="s">
        <v>27</v>
      </c>
      <c r="B254" s="222">
        <f>B253/B252</f>
        <v>0.4134790528233151</v>
      </c>
      <c r="C254" s="137">
        <f>C253/C252</f>
        <v>0.84566686905484711</v>
      </c>
      <c r="D254" s="233"/>
      <c r="E254" s="223">
        <f t="shared" ref="E254:F254" si="15">E253/E252</f>
        <v>1</v>
      </c>
      <c r="F254" s="223">
        <f t="shared" si="15"/>
        <v>1</v>
      </c>
      <c r="G254" s="223"/>
      <c r="H254" s="223"/>
      <c r="I254" s="223">
        <f t="shared" ref="I254" si="16">I253/I252</f>
        <v>1</v>
      </c>
      <c r="J254" s="223">
        <f t="shared" ref="J254:K254" si="17">J253/J252</f>
        <v>0</v>
      </c>
      <c r="K254" s="223">
        <f t="shared" si="17"/>
        <v>0.48</v>
      </c>
      <c r="L254" s="223"/>
      <c r="M254" s="223">
        <f t="shared" ref="M254" si="18">M253/M252</f>
        <v>1</v>
      </c>
      <c r="N254" s="223">
        <f t="shared" ref="N254" si="19">N253/N252</f>
        <v>0</v>
      </c>
      <c r="O254" s="223">
        <f t="shared" ref="O254" si="20">O253/O252</f>
        <v>1</v>
      </c>
      <c r="P254" s="223"/>
      <c r="Q254" s="223">
        <f t="shared" ref="Q254" si="21">Q253/Q252</f>
        <v>1</v>
      </c>
      <c r="R254" s="223"/>
      <c r="S254" s="223">
        <f t="shared" ref="S254" si="22">S253/S252</f>
        <v>1</v>
      </c>
      <c r="T254" s="223"/>
      <c r="U254" s="223"/>
      <c r="V254" s="223">
        <f t="shared" ref="V254" si="23">V253/V252</f>
        <v>0</v>
      </c>
      <c r="W254" s="223">
        <f t="shared" ref="W254:X254" si="24">W253/W252</f>
        <v>1</v>
      </c>
      <c r="X254" s="223">
        <f t="shared" si="24"/>
        <v>0</v>
      </c>
      <c r="Y254" s="223"/>
      <c r="Z254" s="137">
        <f t="shared" ref="Z254" si="25">Z253/Z252</f>
        <v>0.83839456360161391</v>
      </c>
      <c r="AA254" s="137">
        <f t="shared" ref="AA254" si="26">AA253/AA252</f>
        <v>0.99327586206896545</v>
      </c>
      <c r="AB254" s="223">
        <f t="shared" ref="AB254" si="27">AB253/AB252</f>
        <v>1</v>
      </c>
      <c r="AC254" s="223"/>
      <c r="AD254" s="223"/>
      <c r="AE254" s="223"/>
      <c r="AF254" s="223"/>
      <c r="AG254" s="223">
        <f t="shared" ref="AG254:AH254" si="28">AG253/AG252</f>
        <v>1</v>
      </c>
      <c r="AH254" s="223">
        <f t="shared" si="28"/>
        <v>1</v>
      </c>
      <c r="AI254" s="223">
        <f t="shared" ref="AI254" si="29">AI253/AI252</f>
        <v>1</v>
      </c>
      <c r="AJ254" s="223"/>
      <c r="AK254" s="223">
        <f t="shared" ref="AK254" si="30">AK253/AK252</f>
        <v>1</v>
      </c>
      <c r="AL254" s="223"/>
      <c r="AM254" s="223">
        <f t="shared" ref="AM254" si="31">AM253/AM252</f>
        <v>1</v>
      </c>
      <c r="AN254" s="223"/>
      <c r="AO254" s="223" t="e">
        <f t="shared" ref="AO254:AP254" si="32">AO253/AO252</f>
        <v>#DIV/0!</v>
      </c>
      <c r="AP254" s="223" t="e">
        <f t="shared" si="32"/>
        <v>#DIV/0!</v>
      </c>
      <c r="AQ254" s="223">
        <f t="shared" ref="AQ254" si="33">AQ253/AQ252</f>
        <v>1</v>
      </c>
      <c r="AR254" s="223" t="e">
        <f t="shared" ref="AR254" si="34">AR253/AR252</f>
        <v>#DIV/0!</v>
      </c>
      <c r="AS254" s="223" t="e">
        <f t="shared" ref="AS254" si="35">AS253/AS252</f>
        <v>#DIV/0!</v>
      </c>
      <c r="AT254" s="224" t="e">
        <f t="shared" ref="AT254" si="36">AT253/AT252</f>
        <v>#DIV/0!</v>
      </c>
    </row>
    <row r="255" spans="1:46" s="120" customFormat="1" ht="22.5" hidden="1" customHeight="1" x14ac:dyDescent="0.35">
      <c r="A255" s="145" t="s">
        <v>223</v>
      </c>
      <c r="B255" s="117">
        <v>2700</v>
      </c>
      <c r="C255" s="144">
        <f>SUM(Z255:AA255)</f>
        <v>3155</v>
      </c>
      <c r="D255" s="233">
        <f t="shared" si="14"/>
        <v>1.1685185185185185</v>
      </c>
      <c r="E255" s="118">
        <v>763</v>
      </c>
      <c r="F255" s="118"/>
      <c r="G255" s="118"/>
      <c r="H255" s="118"/>
      <c r="I255" s="118">
        <v>781</v>
      </c>
      <c r="J255" s="118"/>
      <c r="K255" s="118">
        <v>120</v>
      </c>
      <c r="L255" s="118"/>
      <c r="M255" s="118">
        <v>980</v>
      </c>
      <c r="N255" s="118"/>
      <c r="O255" s="118">
        <v>414</v>
      </c>
      <c r="P255" s="118"/>
      <c r="Q255" s="118">
        <v>17</v>
      </c>
      <c r="R255" s="118"/>
      <c r="S255" s="118">
        <v>55</v>
      </c>
      <c r="T255" s="118"/>
      <c r="U255" s="119"/>
      <c r="V255" s="118"/>
      <c r="W255" s="118">
        <v>25</v>
      </c>
      <c r="X255" s="118"/>
      <c r="Y255" s="118"/>
      <c r="Z255" s="150">
        <f>SUM(E255:Y255)</f>
        <v>3155</v>
      </c>
      <c r="AA255" s="150">
        <f>SUM(AB255:AS255)</f>
        <v>0</v>
      </c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>
        <f>SUM(AB255:AS255)</f>
        <v>0</v>
      </c>
    </row>
    <row r="256" spans="1:46" s="202" customFormat="1" ht="22.5" hidden="1" customHeight="1" x14ac:dyDescent="0.35">
      <c r="A256" s="129" t="s">
        <v>27</v>
      </c>
      <c r="B256" s="222">
        <f>B255/B252</f>
        <v>0.54644808743169404</v>
      </c>
      <c r="C256" s="137">
        <f>C255/C252</f>
        <v>0.63853470957296099</v>
      </c>
      <c r="D256" s="233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1"/>
      <c r="V256" s="200"/>
      <c r="W256" s="200"/>
      <c r="X256" s="200"/>
      <c r="Y256" s="200"/>
      <c r="Z256" s="221"/>
      <c r="AA256" s="221"/>
      <c r="AB256" s="200"/>
      <c r="AC256" s="200"/>
      <c r="AD256" s="200"/>
      <c r="AE256" s="200"/>
      <c r="AF256" s="200"/>
      <c r="AG256" s="200"/>
      <c r="AH256" s="200"/>
      <c r="AI256" s="200"/>
      <c r="AJ256" s="200"/>
      <c r="AK256" s="200"/>
      <c r="AL256" s="200"/>
      <c r="AM256" s="200"/>
      <c r="AN256" s="200"/>
      <c r="AO256" s="200"/>
      <c r="AP256" s="200"/>
      <c r="AQ256" s="200"/>
      <c r="AR256" s="200"/>
      <c r="AS256" s="200"/>
      <c r="AT256" s="123"/>
    </row>
    <row r="257" spans="1:47" s="120" customFormat="1" ht="22.5" hidden="1" customHeight="1" x14ac:dyDescent="0.35">
      <c r="A257" s="145" t="s">
        <v>34</v>
      </c>
      <c r="B257" s="117">
        <v>4990</v>
      </c>
      <c r="C257" s="144">
        <f>SUM(Z257:AA257)</f>
        <v>5135</v>
      </c>
      <c r="D257" s="233">
        <f t="shared" si="14"/>
        <v>1.029058116232465</v>
      </c>
      <c r="E257" s="118">
        <v>1200</v>
      </c>
      <c r="F257" s="118"/>
      <c r="G257" s="118"/>
      <c r="H257" s="118">
        <v>260</v>
      </c>
      <c r="I257" s="118">
        <v>300</v>
      </c>
      <c r="J257" s="118"/>
      <c r="K257" s="118">
        <v>243</v>
      </c>
      <c r="L257" s="118"/>
      <c r="M257" s="118">
        <v>920</v>
      </c>
      <c r="N257" s="118"/>
      <c r="O257" s="118">
        <v>812</v>
      </c>
      <c r="P257" s="118">
        <v>770</v>
      </c>
      <c r="Q257" s="118"/>
      <c r="R257" s="118"/>
      <c r="S257" s="118"/>
      <c r="T257" s="118">
        <v>350</v>
      </c>
      <c r="U257" s="119"/>
      <c r="V257" s="118"/>
      <c r="W257" s="118"/>
      <c r="X257" s="118"/>
      <c r="Y257" s="118"/>
      <c r="Z257" s="150">
        <f>SUM(E257:Y257)</f>
        <v>4855</v>
      </c>
      <c r="AA257" s="150">
        <f t="shared" ref="AA257:AA260" si="37">SUM(AB257:AS257)</f>
        <v>280</v>
      </c>
      <c r="AB257" s="118"/>
      <c r="AC257" s="118"/>
      <c r="AD257" s="118"/>
      <c r="AE257" s="118">
        <v>250</v>
      </c>
      <c r="AF257" s="118"/>
      <c r="AG257" s="118"/>
      <c r="AH257" s="118"/>
      <c r="AI257" s="118"/>
      <c r="AJ257" s="118"/>
      <c r="AK257" s="118"/>
      <c r="AL257" s="118">
        <v>30</v>
      </c>
      <c r="AM257" s="118"/>
      <c r="AN257" s="118"/>
      <c r="AO257" s="118"/>
      <c r="AP257" s="118"/>
      <c r="AQ257" s="118"/>
      <c r="AR257" s="118"/>
      <c r="AS257" s="118"/>
      <c r="AT257" s="118">
        <f t="shared" ref="AT257:AT260" si="38">SUM(AB257:AS257)</f>
        <v>280</v>
      </c>
    </row>
    <row r="258" spans="1:47" s="245" customFormat="1" ht="22.5" x14ac:dyDescent="0.35">
      <c r="A258" s="252" t="s">
        <v>246</v>
      </c>
      <c r="B258" s="130">
        <v>4085</v>
      </c>
      <c r="C258" s="144">
        <f>Z258+AA258</f>
        <v>4286.8999999999996</v>
      </c>
      <c r="D258" s="244"/>
      <c r="E258" s="130">
        <v>443</v>
      </c>
      <c r="F258" s="130"/>
      <c r="G258" s="130">
        <v>150</v>
      </c>
      <c r="H258" s="130">
        <v>483</v>
      </c>
      <c r="I258" s="130">
        <v>550</v>
      </c>
      <c r="J258" s="130"/>
      <c r="K258" s="130">
        <v>140</v>
      </c>
      <c r="L258" s="130"/>
      <c r="M258" s="130">
        <v>769</v>
      </c>
      <c r="N258" s="130"/>
      <c r="O258" s="130">
        <v>114</v>
      </c>
      <c r="P258" s="130">
        <v>240</v>
      </c>
      <c r="Q258" s="130">
        <v>23</v>
      </c>
      <c r="R258" s="130">
        <v>611</v>
      </c>
      <c r="S258" s="130">
        <v>198</v>
      </c>
      <c r="T258" s="130">
        <v>300</v>
      </c>
      <c r="U258" s="253"/>
      <c r="V258" s="130"/>
      <c r="W258" s="130">
        <v>62</v>
      </c>
      <c r="X258" s="130">
        <v>0.9</v>
      </c>
      <c r="Y258" s="130"/>
      <c r="Z258" s="150">
        <f>SUM(E258:Y258)</f>
        <v>4083.9</v>
      </c>
      <c r="AA258" s="150">
        <f t="shared" si="37"/>
        <v>203</v>
      </c>
      <c r="AB258" s="130">
        <v>6</v>
      </c>
      <c r="AC258" s="130"/>
      <c r="AD258" s="130"/>
      <c r="AE258" s="130"/>
      <c r="AF258" s="130"/>
      <c r="AG258" s="130"/>
      <c r="AH258" s="130">
        <v>35</v>
      </c>
      <c r="AI258" s="130"/>
      <c r="AJ258" s="130"/>
      <c r="AK258" s="130"/>
      <c r="AL258" s="130"/>
      <c r="AM258" s="130"/>
      <c r="AN258" s="130"/>
      <c r="AO258" s="130"/>
      <c r="AP258" s="130"/>
      <c r="AQ258" s="130">
        <v>112</v>
      </c>
      <c r="AR258" s="130">
        <v>50</v>
      </c>
      <c r="AS258" s="130"/>
      <c r="AT258" s="117">
        <f t="shared" si="38"/>
        <v>203</v>
      </c>
    </row>
    <row r="259" spans="1:47" s="202" customFormat="1" ht="22.5" hidden="1" x14ac:dyDescent="0.35">
      <c r="A259" s="129" t="s">
        <v>235</v>
      </c>
      <c r="B259" s="200">
        <v>11224</v>
      </c>
      <c r="C259" s="271">
        <v>9823</v>
      </c>
      <c r="D259" s="244"/>
      <c r="E259" s="200">
        <v>967</v>
      </c>
      <c r="F259" s="200"/>
      <c r="G259" s="200">
        <v>420</v>
      </c>
      <c r="H259" s="200">
        <v>1166</v>
      </c>
      <c r="I259" s="200">
        <v>625</v>
      </c>
      <c r="J259" s="200">
        <v>160</v>
      </c>
      <c r="K259" s="200">
        <v>500</v>
      </c>
      <c r="L259" s="200">
        <v>39</v>
      </c>
      <c r="M259" s="200">
        <v>1120</v>
      </c>
      <c r="N259" s="200"/>
      <c r="O259" s="200">
        <v>206</v>
      </c>
      <c r="P259" s="200">
        <v>770</v>
      </c>
      <c r="Q259" s="200">
        <v>141</v>
      </c>
      <c r="R259" s="200"/>
      <c r="S259" s="200">
        <v>1000</v>
      </c>
      <c r="T259" s="200">
        <v>400</v>
      </c>
      <c r="U259" s="201">
        <v>1000</v>
      </c>
      <c r="V259" s="200"/>
      <c r="W259" s="200">
        <v>182</v>
      </c>
      <c r="X259" s="200"/>
      <c r="Y259" s="200"/>
      <c r="Z259" s="205">
        <f>SUM(E259:Y259)</f>
        <v>8696</v>
      </c>
      <c r="AA259" s="205">
        <f t="shared" si="37"/>
        <v>1077.7</v>
      </c>
      <c r="AB259" s="200">
        <v>16</v>
      </c>
      <c r="AC259" s="200"/>
      <c r="AD259" s="200">
        <v>200</v>
      </c>
      <c r="AE259" s="200">
        <v>250</v>
      </c>
      <c r="AF259" s="200">
        <v>150</v>
      </c>
      <c r="AG259" s="200"/>
      <c r="AH259" s="200">
        <v>50</v>
      </c>
      <c r="AI259" s="200">
        <v>10</v>
      </c>
      <c r="AJ259" s="200">
        <v>2.7</v>
      </c>
      <c r="AK259" s="200">
        <v>13</v>
      </c>
      <c r="AL259" s="200">
        <v>50</v>
      </c>
      <c r="AM259" s="200">
        <v>10</v>
      </c>
      <c r="AN259" s="200"/>
      <c r="AO259" s="200">
        <v>30</v>
      </c>
      <c r="AP259" s="200">
        <v>59</v>
      </c>
      <c r="AQ259" s="200">
        <v>167</v>
      </c>
      <c r="AR259" s="200">
        <v>70</v>
      </c>
      <c r="AS259" s="200"/>
      <c r="AT259" s="123">
        <f t="shared" si="38"/>
        <v>1077.7</v>
      </c>
    </row>
    <row r="260" spans="1:47" s="120" customFormat="1" ht="22.5" hidden="1" x14ac:dyDescent="0.35">
      <c r="A260" s="145" t="s">
        <v>224</v>
      </c>
      <c r="B260" s="117">
        <v>11261.5</v>
      </c>
      <c r="C260" s="144">
        <f>SUM(C262:C268)</f>
        <v>9797.7000000000007</v>
      </c>
      <c r="D260" s="233">
        <f t="shared" si="14"/>
        <v>0.87001731563290863</v>
      </c>
      <c r="E260" s="118">
        <f>SUM(E262:E268)</f>
        <v>1089</v>
      </c>
      <c r="F260" s="118">
        <f t="shared" ref="F260:Y260" si="39">SUM(F262:F268)</f>
        <v>0</v>
      </c>
      <c r="G260" s="118">
        <f t="shared" si="39"/>
        <v>420</v>
      </c>
      <c r="H260" s="118">
        <f t="shared" si="39"/>
        <v>1166</v>
      </c>
      <c r="I260" s="118">
        <f t="shared" si="39"/>
        <v>625</v>
      </c>
      <c r="J260" s="118">
        <f t="shared" si="39"/>
        <v>110</v>
      </c>
      <c r="K260" s="118">
        <f t="shared" si="39"/>
        <v>380</v>
      </c>
      <c r="L260" s="118">
        <f t="shared" si="39"/>
        <v>39</v>
      </c>
      <c r="M260" s="118">
        <f t="shared" si="39"/>
        <v>1150</v>
      </c>
      <c r="N260" s="118">
        <f t="shared" si="39"/>
        <v>0</v>
      </c>
      <c r="O260" s="118">
        <f t="shared" si="39"/>
        <v>229</v>
      </c>
      <c r="P260" s="118">
        <f t="shared" si="39"/>
        <v>797</v>
      </c>
      <c r="Q260" s="118">
        <f t="shared" si="39"/>
        <v>141</v>
      </c>
      <c r="R260" s="118">
        <f t="shared" si="39"/>
        <v>0</v>
      </c>
      <c r="S260" s="118">
        <f t="shared" si="39"/>
        <v>1081</v>
      </c>
      <c r="T260" s="118">
        <f t="shared" si="39"/>
        <v>401</v>
      </c>
      <c r="U260" s="118">
        <f t="shared" si="39"/>
        <v>985</v>
      </c>
      <c r="V260" s="118">
        <f t="shared" si="39"/>
        <v>0</v>
      </c>
      <c r="W260" s="118">
        <f t="shared" si="39"/>
        <v>153</v>
      </c>
      <c r="X260" s="118">
        <f t="shared" si="39"/>
        <v>47</v>
      </c>
      <c r="Y260" s="118">
        <f t="shared" si="39"/>
        <v>0</v>
      </c>
      <c r="Z260" s="150">
        <f>SUM(E260:Y260)</f>
        <v>8813</v>
      </c>
      <c r="AA260" s="150">
        <f t="shared" si="37"/>
        <v>984.7</v>
      </c>
      <c r="AB260" s="118">
        <f>SUM(AB262:AB268)</f>
        <v>16</v>
      </c>
      <c r="AC260" s="118">
        <f t="shared" ref="AC260:AS260" si="40">SUM(AC262:AC268)</f>
        <v>0</v>
      </c>
      <c r="AD260" s="118">
        <f t="shared" si="40"/>
        <v>200</v>
      </c>
      <c r="AE260" s="118">
        <f t="shared" si="40"/>
        <v>166</v>
      </c>
      <c r="AF260" s="118">
        <f t="shared" si="40"/>
        <v>150</v>
      </c>
      <c r="AG260" s="118">
        <f t="shared" si="40"/>
        <v>0</v>
      </c>
      <c r="AH260" s="118">
        <f t="shared" si="40"/>
        <v>35</v>
      </c>
      <c r="AI260" s="118">
        <f t="shared" si="40"/>
        <v>10</v>
      </c>
      <c r="AJ260" s="118">
        <f t="shared" si="40"/>
        <v>2.7</v>
      </c>
      <c r="AK260" s="118">
        <f t="shared" si="40"/>
        <v>15</v>
      </c>
      <c r="AL260" s="118">
        <f t="shared" si="40"/>
        <v>40</v>
      </c>
      <c r="AM260" s="118">
        <f t="shared" si="40"/>
        <v>10</v>
      </c>
      <c r="AN260" s="118">
        <f t="shared" si="40"/>
        <v>0</v>
      </c>
      <c r="AO260" s="118">
        <f t="shared" si="40"/>
        <v>48</v>
      </c>
      <c r="AP260" s="118">
        <f t="shared" si="40"/>
        <v>49</v>
      </c>
      <c r="AQ260" s="118">
        <f t="shared" si="40"/>
        <v>173</v>
      </c>
      <c r="AR260" s="118">
        <f t="shared" si="40"/>
        <v>70</v>
      </c>
      <c r="AS260" s="118">
        <f t="shared" si="40"/>
        <v>0</v>
      </c>
      <c r="AT260" s="118">
        <f t="shared" si="38"/>
        <v>984.7</v>
      </c>
      <c r="AU260" s="245"/>
    </row>
    <row r="261" spans="1:47" s="202" customFormat="1" ht="22.5" hidden="1" x14ac:dyDescent="0.35">
      <c r="A261" s="129" t="s">
        <v>27</v>
      </c>
      <c r="B261" s="225">
        <f>B260/B259</f>
        <v>1.0033410548823949</v>
      </c>
      <c r="C261" s="234">
        <f>C260/C259</f>
        <v>0.99742441209406507</v>
      </c>
      <c r="D261" s="244"/>
      <c r="E261" s="207">
        <f t="shared" ref="E261:AT261" si="41">E260/E259</f>
        <v>1.1261633919338159</v>
      </c>
      <c r="F261" s="207"/>
      <c r="G261" s="207">
        <f t="shared" si="41"/>
        <v>1</v>
      </c>
      <c r="H261" s="207">
        <f t="shared" si="41"/>
        <v>1</v>
      </c>
      <c r="I261" s="207">
        <f t="shared" si="41"/>
        <v>1</v>
      </c>
      <c r="J261" s="207">
        <f t="shared" si="41"/>
        <v>0.6875</v>
      </c>
      <c r="K261" s="207">
        <f t="shared" si="41"/>
        <v>0.76</v>
      </c>
      <c r="L261" s="207">
        <f t="shared" si="41"/>
        <v>1</v>
      </c>
      <c r="M261" s="207">
        <f t="shared" si="41"/>
        <v>1.0267857142857142</v>
      </c>
      <c r="N261" s="207"/>
      <c r="O261" s="207">
        <f t="shared" si="41"/>
        <v>1.1116504854368932</v>
      </c>
      <c r="P261" s="207">
        <f t="shared" si="41"/>
        <v>1.035064935064935</v>
      </c>
      <c r="Q261" s="207">
        <f t="shared" si="41"/>
        <v>1</v>
      </c>
      <c r="R261" s="207"/>
      <c r="S261" s="207">
        <f t="shared" si="41"/>
        <v>1.081</v>
      </c>
      <c r="T261" s="207">
        <f t="shared" si="41"/>
        <v>1.0024999999999999</v>
      </c>
      <c r="U261" s="207">
        <f t="shared" si="41"/>
        <v>0.98499999999999999</v>
      </c>
      <c r="V261" s="207"/>
      <c r="W261" s="207">
        <f t="shared" si="41"/>
        <v>0.84065934065934067</v>
      </c>
      <c r="X261" s="207" t="e">
        <f t="shared" si="41"/>
        <v>#DIV/0!</v>
      </c>
      <c r="Y261" s="207"/>
      <c r="Z261" s="234">
        <f t="shared" si="41"/>
        <v>1.0134544618215271</v>
      </c>
      <c r="AA261" s="234">
        <f t="shared" si="41"/>
        <v>0.91370511274009469</v>
      </c>
      <c r="AB261" s="207">
        <f t="shared" si="41"/>
        <v>1</v>
      </c>
      <c r="AC261" s="207"/>
      <c r="AD261" s="207">
        <f t="shared" si="41"/>
        <v>1</v>
      </c>
      <c r="AE261" s="207">
        <f t="shared" si="41"/>
        <v>0.66400000000000003</v>
      </c>
      <c r="AF261" s="207">
        <f t="shared" si="41"/>
        <v>1</v>
      </c>
      <c r="AG261" s="207"/>
      <c r="AH261" s="207">
        <f t="shared" si="41"/>
        <v>0.7</v>
      </c>
      <c r="AI261" s="207">
        <f t="shared" si="41"/>
        <v>1</v>
      </c>
      <c r="AJ261" s="207">
        <f t="shared" si="41"/>
        <v>1</v>
      </c>
      <c r="AK261" s="207">
        <f t="shared" si="41"/>
        <v>1.1538461538461537</v>
      </c>
      <c r="AL261" s="207">
        <f t="shared" si="41"/>
        <v>0.8</v>
      </c>
      <c r="AM261" s="207">
        <f t="shared" si="41"/>
        <v>1</v>
      </c>
      <c r="AN261" s="207"/>
      <c r="AO261" s="207">
        <f t="shared" si="41"/>
        <v>1.6</v>
      </c>
      <c r="AP261" s="207">
        <f t="shared" si="41"/>
        <v>0.83050847457627119</v>
      </c>
      <c r="AQ261" s="207">
        <f t="shared" si="41"/>
        <v>1.0359281437125749</v>
      </c>
      <c r="AR261" s="207">
        <f t="shared" si="41"/>
        <v>1</v>
      </c>
      <c r="AS261" s="207"/>
      <c r="AT261" s="234">
        <f t="shared" si="41"/>
        <v>0.91370511274009469</v>
      </c>
    </row>
    <row r="262" spans="1:47" s="120" customFormat="1" ht="22.5" hidden="1" x14ac:dyDescent="0.35">
      <c r="A262" s="149" t="s">
        <v>225</v>
      </c>
      <c r="B262" s="130">
        <v>3026</v>
      </c>
      <c r="C262" s="144">
        <f>SUM(Z262+AA262)</f>
        <v>3054</v>
      </c>
      <c r="D262" s="244">
        <f t="shared" si="14"/>
        <v>1.0092531394580304</v>
      </c>
      <c r="E262" s="131">
        <v>132</v>
      </c>
      <c r="F262" s="131"/>
      <c r="G262" s="131">
        <v>220</v>
      </c>
      <c r="H262" s="131">
        <v>162</v>
      </c>
      <c r="I262" s="131">
        <v>265</v>
      </c>
      <c r="J262" s="131"/>
      <c r="K262" s="131">
        <v>102</v>
      </c>
      <c r="L262" s="131"/>
      <c r="M262" s="131">
        <v>258</v>
      </c>
      <c r="N262" s="131"/>
      <c r="O262" s="131"/>
      <c r="P262" s="131">
        <v>543</v>
      </c>
      <c r="Q262" s="131">
        <v>40</v>
      </c>
      <c r="R262" s="131"/>
      <c r="S262" s="131">
        <v>426</v>
      </c>
      <c r="T262" s="131"/>
      <c r="U262" s="132">
        <v>500</v>
      </c>
      <c r="V262" s="131"/>
      <c r="W262" s="131">
        <v>73</v>
      </c>
      <c r="X262" s="131">
        <v>27</v>
      </c>
      <c r="Y262" s="131"/>
      <c r="Z262" s="150">
        <f t="shared" ref="Z262:Z272" si="42">SUM(E262:Y262)</f>
        <v>2748</v>
      </c>
      <c r="AA262" s="150">
        <f t="shared" ref="AA262:AA272" si="43">SUM(AB262:AS262)</f>
        <v>306</v>
      </c>
      <c r="AB262" s="131">
        <v>6</v>
      </c>
      <c r="AC262" s="131"/>
      <c r="AD262" s="131">
        <v>150</v>
      </c>
      <c r="AE262" s="131">
        <v>10</v>
      </c>
      <c r="AF262" s="131"/>
      <c r="AG262" s="131"/>
      <c r="AH262" s="131"/>
      <c r="AI262" s="131">
        <v>2</v>
      </c>
      <c r="AJ262" s="131"/>
      <c r="AK262" s="131">
        <v>6</v>
      </c>
      <c r="AL262" s="131"/>
      <c r="AM262" s="131">
        <v>8</v>
      </c>
      <c r="AN262" s="131"/>
      <c r="AO262" s="131">
        <v>20</v>
      </c>
      <c r="AP262" s="131">
        <v>12</v>
      </c>
      <c r="AQ262" s="131">
        <v>72</v>
      </c>
      <c r="AR262" s="131">
        <v>20</v>
      </c>
      <c r="AS262" s="131"/>
      <c r="AT262" s="118">
        <f t="shared" ref="AT262:AT275" si="44">SUM(AB262:AS262)</f>
        <v>306</v>
      </c>
      <c r="AU262" s="245"/>
    </row>
    <row r="263" spans="1:47" s="120" customFormat="1" ht="22.5" hidden="1" x14ac:dyDescent="0.35">
      <c r="A263" s="149" t="s">
        <v>240</v>
      </c>
      <c r="B263" s="130">
        <v>0</v>
      </c>
      <c r="C263" s="144">
        <f>SUM(Z263+AA263)</f>
        <v>0</v>
      </c>
      <c r="D263" s="244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2"/>
      <c r="V263" s="131"/>
      <c r="W263" s="131"/>
      <c r="X263" s="131"/>
      <c r="Y263" s="131"/>
      <c r="Z263" s="150">
        <f t="shared" si="42"/>
        <v>0</v>
      </c>
      <c r="AA263" s="150">
        <f t="shared" si="43"/>
        <v>0</v>
      </c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131"/>
      <c r="AM263" s="131"/>
      <c r="AN263" s="131"/>
      <c r="AO263" s="131"/>
      <c r="AP263" s="131"/>
      <c r="AQ263" s="131"/>
      <c r="AR263" s="131"/>
      <c r="AS263" s="131"/>
      <c r="AT263" s="118">
        <f t="shared" si="44"/>
        <v>0</v>
      </c>
      <c r="AU263" s="245"/>
    </row>
    <row r="264" spans="1:47" s="120" customFormat="1" ht="22.5" hidden="1" x14ac:dyDescent="0.35">
      <c r="A264" s="149" t="s">
        <v>226</v>
      </c>
      <c r="B264" s="130">
        <v>6605.5</v>
      </c>
      <c r="C264" s="144">
        <f t="shared" ref="C264:C268" si="45">SUM(Z264+AA264)</f>
        <v>5410.7</v>
      </c>
      <c r="D264" s="244">
        <f t="shared" si="14"/>
        <v>0.81912042994474299</v>
      </c>
      <c r="E264" s="131">
        <v>802</v>
      </c>
      <c r="F264" s="131"/>
      <c r="G264" s="131">
        <v>200</v>
      </c>
      <c r="H264" s="131">
        <v>724</v>
      </c>
      <c r="I264" s="131">
        <v>360</v>
      </c>
      <c r="J264" s="131"/>
      <c r="K264" s="131">
        <v>120</v>
      </c>
      <c r="L264" s="131">
        <v>39</v>
      </c>
      <c r="M264" s="131">
        <v>645</v>
      </c>
      <c r="N264" s="131"/>
      <c r="O264" s="131">
        <v>202</v>
      </c>
      <c r="P264" s="131">
        <v>254</v>
      </c>
      <c r="Q264" s="131">
        <v>101</v>
      </c>
      <c r="R264" s="131"/>
      <c r="S264" s="131">
        <v>590</v>
      </c>
      <c r="T264" s="131">
        <v>300</v>
      </c>
      <c r="U264" s="132">
        <v>485</v>
      </c>
      <c r="V264" s="131"/>
      <c r="W264" s="131">
        <v>80</v>
      </c>
      <c r="X264" s="131">
        <v>20</v>
      </c>
      <c r="Y264" s="131"/>
      <c r="Z264" s="150">
        <f t="shared" si="42"/>
        <v>4922</v>
      </c>
      <c r="AA264" s="150">
        <f t="shared" si="43"/>
        <v>488.7</v>
      </c>
      <c r="AB264" s="131">
        <v>10</v>
      </c>
      <c r="AC264" s="131"/>
      <c r="AD264" s="131">
        <v>50</v>
      </c>
      <c r="AE264" s="131">
        <v>50</v>
      </c>
      <c r="AF264" s="131">
        <v>150</v>
      </c>
      <c r="AG264" s="131"/>
      <c r="AH264" s="131">
        <v>35</v>
      </c>
      <c r="AI264" s="131">
        <v>8</v>
      </c>
      <c r="AJ264" s="131">
        <v>2.7</v>
      </c>
      <c r="AK264" s="131">
        <v>9</v>
      </c>
      <c r="AL264" s="131">
        <v>40</v>
      </c>
      <c r="AM264" s="131">
        <v>2</v>
      </c>
      <c r="AN264" s="131"/>
      <c r="AO264" s="131">
        <v>18</v>
      </c>
      <c r="AP264" s="131">
        <v>15</v>
      </c>
      <c r="AQ264" s="131">
        <v>69</v>
      </c>
      <c r="AR264" s="131">
        <v>30</v>
      </c>
      <c r="AS264" s="131"/>
      <c r="AT264" s="118">
        <f t="shared" si="44"/>
        <v>488.7</v>
      </c>
      <c r="AU264" s="245"/>
    </row>
    <row r="265" spans="1:47" s="120" customFormat="1" ht="22.5" hidden="1" x14ac:dyDescent="0.35">
      <c r="A265" s="149" t="s">
        <v>227</v>
      </c>
      <c r="B265" s="130">
        <v>765</v>
      </c>
      <c r="C265" s="144">
        <f t="shared" si="45"/>
        <v>542</v>
      </c>
      <c r="D265" s="244">
        <f t="shared" si="14"/>
        <v>0.70849673202614383</v>
      </c>
      <c r="E265" s="131">
        <v>133</v>
      </c>
      <c r="F265" s="131"/>
      <c r="G265" s="131"/>
      <c r="H265" s="131"/>
      <c r="I265" s="131"/>
      <c r="J265" s="131">
        <v>110</v>
      </c>
      <c r="K265" s="131">
        <v>48</v>
      </c>
      <c r="L265" s="131"/>
      <c r="M265" s="131">
        <v>47</v>
      </c>
      <c r="N265" s="131"/>
      <c r="O265" s="131">
        <v>27</v>
      </c>
      <c r="P265" s="131"/>
      <c r="Q265" s="131"/>
      <c r="R265" s="131"/>
      <c r="S265" s="131">
        <v>45</v>
      </c>
      <c r="T265" s="131">
        <v>1</v>
      </c>
      <c r="U265" s="132"/>
      <c r="V265" s="131"/>
      <c r="W265" s="131"/>
      <c r="X265" s="131"/>
      <c r="Y265" s="131"/>
      <c r="Z265" s="150">
        <f t="shared" si="42"/>
        <v>411</v>
      </c>
      <c r="AA265" s="150">
        <f t="shared" si="43"/>
        <v>131</v>
      </c>
      <c r="AB265" s="131"/>
      <c r="AC265" s="131"/>
      <c r="AD265" s="131"/>
      <c r="AE265" s="131">
        <v>106</v>
      </c>
      <c r="AF265" s="131"/>
      <c r="AG265" s="131"/>
      <c r="AH265" s="131"/>
      <c r="AI265" s="131"/>
      <c r="AJ265" s="131"/>
      <c r="AK265" s="131"/>
      <c r="AL265" s="131"/>
      <c r="AM265" s="131"/>
      <c r="AN265" s="131"/>
      <c r="AO265" s="131">
        <v>10</v>
      </c>
      <c r="AP265" s="131">
        <v>15</v>
      </c>
      <c r="AQ265" s="131"/>
      <c r="AR265" s="131"/>
      <c r="AS265" s="131"/>
      <c r="AT265" s="118">
        <f t="shared" si="44"/>
        <v>131</v>
      </c>
      <c r="AU265" s="245"/>
    </row>
    <row r="266" spans="1:47" s="120" customFormat="1" ht="22.5" hidden="1" x14ac:dyDescent="0.35">
      <c r="A266" s="149" t="s">
        <v>244</v>
      </c>
      <c r="B266" s="130">
        <v>243</v>
      </c>
      <c r="C266" s="144">
        <f t="shared" si="45"/>
        <v>70</v>
      </c>
      <c r="D266" s="244">
        <f t="shared" si="14"/>
        <v>0.2880658436213992</v>
      </c>
      <c r="E266" s="131"/>
      <c r="F266" s="131"/>
      <c r="G266" s="131"/>
      <c r="H266" s="131">
        <v>70</v>
      </c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2"/>
      <c r="V266" s="131"/>
      <c r="W266" s="131"/>
      <c r="X266" s="131"/>
      <c r="Y266" s="131"/>
      <c r="Z266" s="150">
        <f t="shared" si="42"/>
        <v>70</v>
      </c>
      <c r="AA266" s="150">
        <f t="shared" si="43"/>
        <v>0</v>
      </c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131"/>
      <c r="AM266" s="131"/>
      <c r="AN266" s="131"/>
      <c r="AO266" s="131"/>
      <c r="AP266" s="131"/>
      <c r="AQ266" s="131"/>
      <c r="AR266" s="131"/>
      <c r="AS266" s="131"/>
      <c r="AT266" s="118">
        <f t="shared" si="44"/>
        <v>0</v>
      </c>
      <c r="AU266" s="245"/>
    </row>
    <row r="267" spans="1:47" s="120" customFormat="1" ht="22.5" hidden="1" x14ac:dyDescent="0.35">
      <c r="A267" s="149" t="s">
        <v>245</v>
      </c>
      <c r="B267" s="130">
        <v>40</v>
      </c>
      <c r="C267" s="144">
        <f t="shared" si="45"/>
        <v>39</v>
      </c>
      <c r="D267" s="244">
        <f t="shared" si="14"/>
        <v>0.97499999999999998</v>
      </c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2"/>
      <c r="V267" s="131"/>
      <c r="W267" s="131"/>
      <c r="X267" s="131"/>
      <c r="Y267" s="131"/>
      <c r="Z267" s="150">
        <f t="shared" si="42"/>
        <v>0</v>
      </c>
      <c r="AA267" s="150">
        <f t="shared" si="43"/>
        <v>39</v>
      </c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131"/>
      <c r="AM267" s="131"/>
      <c r="AN267" s="131"/>
      <c r="AO267" s="131"/>
      <c r="AP267" s="131">
        <v>7</v>
      </c>
      <c r="AQ267" s="131">
        <v>32</v>
      </c>
      <c r="AR267" s="131"/>
      <c r="AS267" s="131"/>
      <c r="AT267" s="118">
        <f t="shared" si="44"/>
        <v>39</v>
      </c>
      <c r="AU267" s="245"/>
    </row>
    <row r="268" spans="1:47" s="120" customFormat="1" ht="22.5" hidden="1" x14ac:dyDescent="0.35">
      <c r="A268" s="149" t="s">
        <v>228</v>
      </c>
      <c r="B268" s="130">
        <v>507</v>
      </c>
      <c r="C268" s="144">
        <f t="shared" si="45"/>
        <v>682</v>
      </c>
      <c r="D268" s="244">
        <f t="shared" si="14"/>
        <v>1.3451676528599605</v>
      </c>
      <c r="E268" s="131">
        <v>22</v>
      </c>
      <c r="F268" s="131"/>
      <c r="G268" s="131"/>
      <c r="H268" s="131">
        <v>210</v>
      </c>
      <c r="I268" s="131"/>
      <c r="J268" s="131"/>
      <c r="K268" s="131">
        <v>110</v>
      </c>
      <c r="L268" s="131"/>
      <c r="M268" s="131">
        <v>200</v>
      </c>
      <c r="N268" s="131"/>
      <c r="O268" s="131"/>
      <c r="P268" s="131"/>
      <c r="Q268" s="131"/>
      <c r="R268" s="131"/>
      <c r="S268" s="131">
        <v>20</v>
      </c>
      <c r="T268" s="131">
        <v>100</v>
      </c>
      <c r="U268" s="132"/>
      <c r="V268" s="131"/>
      <c r="W268" s="131"/>
      <c r="X268" s="131"/>
      <c r="Y268" s="131"/>
      <c r="Z268" s="150">
        <f t="shared" si="42"/>
        <v>662</v>
      </c>
      <c r="AA268" s="150">
        <f t="shared" si="43"/>
        <v>20</v>
      </c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131"/>
      <c r="AM268" s="131"/>
      <c r="AN268" s="131"/>
      <c r="AO268" s="131"/>
      <c r="AP268" s="131"/>
      <c r="AQ268" s="131"/>
      <c r="AR268" s="131">
        <v>20</v>
      </c>
      <c r="AS268" s="131"/>
      <c r="AT268" s="118">
        <f t="shared" si="44"/>
        <v>20</v>
      </c>
      <c r="AU268" s="245"/>
    </row>
    <row r="269" spans="1:47" s="142" customFormat="1" ht="22.5" hidden="1" x14ac:dyDescent="0.3">
      <c r="A269" s="145" t="s">
        <v>242</v>
      </c>
      <c r="B269" s="117">
        <v>9209</v>
      </c>
      <c r="C269" s="144">
        <f>Z269+AA269</f>
        <v>12291.7</v>
      </c>
      <c r="D269" s="233">
        <f t="shared" si="14"/>
        <v>1.3347486154848518</v>
      </c>
      <c r="E269" s="117">
        <v>1532</v>
      </c>
      <c r="F269" s="117"/>
      <c r="G269" s="117">
        <v>420</v>
      </c>
      <c r="H269" s="117">
        <v>1649</v>
      </c>
      <c r="I269" s="117">
        <v>1175</v>
      </c>
      <c r="J269" s="117"/>
      <c r="K269" s="117">
        <v>520</v>
      </c>
      <c r="L269" s="117">
        <v>39</v>
      </c>
      <c r="M269" s="117">
        <v>1889</v>
      </c>
      <c r="N269" s="117"/>
      <c r="O269" s="117">
        <v>343</v>
      </c>
      <c r="P269" s="117">
        <v>1037</v>
      </c>
      <c r="Q269" s="117">
        <v>164</v>
      </c>
      <c r="R269" s="117"/>
      <c r="S269" s="117">
        <v>900</v>
      </c>
      <c r="T269" s="117">
        <v>700</v>
      </c>
      <c r="U269" s="203">
        <v>985</v>
      </c>
      <c r="V269" s="117"/>
      <c r="W269" s="117">
        <v>215</v>
      </c>
      <c r="X269" s="117">
        <v>48</v>
      </c>
      <c r="Y269" s="117"/>
      <c r="Z269" s="150">
        <f t="shared" si="42"/>
        <v>11616</v>
      </c>
      <c r="AA269" s="150">
        <f t="shared" si="43"/>
        <v>675.7</v>
      </c>
      <c r="AB269" s="117">
        <v>16</v>
      </c>
      <c r="AC269" s="117"/>
      <c r="AD269" s="117"/>
      <c r="AE269" s="117">
        <v>50</v>
      </c>
      <c r="AF269" s="117">
        <v>100</v>
      </c>
      <c r="AG269" s="117"/>
      <c r="AH269" s="117">
        <v>35</v>
      </c>
      <c r="AI269" s="117">
        <v>10</v>
      </c>
      <c r="AJ269" s="117">
        <v>2.7</v>
      </c>
      <c r="AK269" s="117">
        <v>15</v>
      </c>
      <c r="AL269" s="117">
        <v>20</v>
      </c>
      <c r="AM269" s="117">
        <v>10</v>
      </c>
      <c r="AN269" s="117"/>
      <c r="AO269" s="117">
        <v>48</v>
      </c>
      <c r="AP269" s="117">
        <v>49</v>
      </c>
      <c r="AQ269" s="117">
        <v>200</v>
      </c>
      <c r="AR269" s="117">
        <v>120</v>
      </c>
      <c r="AS269" s="117"/>
      <c r="AT269" s="117">
        <f t="shared" si="44"/>
        <v>675.7</v>
      </c>
      <c r="AU269" s="246"/>
    </row>
    <row r="270" spans="1:47" s="142" customFormat="1" ht="22.5" hidden="1" x14ac:dyDescent="0.3">
      <c r="A270" s="145" t="s">
        <v>243</v>
      </c>
      <c r="B270" s="117">
        <v>3177</v>
      </c>
      <c r="C270" s="144">
        <f>Z270+AA270</f>
        <v>2568</v>
      </c>
      <c r="D270" s="233">
        <f t="shared" si="14"/>
        <v>0.80830972615675167</v>
      </c>
      <c r="E270" s="117"/>
      <c r="F270" s="117"/>
      <c r="G270" s="117"/>
      <c r="H270" s="117">
        <v>483</v>
      </c>
      <c r="I270" s="117">
        <v>550</v>
      </c>
      <c r="J270" s="117"/>
      <c r="K270" s="117"/>
      <c r="L270" s="117"/>
      <c r="M270" s="117">
        <v>1189</v>
      </c>
      <c r="N270" s="117"/>
      <c r="O270" s="117">
        <v>46</v>
      </c>
      <c r="P270" s="117"/>
      <c r="Q270" s="117"/>
      <c r="R270" s="117"/>
      <c r="S270" s="117"/>
      <c r="T270" s="117">
        <v>300</v>
      </c>
      <c r="U270" s="203"/>
      <c r="V270" s="117"/>
      <c r="W270" s="117"/>
      <c r="X270" s="117"/>
      <c r="Y270" s="117"/>
      <c r="Z270" s="150">
        <f t="shared" si="42"/>
        <v>2568</v>
      </c>
      <c r="AA270" s="150">
        <f t="shared" si="43"/>
        <v>0</v>
      </c>
      <c r="AB270" s="117"/>
      <c r="AC270" s="117"/>
      <c r="AD270" s="117"/>
      <c r="AE270" s="117"/>
      <c r="AF270" s="117"/>
      <c r="AG270" s="117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>
        <f t="shared" si="44"/>
        <v>0</v>
      </c>
      <c r="AU270" s="246"/>
    </row>
    <row r="271" spans="1:47" s="206" customFormat="1" ht="22.5" hidden="1" x14ac:dyDescent="0.35">
      <c r="A271" s="129" t="s">
        <v>233</v>
      </c>
      <c r="B271" s="204">
        <v>401</v>
      </c>
      <c r="C271" s="272">
        <f t="shared" ref="C271:C278" si="46">Z271+AA271</f>
        <v>200</v>
      </c>
      <c r="D271" s="244">
        <f t="shared" si="14"/>
        <v>0.49875311720698257</v>
      </c>
      <c r="E271" s="200"/>
      <c r="F271" s="200"/>
      <c r="G271" s="200"/>
      <c r="H271" s="200"/>
      <c r="I271" s="200"/>
      <c r="J271" s="200"/>
      <c r="K271" s="200"/>
      <c r="L271" s="200"/>
      <c r="M271" s="200">
        <v>200</v>
      </c>
      <c r="N271" s="200"/>
      <c r="O271" s="200"/>
      <c r="P271" s="200"/>
      <c r="Q271" s="200"/>
      <c r="R271" s="200"/>
      <c r="S271" s="200"/>
      <c r="T271" s="200"/>
      <c r="U271" s="201"/>
      <c r="V271" s="200"/>
      <c r="W271" s="200"/>
      <c r="X271" s="200"/>
      <c r="Y271" s="200"/>
      <c r="Z271" s="205">
        <f t="shared" si="42"/>
        <v>200</v>
      </c>
      <c r="AA271" s="205">
        <f t="shared" si="43"/>
        <v>0</v>
      </c>
      <c r="AB271" s="200"/>
      <c r="AC271" s="200"/>
      <c r="AD271" s="200"/>
      <c r="AE271" s="200"/>
      <c r="AF271" s="200"/>
      <c r="AG271" s="200"/>
      <c r="AH271" s="200"/>
      <c r="AI271" s="200"/>
      <c r="AJ271" s="200"/>
      <c r="AK271" s="200"/>
      <c r="AL271" s="200"/>
      <c r="AM271" s="200"/>
      <c r="AN271" s="200"/>
      <c r="AO271" s="200"/>
      <c r="AP271" s="200"/>
      <c r="AQ271" s="200"/>
      <c r="AR271" s="200"/>
      <c r="AS271" s="200"/>
      <c r="AT271" s="123">
        <f t="shared" si="44"/>
        <v>0</v>
      </c>
      <c r="AU271" s="202"/>
    </row>
    <row r="272" spans="1:47" s="142" customFormat="1" ht="22.5" hidden="1" x14ac:dyDescent="0.35">
      <c r="A272" s="145" t="s">
        <v>60</v>
      </c>
      <c r="B272" s="117">
        <v>401</v>
      </c>
      <c r="C272" s="144">
        <f t="shared" si="46"/>
        <v>200</v>
      </c>
      <c r="D272" s="233">
        <f t="shared" si="14"/>
        <v>0.49875311720698257</v>
      </c>
      <c r="E272" s="117"/>
      <c r="F272" s="117"/>
      <c r="G272" s="117"/>
      <c r="H272" s="117"/>
      <c r="I272" s="117"/>
      <c r="J272" s="117"/>
      <c r="K272" s="117"/>
      <c r="L272" s="117"/>
      <c r="M272" s="118">
        <v>200</v>
      </c>
      <c r="N272" s="117"/>
      <c r="O272" s="117"/>
      <c r="P272" s="117"/>
      <c r="Q272" s="117"/>
      <c r="R272" s="117"/>
      <c r="S272" s="117"/>
      <c r="T272" s="117"/>
      <c r="U272" s="203"/>
      <c r="V272" s="117"/>
      <c r="W272" s="117"/>
      <c r="X272" s="117"/>
      <c r="Y272" s="117"/>
      <c r="Z272" s="150">
        <f t="shared" si="42"/>
        <v>200</v>
      </c>
      <c r="AA272" s="150">
        <f t="shared" si="43"/>
        <v>0</v>
      </c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>
        <f t="shared" si="44"/>
        <v>0</v>
      </c>
      <c r="AU272" s="246"/>
    </row>
    <row r="273" spans="1:47" s="206" customFormat="1" ht="22.5" hidden="1" x14ac:dyDescent="0.35">
      <c r="A273" s="129" t="s">
        <v>35</v>
      </c>
      <c r="B273" s="214">
        <f>B272/B271</f>
        <v>1</v>
      </c>
      <c r="C273" s="212">
        <f>C272/C271</f>
        <v>1</v>
      </c>
      <c r="D273" s="244"/>
      <c r="E273" s="211"/>
      <c r="F273" s="211"/>
      <c r="G273" s="211"/>
      <c r="H273" s="211"/>
      <c r="I273" s="211"/>
      <c r="J273" s="211"/>
      <c r="K273" s="211"/>
      <c r="L273" s="211"/>
      <c r="M273" s="211">
        <f t="shared" ref="M273:AA273" si="47">M272/M271</f>
        <v>1</v>
      </c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2">
        <f t="shared" si="47"/>
        <v>1</v>
      </c>
      <c r="AA273" s="212" t="e">
        <f t="shared" si="47"/>
        <v>#DIV/0!</v>
      </c>
      <c r="AB273" s="200"/>
      <c r="AC273" s="200"/>
      <c r="AD273" s="200"/>
      <c r="AE273" s="200"/>
      <c r="AF273" s="200"/>
      <c r="AG273" s="200"/>
      <c r="AH273" s="200"/>
      <c r="AI273" s="200"/>
      <c r="AJ273" s="200"/>
      <c r="AK273" s="200"/>
      <c r="AL273" s="200"/>
      <c r="AM273" s="200"/>
      <c r="AN273" s="200"/>
      <c r="AO273" s="200"/>
      <c r="AP273" s="200"/>
      <c r="AQ273" s="200"/>
      <c r="AR273" s="200"/>
      <c r="AS273" s="200"/>
      <c r="AT273" s="123">
        <f t="shared" si="44"/>
        <v>0</v>
      </c>
      <c r="AU273" s="202"/>
    </row>
    <row r="274" spans="1:47" s="206" customFormat="1" ht="22.5" hidden="1" x14ac:dyDescent="0.35">
      <c r="A274" s="129" t="s">
        <v>234</v>
      </c>
      <c r="B274" s="200">
        <v>1842</v>
      </c>
      <c r="C274" s="271">
        <f>Z274+AA274</f>
        <v>1819</v>
      </c>
      <c r="D274" s="244">
        <f t="shared" si="14"/>
        <v>0.98751357220412594</v>
      </c>
      <c r="E274" s="200">
        <v>106</v>
      </c>
      <c r="F274" s="200"/>
      <c r="G274" s="200"/>
      <c r="H274" s="200"/>
      <c r="I274" s="200">
        <v>424</v>
      </c>
      <c r="J274" s="200"/>
      <c r="K274" s="200"/>
      <c r="L274" s="200"/>
      <c r="M274" s="200">
        <v>800</v>
      </c>
      <c r="N274" s="200"/>
      <c r="O274" s="200">
        <v>406</v>
      </c>
      <c r="P274" s="200"/>
      <c r="Q274" s="200"/>
      <c r="R274" s="200"/>
      <c r="S274" s="200">
        <v>83</v>
      </c>
      <c r="T274" s="200"/>
      <c r="U274" s="201"/>
      <c r="V274" s="200"/>
      <c r="W274" s="200"/>
      <c r="X274" s="200"/>
      <c r="Y274" s="200"/>
      <c r="Z274" s="210">
        <f>SUM(E274:Y274)</f>
        <v>1819</v>
      </c>
      <c r="AA274" s="210">
        <f>SUM(AB274:AS274)</f>
        <v>0</v>
      </c>
      <c r="AB274" s="200"/>
      <c r="AC274" s="200"/>
      <c r="AD274" s="200"/>
      <c r="AE274" s="200"/>
      <c r="AF274" s="200"/>
      <c r="AG274" s="200"/>
      <c r="AH274" s="200"/>
      <c r="AI274" s="200"/>
      <c r="AJ274" s="200"/>
      <c r="AK274" s="200"/>
      <c r="AL274" s="200"/>
      <c r="AM274" s="200"/>
      <c r="AN274" s="200"/>
      <c r="AO274" s="200"/>
      <c r="AP274" s="200"/>
      <c r="AQ274" s="200"/>
      <c r="AR274" s="200"/>
      <c r="AS274" s="200"/>
      <c r="AT274" s="123">
        <f t="shared" si="44"/>
        <v>0</v>
      </c>
      <c r="AU274" s="202"/>
    </row>
    <row r="275" spans="1:47" s="142" customFormat="1" ht="22.5" hidden="1" x14ac:dyDescent="0.35">
      <c r="A275" s="145" t="s">
        <v>231</v>
      </c>
      <c r="B275" s="117">
        <v>1842</v>
      </c>
      <c r="C275" s="144">
        <f>Z275+AA275</f>
        <v>1819</v>
      </c>
      <c r="D275" s="233">
        <f t="shared" si="14"/>
        <v>0.98751357220412594</v>
      </c>
      <c r="E275" s="118">
        <v>106</v>
      </c>
      <c r="F275" s="117"/>
      <c r="G275" s="117"/>
      <c r="H275" s="117"/>
      <c r="I275" s="118">
        <v>424</v>
      </c>
      <c r="J275" s="117"/>
      <c r="K275" s="117"/>
      <c r="L275" s="117"/>
      <c r="M275" s="118">
        <v>800</v>
      </c>
      <c r="N275" s="117"/>
      <c r="O275" s="118">
        <v>406</v>
      </c>
      <c r="P275" s="117"/>
      <c r="Q275" s="117"/>
      <c r="R275" s="117"/>
      <c r="S275" s="117">
        <v>83</v>
      </c>
      <c r="T275" s="117"/>
      <c r="U275" s="203"/>
      <c r="V275" s="117"/>
      <c r="W275" s="117"/>
      <c r="X275" s="117"/>
      <c r="Y275" s="117"/>
      <c r="Z275" s="210">
        <f>SUM(E275:Y275)</f>
        <v>1819</v>
      </c>
      <c r="AA275" s="210">
        <f>SUM(AB275:AS275)</f>
        <v>0</v>
      </c>
      <c r="AB275" s="117"/>
      <c r="AC275" s="117"/>
      <c r="AD275" s="117"/>
      <c r="AE275" s="117"/>
      <c r="AF275" s="117"/>
      <c r="AG275" s="117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23">
        <f t="shared" si="44"/>
        <v>0</v>
      </c>
      <c r="AU275" s="246"/>
    </row>
    <row r="276" spans="1:47" s="206" customFormat="1" ht="22.5" hidden="1" x14ac:dyDescent="0.35">
      <c r="A276" s="129" t="s">
        <v>35</v>
      </c>
      <c r="B276" s="214">
        <f>B275/B274</f>
        <v>1</v>
      </c>
      <c r="C276" s="212">
        <f>C275/C274</f>
        <v>1</v>
      </c>
      <c r="D276" s="244"/>
      <c r="E276" s="211">
        <f t="shared" ref="E276:Z276" si="48">E275/E274</f>
        <v>1</v>
      </c>
      <c r="F276" s="211"/>
      <c r="G276" s="211"/>
      <c r="H276" s="211"/>
      <c r="I276" s="211">
        <f t="shared" si="48"/>
        <v>1</v>
      </c>
      <c r="J276" s="211"/>
      <c r="K276" s="211"/>
      <c r="L276" s="211"/>
      <c r="M276" s="211">
        <f t="shared" si="48"/>
        <v>1</v>
      </c>
      <c r="N276" s="211"/>
      <c r="O276" s="211">
        <f t="shared" si="48"/>
        <v>1</v>
      </c>
      <c r="P276" s="211"/>
      <c r="Q276" s="211"/>
      <c r="R276" s="211"/>
      <c r="S276" s="211">
        <f t="shared" si="48"/>
        <v>1</v>
      </c>
      <c r="T276" s="211"/>
      <c r="U276" s="211"/>
      <c r="V276" s="211"/>
      <c r="W276" s="211"/>
      <c r="X276" s="211"/>
      <c r="Y276" s="211"/>
      <c r="Z276" s="212">
        <f t="shared" si="48"/>
        <v>1</v>
      </c>
      <c r="AA276" s="212">
        <v>0</v>
      </c>
      <c r="AB276" s="200"/>
      <c r="AC276" s="200"/>
      <c r="AD276" s="200"/>
      <c r="AE276" s="200"/>
      <c r="AF276" s="200"/>
      <c r="AG276" s="200"/>
      <c r="AH276" s="200"/>
      <c r="AI276" s="200"/>
      <c r="AJ276" s="200"/>
      <c r="AK276" s="200"/>
      <c r="AL276" s="200"/>
      <c r="AM276" s="200"/>
      <c r="AN276" s="200"/>
      <c r="AO276" s="200"/>
      <c r="AP276" s="200"/>
      <c r="AQ276" s="200"/>
      <c r="AR276" s="200"/>
      <c r="AS276" s="200"/>
      <c r="AT276" s="123"/>
      <c r="AU276" s="202"/>
    </row>
    <row r="277" spans="1:47" s="209" customFormat="1" ht="22.5" hidden="1" x14ac:dyDescent="0.35">
      <c r="A277" s="145" t="s">
        <v>239</v>
      </c>
      <c r="B277" s="117">
        <v>689</v>
      </c>
      <c r="C277" s="144">
        <f t="shared" si="46"/>
        <v>751</v>
      </c>
      <c r="D277" s="233">
        <f t="shared" si="14"/>
        <v>1.0899854862119014</v>
      </c>
      <c r="E277" s="123"/>
      <c r="F277" s="123"/>
      <c r="G277" s="123"/>
      <c r="H277" s="123"/>
      <c r="I277" s="123">
        <v>236</v>
      </c>
      <c r="J277" s="123"/>
      <c r="K277" s="123"/>
      <c r="L277" s="123"/>
      <c r="M277" s="123"/>
      <c r="N277" s="123"/>
      <c r="O277" s="123">
        <v>50</v>
      </c>
      <c r="P277" s="123">
        <v>15</v>
      </c>
      <c r="Q277" s="123"/>
      <c r="R277" s="123"/>
      <c r="S277" s="123"/>
      <c r="T277" s="123"/>
      <c r="U277" s="213"/>
      <c r="V277" s="123">
        <v>450</v>
      </c>
      <c r="W277" s="123"/>
      <c r="X277" s="123"/>
      <c r="Y277" s="123"/>
      <c r="Z277" s="205">
        <f>SUM(E277:Y277)</f>
        <v>751</v>
      </c>
      <c r="AA277" s="205">
        <f>SUM(AB277:AS277)</f>
        <v>0</v>
      </c>
      <c r="AB277" s="208"/>
      <c r="AC277" s="208"/>
      <c r="AD277" s="208"/>
      <c r="AE277" s="208"/>
      <c r="AF277" s="208"/>
      <c r="AG277" s="208"/>
      <c r="AH277" s="208"/>
      <c r="AI277" s="208"/>
      <c r="AJ277" s="208"/>
      <c r="AK277" s="208"/>
      <c r="AL277" s="208"/>
      <c r="AM277" s="208"/>
      <c r="AN277" s="208"/>
      <c r="AO277" s="208"/>
      <c r="AP277" s="208"/>
      <c r="AQ277" s="208"/>
      <c r="AR277" s="208"/>
      <c r="AS277" s="208"/>
      <c r="AT277" s="208">
        <f>SUM(AB277:AS277)</f>
        <v>0</v>
      </c>
      <c r="AU277" s="247"/>
    </row>
    <row r="278" spans="1:47" s="142" customFormat="1" ht="22.5" hidden="1" x14ac:dyDescent="0.35">
      <c r="A278" s="145" t="s">
        <v>232</v>
      </c>
      <c r="B278" s="117">
        <v>374</v>
      </c>
      <c r="C278" s="144">
        <f t="shared" si="46"/>
        <v>841</v>
      </c>
      <c r="D278" s="233">
        <f t="shared" si="14"/>
        <v>2.248663101604278</v>
      </c>
      <c r="E278" s="118">
        <v>25</v>
      </c>
      <c r="F278" s="118"/>
      <c r="G278" s="118"/>
      <c r="H278" s="118"/>
      <c r="I278" s="118">
        <v>83</v>
      </c>
      <c r="J278" s="118"/>
      <c r="K278" s="118">
        <v>100</v>
      </c>
      <c r="L278" s="118"/>
      <c r="M278" s="118">
        <v>145</v>
      </c>
      <c r="N278" s="118"/>
      <c r="O278" s="118">
        <v>105</v>
      </c>
      <c r="P278" s="118"/>
      <c r="Q278" s="118"/>
      <c r="R278" s="118"/>
      <c r="S278" s="118">
        <v>233</v>
      </c>
      <c r="T278" s="118"/>
      <c r="U278" s="119"/>
      <c r="V278" s="118">
        <v>150</v>
      </c>
      <c r="W278" s="118"/>
      <c r="X278" s="118"/>
      <c r="Y278" s="118"/>
      <c r="Z278" s="150">
        <f>SUM(E278:Y278)</f>
        <v>841</v>
      </c>
      <c r="AA278" s="150">
        <f>SUM(AB278:AS278)</f>
        <v>0</v>
      </c>
      <c r="AB278" s="117"/>
      <c r="AC278" s="117"/>
      <c r="AD278" s="117"/>
      <c r="AE278" s="117"/>
      <c r="AF278" s="117"/>
      <c r="AG278" s="117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>
        <f>SUM(AB278:AS278)</f>
        <v>0</v>
      </c>
      <c r="AU278" s="246"/>
    </row>
    <row r="279" spans="1:47" s="206" customFormat="1" ht="22.5" hidden="1" x14ac:dyDescent="0.35">
      <c r="A279" s="129" t="s">
        <v>51</v>
      </c>
      <c r="B279" s="200">
        <v>94</v>
      </c>
      <c r="C279" s="271">
        <v>40</v>
      </c>
      <c r="D279" s="244">
        <f t="shared" si="14"/>
        <v>0.42553191489361702</v>
      </c>
      <c r="E279" s="200"/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1"/>
      <c r="V279" s="200"/>
      <c r="W279" s="200"/>
      <c r="X279" s="200"/>
      <c r="Y279" s="200">
        <v>30</v>
      </c>
      <c r="Z279" s="205">
        <f>SUM(E279:Y279)</f>
        <v>30</v>
      </c>
      <c r="AA279" s="205">
        <f>SUM(AB279:AS279)</f>
        <v>25</v>
      </c>
      <c r="AB279" s="200"/>
      <c r="AC279" s="200"/>
      <c r="AD279" s="200"/>
      <c r="AE279" s="200"/>
      <c r="AF279" s="200"/>
      <c r="AG279" s="200"/>
      <c r="AH279" s="200"/>
      <c r="AI279" s="200"/>
      <c r="AJ279" s="200"/>
      <c r="AK279" s="200"/>
      <c r="AL279" s="200"/>
      <c r="AM279" s="200">
        <v>2</v>
      </c>
      <c r="AN279" s="200">
        <v>23</v>
      </c>
      <c r="AO279" s="200"/>
      <c r="AP279" s="200"/>
      <c r="AQ279" s="200"/>
      <c r="AR279" s="200"/>
      <c r="AS279" s="200"/>
      <c r="AT279" s="208">
        <f>SUM(AB279:AS279)</f>
        <v>25</v>
      </c>
      <c r="AU279" s="202"/>
    </row>
    <row r="280" spans="1:47" s="142" customFormat="1" ht="22.5" hidden="1" x14ac:dyDescent="0.35">
      <c r="A280" s="145" t="s">
        <v>52</v>
      </c>
      <c r="B280" s="117">
        <v>63.7</v>
      </c>
      <c r="C280" s="239">
        <f>Z280+AA280</f>
        <v>51</v>
      </c>
      <c r="D280" s="233">
        <f t="shared" si="14"/>
        <v>0.80062794348508626</v>
      </c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9"/>
      <c r="V280" s="118"/>
      <c r="W280" s="118"/>
      <c r="X280" s="118"/>
      <c r="Y280" s="118">
        <v>30</v>
      </c>
      <c r="Z280" s="203">
        <f>SUM(E280:Y280)</f>
        <v>30</v>
      </c>
      <c r="AA280" s="203">
        <f>SUM(AB280:AS280)</f>
        <v>21</v>
      </c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>
        <v>1</v>
      </c>
      <c r="AN280" s="117">
        <v>20</v>
      </c>
      <c r="AO280" s="117"/>
      <c r="AP280" s="117"/>
      <c r="AQ280" s="117"/>
      <c r="AR280" s="117"/>
      <c r="AS280" s="117"/>
      <c r="AT280" s="117">
        <f>SUM(AB280:AS280)</f>
        <v>21</v>
      </c>
      <c r="AU280" s="246"/>
    </row>
    <row r="281" spans="1:47" s="206" customFormat="1" ht="22.5" hidden="1" x14ac:dyDescent="0.35">
      <c r="A281" s="129" t="s">
        <v>35</v>
      </c>
      <c r="B281" s="214">
        <f>B280/B279</f>
        <v>0.67765957446808511</v>
      </c>
      <c r="C281" s="243">
        <f>C280/C279</f>
        <v>1.2749999999999999</v>
      </c>
      <c r="D281" s="244"/>
      <c r="E281" s="240"/>
      <c r="F281" s="240"/>
      <c r="G281" s="240"/>
      <c r="H281" s="240"/>
      <c r="I281" s="240"/>
      <c r="J281" s="240"/>
      <c r="K281" s="240"/>
      <c r="L281" s="240"/>
      <c r="M281" s="240"/>
      <c r="N281" s="240"/>
      <c r="O281" s="240"/>
      <c r="P281" s="240"/>
      <c r="Q281" s="240"/>
      <c r="R281" s="240"/>
      <c r="S281" s="240"/>
      <c r="T281" s="240"/>
      <c r="U281" s="240"/>
      <c r="V281" s="240"/>
      <c r="W281" s="240"/>
      <c r="X281" s="240"/>
      <c r="Y281" s="240">
        <f t="shared" ref="Y281:AT281" si="49">Y280/Y279</f>
        <v>1</v>
      </c>
      <c r="Z281" s="243">
        <f t="shared" si="49"/>
        <v>1</v>
      </c>
      <c r="AA281" s="243">
        <f t="shared" si="49"/>
        <v>0.84</v>
      </c>
      <c r="AB281" s="240"/>
      <c r="AC281" s="240"/>
      <c r="AD281" s="240"/>
      <c r="AE281" s="240"/>
      <c r="AF281" s="240"/>
      <c r="AG281" s="240"/>
      <c r="AH281" s="240"/>
      <c r="AI281" s="240"/>
      <c r="AJ281" s="240"/>
      <c r="AK281" s="240"/>
      <c r="AL281" s="240"/>
      <c r="AM281" s="240">
        <f t="shared" si="49"/>
        <v>0.5</v>
      </c>
      <c r="AN281" s="240">
        <f t="shared" si="49"/>
        <v>0.86956521739130432</v>
      </c>
      <c r="AO281" s="240"/>
      <c r="AP281" s="240"/>
      <c r="AQ281" s="240"/>
      <c r="AR281" s="240"/>
      <c r="AS281" s="240"/>
      <c r="AT281" s="243">
        <f t="shared" si="49"/>
        <v>0.84</v>
      </c>
      <c r="AU281" s="202"/>
    </row>
    <row r="282" spans="1:47" s="120" customFormat="1" ht="0.75" hidden="1" customHeight="1" x14ac:dyDescent="0.35">
      <c r="A282" s="236" t="s">
        <v>178</v>
      </c>
      <c r="B282" s="122">
        <v>0</v>
      </c>
      <c r="C282" s="94">
        <f>Z282+AA282</f>
        <v>7</v>
      </c>
      <c r="D282" s="94"/>
      <c r="E282" s="236">
        <v>1</v>
      </c>
      <c r="F282" s="236"/>
      <c r="G282" s="236"/>
      <c r="H282" s="236">
        <v>1</v>
      </c>
      <c r="I282" s="236">
        <v>1</v>
      </c>
      <c r="J282" s="236"/>
      <c r="K282" s="236"/>
      <c r="L282" s="236"/>
      <c r="M282" s="236">
        <v>1</v>
      </c>
      <c r="N282" s="236"/>
      <c r="O282" s="236">
        <v>1</v>
      </c>
      <c r="P282" s="236">
        <v>1</v>
      </c>
      <c r="Q282" s="236"/>
      <c r="R282" s="236"/>
      <c r="S282" s="236">
        <v>1</v>
      </c>
      <c r="T282" s="236"/>
      <c r="U282" s="237"/>
      <c r="V282" s="236"/>
      <c r="W282" s="236"/>
      <c r="X282" s="236"/>
      <c r="Y282" s="236"/>
      <c r="Z282" s="238">
        <f>SUM(E282:Y282)</f>
        <v>7</v>
      </c>
      <c r="AA282" s="238">
        <f>SUM(AB282:AS282)</f>
        <v>0</v>
      </c>
      <c r="AB282" s="236"/>
      <c r="AC282" s="236"/>
      <c r="AD282" s="236"/>
      <c r="AE282" s="236"/>
      <c r="AF282" s="236"/>
      <c r="AG282" s="236"/>
      <c r="AH282" s="236"/>
      <c r="AI282" s="236"/>
      <c r="AJ282" s="236"/>
      <c r="AK282" s="236"/>
      <c r="AL282" s="236"/>
      <c r="AM282" s="236"/>
      <c r="AN282" s="236"/>
      <c r="AO282" s="236"/>
      <c r="AP282" s="236"/>
      <c r="AQ282" s="236"/>
      <c r="AR282" s="236"/>
      <c r="AS282" s="236"/>
      <c r="AT282" s="236">
        <f>SUM(AB282:AS282)</f>
        <v>0</v>
      </c>
      <c r="AU282" s="245"/>
    </row>
    <row r="283" spans="1:47" ht="22.5" hidden="1" x14ac:dyDescent="0.35">
      <c r="A283" s="72" t="s">
        <v>237</v>
      </c>
      <c r="B283" s="74">
        <v>21</v>
      </c>
      <c r="C283" s="117">
        <f>Z283+AA283</f>
        <v>21</v>
      </c>
      <c r="D283" s="277">
        <f>C283/B283</f>
        <v>1</v>
      </c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3"/>
      <c r="V283" s="72"/>
      <c r="W283" s="72"/>
      <c r="X283" s="72"/>
      <c r="Y283" s="72"/>
      <c r="Z283" s="203">
        <f>SUM(E283:Y283)</f>
        <v>0</v>
      </c>
      <c r="AA283" s="203">
        <f>SUM(AB283:AS283)</f>
        <v>21</v>
      </c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>
        <v>4</v>
      </c>
      <c r="AN283" s="72">
        <v>17</v>
      </c>
      <c r="AO283" s="72"/>
      <c r="AP283" s="72"/>
      <c r="AQ283" s="72"/>
      <c r="AR283" s="72"/>
      <c r="AS283" s="72"/>
      <c r="AT283" s="118">
        <f>SUM(AB283:AS283)</f>
        <v>21</v>
      </c>
      <c r="AU283" s="248"/>
    </row>
    <row r="284" spans="1:47" s="2" customFormat="1" ht="21.75" hidden="1" x14ac:dyDescent="0.3">
      <c r="A284" s="117" t="s">
        <v>238</v>
      </c>
      <c r="B284" s="117">
        <v>21</v>
      </c>
      <c r="C284" s="117">
        <f>Z284+AA284</f>
        <v>14.5</v>
      </c>
      <c r="D284" s="242">
        <f>C284/B284</f>
        <v>0.69047619047619047</v>
      </c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203"/>
      <c r="V284" s="117"/>
      <c r="W284" s="117"/>
      <c r="X284" s="117"/>
      <c r="Y284" s="117"/>
      <c r="Z284" s="203">
        <f>SUM(E284:Y284)</f>
        <v>0</v>
      </c>
      <c r="AA284" s="203">
        <f>SUM(AB284:AS284)</f>
        <v>14.5</v>
      </c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>
        <v>14.5</v>
      </c>
      <c r="AO284" s="117"/>
      <c r="AP284" s="117"/>
      <c r="AQ284" s="117"/>
      <c r="AR284" s="117"/>
      <c r="AS284" s="117"/>
      <c r="AT284" s="117">
        <f>SUM(AB284:AS284)</f>
        <v>14.5</v>
      </c>
    </row>
    <row r="285" spans="1:47" ht="22.5" hidden="1" x14ac:dyDescent="0.35">
      <c r="A285" s="72" t="s">
        <v>35</v>
      </c>
      <c r="B285" s="241">
        <f>B284/B283</f>
        <v>1</v>
      </c>
      <c r="C285" s="242">
        <f>C284/C283</f>
        <v>0.69047619047619047</v>
      </c>
      <c r="D285" s="277"/>
      <c r="E285" s="241"/>
      <c r="F285" s="241"/>
      <c r="G285" s="241"/>
      <c r="H285" s="241"/>
      <c r="I285" s="241"/>
      <c r="J285" s="241"/>
      <c r="K285" s="241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2"/>
      <c r="AA285" s="242">
        <f t="shared" ref="AA285:AT285" si="50">AA284/AA283</f>
        <v>0.69047619047619047</v>
      </c>
      <c r="AB285" s="241"/>
      <c r="AC285" s="241"/>
      <c r="AD285" s="241"/>
      <c r="AE285" s="241"/>
      <c r="AF285" s="241"/>
      <c r="AG285" s="241"/>
      <c r="AH285" s="241"/>
      <c r="AI285" s="241"/>
      <c r="AJ285" s="241"/>
      <c r="AK285" s="241"/>
      <c r="AL285" s="241"/>
      <c r="AM285" s="241">
        <f t="shared" si="50"/>
        <v>0</v>
      </c>
      <c r="AN285" s="241">
        <f t="shared" si="50"/>
        <v>0.8529411764705882</v>
      </c>
      <c r="AO285" s="241"/>
      <c r="AP285" s="241"/>
      <c r="AQ285" s="241"/>
      <c r="AR285" s="241"/>
      <c r="AS285" s="241"/>
      <c r="AT285" s="242">
        <f t="shared" si="50"/>
        <v>0.69047619047619047</v>
      </c>
    </row>
    <row r="286" spans="1:47" s="264" customFormat="1" ht="21.75" x14ac:dyDescent="0.3">
      <c r="A286" s="263" t="s">
        <v>129</v>
      </c>
      <c r="B286" s="263">
        <v>1600</v>
      </c>
      <c r="C286" s="263">
        <f>Z286+AA286</f>
        <v>1214</v>
      </c>
      <c r="D286" s="263"/>
      <c r="E286" s="263">
        <v>109</v>
      </c>
      <c r="F286" s="263"/>
      <c r="G286" s="263"/>
      <c r="H286" s="263">
        <v>100</v>
      </c>
      <c r="I286" s="263">
        <v>150</v>
      </c>
      <c r="J286" s="263"/>
      <c r="K286" s="263"/>
      <c r="L286" s="263"/>
      <c r="M286" s="263">
        <v>205</v>
      </c>
      <c r="N286" s="263"/>
      <c r="O286" s="263"/>
      <c r="P286" s="263">
        <v>200</v>
      </c>
      <c r="Q286" s="263"/>
      <c r="R286" s="263">
        <v>350</v>
      </c>
      <c r="S286" s="263"/>
      <c r="T286" s="263">
        <v>100</v>
      </c>
      <c r="U286" s="263"/>
      <c r="V286" s="263"/>
      <c r="W286" s="263"/>
      <c r="X286" s="263"/>
      <c r="Y286" s="263"/>
      <c r="Z286" s="263">
        <f>SUM(E286:Y286)</f>
        <v>1214</v>
      </c>
      <c r="AA286" s="263">
        <f>SUM(AB286:AS286)</f>
        <v>0</v>
      </c>
      <c r="AB286" s="263"/>
      <c r="AC286" s="263"/>
      <c r="AD286" s="263"/>
      <c r="AE286" s="263"/>
      <c r="AF286" s="263"/>
      <c r="AG286" s="263"/>
      <c r="AH286" s="263"/>
      <c r="AI286" s="263"/>
      <c r="AJ286" s="263"/>
      <c r="AK286" s="263"/>
      <c r="AL286" s="263"/>
      <c r="AM286" s="263"/>
      <c r="AN286" s="263"/>
      <c r="AO286" s="263"/>
      <c r="AP286" s="263"/>
      <c r="AQ286" s="263"/>
      <c r="AR286" s="263"/>
      <c r="AS286" s="263"/>
      <c r="AT286" s="263">
        <f>SUM(AB286:AS286)</f>
        <v>0</v>
      </c>
    </row>
    <row r="287" spans="1:47" s="245" customFormat="1" ht="22.5" customHeight="1" x14ac:dyDescent="0.35">
      <c r="A287" s="149" t="s">
        <v>222</v>
      </c>
      <c r="B287" s="131">
        <v>4204</v>
      </c>
      <c r="C287" s="273">
        <f>Z287+AA287</f>
        <v>4464.55</v>
      </c>
      <c r="D287" s="240"/>
      <c r="E287" s="131">
        <v>763</v>
      </c>
      <c r="F287" s="131"/>
      <c r="G287" s="131">
        <v>401</v>
      </c>
      <c r="H287" s="131"/>
      <c r="I287" s="131">
        <v>781</v>
      </c>
      <c r="J287" s="131"/>
      <c r="K287" s="131">
        <v>80</v>
      </c>
      <c r="L287" s="131">
        <v>45</v>
      </c>
      <c r="M287" s="131">
        <v>1225</v>
      </c>
      <c r="N287" s="131">
        <v>69</v>
      </c>
      <c r="O287" s="131">
        <v>482</v>
      </c>
      <c r="P287" s="131"/>
      <c r="Q287" s="131">
        <v>30</v>
      </c>
      <c r="R287" s="131"/>
      <c r="S287" s="131">
        <v>330</v>
      </c>
      <c r="T287" s="131"/>
      <c r="U287" s="132"/>
      <c r="V287" s="131"/>
      <c r="W287" s="131">
        <v>20</v>
      </c>
      <c r="X287" s="131">
        <v>3</v>
      </c>
      <c r="Y287" s="131"/>
      <c r="Z287" s="268">
        <f>SUM(E287:Y287)</f>
        <v>4229</v>
      </c>
      <c r="AA287" s="268">
        <f>SUM(AB287:AS287)</f>
        <v>235.55</v>
      </c>
      <c r="AB287" s="131">
        <v>8</v>
      </c>
      <c r="AC287" s="131"/>
      <c r="AD287" s="131"/>
      <c r="AE287" s="131"/>
      <c r="AF287" s="131"/>
      <c r="AG287" s="131">
        <v>12.4</v>
      </c>
      <c r="AH287" s="131">
        <v>15</v>
      </c>
      <c r="AI287" s="131">
        <v>2.15</v>
      </c>
      <c r="AJ287" s="131"/>
      <c r="AK287" s="131">
        <v>12</v>
      </c>
      <c r="AL287" s="131"/>
      <c r="AM287" s="131">
        <v>4</v>
      </c>
      <c r="AN287" s="131"/>
      <c r="AO287" s="131">
        <v>10</v>
      </c>
      <c r="AP287" s="131"/>
      <c r="AQ287" s="131">
        <v>172</v>
      </c>
      <c r="AR287" s="131"/>
      <c r="AS287" s="131"/>
      <c r="AT287" s="118">
        <f>SUM(AB287:AS287)</f>
        <v>235.55</v>
      </c>
    </row>
    <row r="288" spans="1:47" s="255" customFormat="1" ht="21.75" x14ac:dyDescent="0.3">
      <c r="A288" s="117" t="s">
        <v>249</v>
      </c>
      <c r="B288" s="146">
        <v>3094</v>
      </c>
      <c r="C288" s="146">
        <f>Z288+AA288</f>
        <v>3950.55</v>
      </c>
      <c r="D288" s="146"/>
      <c r="E288" s="146">
        <v>578</v>
      </c>
      <c r="F288" s="146"/>
      <c r="G288" s="146">
        <v>401</v>
      </c>
      <c r="H288" s="146"/>
      <c r="I288" s="146">
        <v>781</v>
      </c>
      <c r="J288" s="146"/>
      <c r="K288" s="146">
        <v>150</v>
      </c>
      <c r="L288" s="146">
        <v>45</v>
      </c>
      <c r="M288" s="146">
        <v>1225</v>
      </c>
      <c r="N288" s="146">
        <v>69</v>
      </c>
      <c r="O288" s="146">
        <v>280</v>
      </c>
      <c r="P288" s="146"/>
      <c r="Q288" s="146">
        <v>30</v>
      </c>
      <c r="R288" s="146"/>
      <c r="S288" s="146">
        <v>180</v>
      </c>
      <c r="T288" s="146"/>
      <c r="U288" s="257"/>
      <c r="V288" s="146"/>
      <c r="W288" s="146">
        <v>20</v>
      </c>
      <c r="X288" s="146">
        <v>3</v>
      </c>
      <c r="Y288" s="146"/>
      <c r="Z288" s="257">
        <f>SUM(E288:Y288)</f>
        <v>3762</v>
      </c>
      <c r="AA288" s="257">
        <f>SUM(AB288:AS288)</f>
        <v>188.55</v>
      </c>
      <c r="AB288" s="146">
        <v>8</v>
      </c>
      <c r="AC288" s="146"/>
      <c r="AD288" s="146">
        <v>30</v>
      </c>
      <c r="AE288" s="146"/>
      <c r="AF288" s="146"/>
      <c r="AG288" s="146">
        <v>12.4</v>
      </c>
      <c r="AH288" s="146">
        <v>35</v>
      </c>
      <c r="AI288" s="146">
        <v>2.15</v>
      </c>
      <c r="AJ288" s="146"/>
      <c r="AK288" s="146">
        <v>12</v>
      </c>
      <c r="AL288" s="146"/>
      <c r="AM288" s="146">
        <v>4</v>
      </c>
      <c r="AN288" s="146"/>
      <c r="AO288" s="146">
        <v>10</v>
      </c>
      <c r="AP288" s="146">
        <v>10</v>
      </c>
      <c r="AQ288" s="146">
        <v>65</v>
      </c>
      <c r="AR288" s="146"/>
      <c r="AS288" s="146"/>
      <c r="AT288" s="146">
        <f>SUM(AB288:AS288)</f>
        <v>188.55</v>
      </c>
      <c r="AU288" s="254"/>
    </row>
    <row r="289" spans="1:47" s="266" customFormat="1" ht="22.5" x14ac:dyDescent="0.35">
      <c r="A289" s="267" t="s">
        <v>35</v>
      </c>
      <c r="B289" s="265">
        <f>B288/B287</f>
        <v>0.735965746907707</v>
      </c>
      <c r="C289" s="274">
        <f t="shared" ref="C289" si="51">C288/C287</f>
        <v>0.88487081564771364</v>
      </c>
      <c r="D289" s="265"/>
      <c r="E289" s="265">
        <f>E288/E287</f>
        <v>0.75753604193971169</v>
      </c>
      <c r="F289" s="265"/>
      <c r="G289" s="265"/>
      <c r="H289" s="265"/>
      <c r="I289" s="265">
        <f t="shared" ref="I289:AT289" si="52">I288/I287</f>
        <v>1</v>
      </c>
      <c r="J289" s="265"/>
      <c r="K289" s="265">
        <f t="shared" si="52"/>
        <v>1.875</v>
      </c>
      <c r="L289" s="265">
        <f t="shared" si="52"/>
        <v>1</v>
      </c>
      <c r="M289" s="265">
        <f t="shared" si="52"/>
        <v>1</v>
      </c>
      <c r="N289" s="265">
        <f t="shared" si="52"/>
        <v>1</v>
      </c>
      <c r="O289" s="265">
        <f t="shared" si="52"/>
        <v>0.58091286307053946</v>
      </c>
      <c r="P289" s="265"/>
      <c r="Q289" s="265">
        <f t="shared" si="52"/>
        <v>1</v>
      </c>
      <c r="R289" s="265"/>
      <c r="S289" s="265">
        <f t="shared" si="52"/>
        <v>0.54545454545454541</v>
      </c>
      <c r="T289" s="265"/>
      <c r="U289" s="265"/>
      <c r="V289" s="265"/>
      <c r="W289" s="265">
        <f t="shared" si="52"/>
        <v>1</v>
      </c>
      <c r="X289" s="265">
        <f t="shared" si="52"/>
        <v>1</v>
      </c>
      <c r="Y289" s="265"/>
      <c r="Z289" s="274">
        <f t="shared" si="52"/>
        <v>0.88957200283755022</v>
      </c>
      <c r="AA289" s="274">
        <f t="shared" si="52"/>
        <v>0.80046699214604122</v>
      </c>
      <c r="AB289" s="265">
        <f t="shared" si="52"/>
        <v>1</v>
      </c>
      <c r="AC289" s="265"/>
      <c r="AD289" s="265" t="e">
        <f t="shared" si="52"/>
        <v>#DIV/0!</v>
      </c>
      <c r="AE289" s="265" t="e">
        <f t="shared" si="52"/>
        <v>#DIV/0!</v>
      </c>
      <c r="AF289" s="265"/>
      <c r="AG289" s="265">
        <f t="shared" si="52"/>
        <v>1</v>
      </c>
      <c r="AH289" s="265">
        <f t="shared" si="52"/>
        <v>2.3333333333333335</v>
      </c>
      <c r="AI289" s="265">
        <f t="shared" si="52"/>
        <v>1</v>
      </c>
      <c r="AJ289" s="265"/>
      <c r="AK289" s="265">
        <f t="shared" si="52"/>
        <v>1</v>
      </c>
      <c r="AL289" s="265"/>
      <c r="AM289" s="265">
        <f t="shared" si="52"/>
        <v>1</v>
      </c>
      <c r="AN289" s="265"/>
      <c r="AO289" s="265">
        <f t="shared" si="52"/>
        <v>1</v>
      </c>
      <c r="AP289" s="265" t="e">
        <f t="shared" si="52"/>
        <v>#DIV/0!</v>
      </c>
      <c r="AQ289" s="265">
        <f t="shared" si="52"/>
        <v>0.37790697674418605</v>
      </c>
      <c r="AR289" s="265"/>
      <c r="AS289" s="265" t="e">
        <f t="shared" si="52"/>
        <v>#DIV/0!</v>
      </c>
      <c r="AT289" s="265">
        <f t="shared" si="52"/>
        <v>0.80046699214604122</v>
      </c>
    </row>
    <row r="290" spans="1:47" s="283" customFormat="1" ht="22.5" x14ac:dyDescent="0.35">
      <c r="A290" s="281" t="s">
        <v>138</v>
      </c>
      <c r="B290" s="282">
        <v>374</v>
      </c>
      <c r="C290" s="263">
        <f>Z290+AA290</f>
        <v>878</v>
      </c>
      <c r="D290" s="282"/>
      <c r="E290" s="282">
        <v>25</v>
      </c>
      <c r="F290" s="282"/>
      <c r="G290" s="282"/>
      <c r="H290" s="282"/>
      <c r="I290" s="282">
        <v>83</v>
      </c>
      <c r="J290" s="282"/>
      <c r="K290" s="282">
        <v>100</v>
      </c>
      <c r="L290" s="282"/>
      <c r="M290" s="282"/>
      <c r="N290" s="282">
        <v>182</v>
      </c>
      <c r="O290" s="282">
        <v>105</v>
      </c>
      <c r="P290" s="282"/>
      <c r="Q290" s="282"/>
      <c r="R290" s="282"/>
      <c r="S290" s="282">
        <v>233</v>
      </c>
      <c r="T290" s="282"/>
      <c r="U290" s="282"/>
      <c r="V290" s="282">
        <v>150</v>
      </c>
      <c r="W290" s="282"/>
      <c r="X290" s="282"/>
      <c r="Y290" s="282"/>
      <c r="Z290" s="263">
        <f>SUM(E290:Y290)</f>
        <v>878</v>
      </c>
      <c r="AA290" s="263">
        <v>0</v>
      </c>
      <c r="AB290" s="282"/>
      <c r="AC290" s="282"/>
      <c r="AD290" s="282"/>
      <c r="AE290" s="282"/>
      <c r="AF290" s="282"/>
      <c r="AG290" s="282"/>
      <c r="AH290" s="282"/>
      <c r="AI290" s="282"/>
      <c r="AJ290" s="282"/>
      <c r="AK290" s="282"/>
      <c r="AL290" s="282"/>
      <c r="AM290" s="282"/>
      <c r="AN290" s="282"/>
      <c r="AO290" s="282"/>
      <c r="AP290" s="282"/>
      <c r="AQ290" s="282"/>
      <c r="AR290" s="282"/>
      <c r="AS290" s="282"/>
      <c r="AT290" s="282">
        <v>0</v>
      </c>
    </row>
    <row r="291" spans="1:47" s="284" customFormat="1" ht="21.75" x14ac:dyDescent="0.3">
      <c r="A291" s="263" t="s">
        <v>139</v>
      </c>
      <c r="B291" s="263"/>
      <c r="C291" s="263">
        <f>SUM(Z291+AA291)</f>
        <v>175</v>
      </c>
      <c r="D291" s="263"/>
      <c r="E291" s="263"/>
      <c r="F291" s="263"/>
      <c r="G291" s="263"/>
      <c r="H291" s="263"/>
      <c r="I291" s="263"/>
      <c r="J291" s="263"/>
      <c r="K291" s="263">
        <v>5</v>
      </c>
      <c r="L291" s="263"/>
      <c r="M291" s="263"/>
      <c r="N291" s="263">
        <v>65</v>
      </c>
      <c r="O291" s="263">
        <v>105</v>
      </c>
      <c r="P291" s="263"/>
      <c r="Q291" s="263"/>
      <c r="R291" s="263"/>
      <c r="S291" s="263"/>
      <c r="T291" s="263"/>
      <c r="U291" s="263"/>
      <c r="V291" s="263"/>
      <c r="W291" s="263"/>
      <c r="X291" s="263"/>
      <c r="Y291" s="263"/>
      <c r="Z291" s="263">
        <f>SUM(D291:Y291)</f>
        <v>175</v>
      </c>
      <c r="AA291" s="263">
        <v>0</v>
      </c>
      <c r="AB291" s="263"/>
      <c r="AC291" s="263"/>
      <c r="AD291" s="263"/>
      <c r="AE291" s="263"/>
      <c r="AF291" s="263"/>
      <c r="AG291" s="263"/>
      <c r="AH291" s="263"/>
      <c r="AI291" s="263"/>
      <c r="AJ291" s="263"/>
      <c r="AK291" s="263"/>
      <c r="AL291" s="263"/>
      <c r="AM291" s="263"/>
      <c r="AN291" s="263"/>
      <c r="AO291" s="263"/>
      <c r="AP291" s="263"/>
      <c r="AQ291" s="263"/>
      <c r="AR291" s="263"/>
      <c r="AS291" s="263"/>
      <c r="AT291" s="263"/>
    </row>
    <row r="292" spans="1:47" s="266" customFormat="1" ht="22.5" x14ac:dyDescent="0.35">
      <c r="A292" s="267" t="s">
        <v>35</v>
      </c>
      <c r="B292" s="265">
        <f>B291/B290</f>
        <v>0</v>
      </c>
      <c r="C292" s="274">
        <f t="shared" ref="C292:Z292" si="53">C291/C290</f>
        <v>0.19931662870159453</v>
      </c>
      <c r="D292" s="265"/>
      <c r="E292" s="265">
        <f t="shared" si="53"/>
        <v>0</v>
      </c>
      <c r="F292" s="265"/>
      <c r="G292" s="265"/>
      <c r="H292" s="265"/>
      <c r="I292" s="265">
        <f t="shared" si="53"/>
        <v>0</v>
      </c>
      <c r="J292" s="265"/>
      <c r="K292" s="265">
        <f t="shared" si="53"/>
        <v>0.05</v>
      </c>
      <c r="L292" s="265"/>
      <c r="M292" s="265"/>
      <c r="N292" s="265">
        <f t="shared" si="53"/>
        <v>0.35714285714285715</v>
      </c>
      <c r="O292" s="265">
        <f t="shared" si="53"/>
        <v>1</v>
      </c>
      <c r="P292" s="265"/>
      <c r="Q292" s="265"/>
      <c r="R292" s="265"/>
      <c r="S292" s="265">
        <f t="shared" si="53"/>
        <v>0</v>
      </c>
      <c r="T292" s="265"/>
      <c r="U292" s="265"/>
      <c r="V292" s="265">
        <f t="shared" si="53"/>
        <v>0</v>
      </c>
      <c r="W292" s="265"/>
      <c r="X292" s="265"/>
      <c r="Y292" s="265"/>
      <c r="Z292" s="274">
        <f t="shared" si="53"/>
        <v>0.19931662870159453</v>
      </c>
      <c r="AA292" s="274"/>
      <c r="AB292" s="265"/>
      <c r="AC292" s="265"/>
      <c r="AD292" s="265"/>
      <c r="AE292" s="265"/>
      <c r="AF292" s="265"/>
      <c r="AG292" s="265"/>
      <c r="AH292" s="265"/>
      <c r="AI292" s="265"/>
      <c r="AJ292" s="265"/>
      <c r="AK292" s="265"/>
      <c r="AL292" s="265"/>
      <c r="AM292" s="265"/>
      <c r="AN292" s="265"/>
      <c r="AO292" s="265"/>
      <c r="AP292" s="265"/>
      <c r="AQ292" s="265"/>
      <c r="AR292" s="265"/>
      <c r="AS292" s="265"/>
      <c r="AT292" s="265"/>
    </row>
    <row r="293" spans="1:47" s="248" customFormat="1" ht="22.5" x14ac:dyDescent="0.35">
      <c r="A293" s="131" t="s">
        <v>250</v>
      </c>
      <c r="B293" s="258"/>
      <c r="C293" s="146"/>
      <c r="D293" s="258"/>
      <c r="E293" s="259"/>
      <c r="F293" s="259"/>
      <c r="G293" s="259"/>
      <c r="H293" s="259"/>
      <c r="I293" s="259"/>
      <c r="J293" s="259"/>
      <c r="K293" s="259"/>
      <c r="L293" s="259"/>
      <c r="M293" s="259"/>
      <c r="N293" s="259"/>
      <c r="O293" s="259"/>
      <c r="P293" s="259"/>
      <c r="Q293" s="259"/>
      <c r="R293" s="259"/>
      <c r="S293" s="259"/>
      <c r="T293" s="259"/>
      <c r="U293" s="260"/>
      <c r="V293" s="259"/>
      <c r="W293" s="259"/>
      <c r="X293" s="259"/>
      <c r="Y293" s="259"/>
      <c r="Z293" s="257">
        <f>SUM(E293:Y293)</f>
        <v>0</v>
      </c>
      <c r="AA293" s="257">
        <f>SUM(AB293:AS293)</f>
        <v>0</v>
      </c>
      <c r="AB293" s="259"/>
      <c r="AC293" s="259"/>
      <c r="AD293" s="259"/>
      <c r="AE293" s="259"/>
      <c r="AF293" s="259"/>
      <c r="AG293" s="259"/>
      <c r="AH293" s="259"/>
      <c r="AI293" s="259"/>
      <c r="AJ293" s="259"/>
      <c r="AK293" s="259"/>
      <c r="AL293" s="259"/>
      <c r="AM293" s="259"/>
      <c r="AN293" s="259"/>
      <c r="AO293" s="259"/>
      <c r="AP293" s="259"/>
      <c r="AQ293" s="259"/>
      <c r="AR293" s="259"/>
      <c r="AS293" s="259"/>
      <c r="AT293" s="259">
        <f>SUM(AB293:AS293)</f>
        <v>0</v>
      </c>
    </row>
    <row r="294" spans="1:47" s="256" customFormat="1" ht="22.5" x14ac:dyDescent="0.35">
      <c r="A294" s="118" t="s">
        <v>251</v>
      </c>
      <c r="B294" s="146">
        <v>2709</v>
      </c>
      <c r="C294" s="146">
        <f t="shared" ref="C294:C298" si="54">Z294+AA294</f>
        <v>3255</v>
      </c>
      <c r="D294" s="146"/>
      <c r="E294" s="147">
        <v>518</v>
      </c>
      <c r="F294" s="147"/>
      <c r="G294" s="147">
        <v>100</v>
      </c>
      <c r="H294" s="147"/>
      <c r="I294" s="147">
        <v>100</v>
      </c>
      <c r="J294" s="147"/>
      <c r="K294" s="147">
        <v>200</v>
      </c>
      <c r="L294" s="147">
        <v>60</v>
      </c>
      <c r="M294" s="147">
        <v>540</v>
      </c>
      <c r="N294" s="147">
        <v>70</v>
      </c>
      <c r="O294" s="147">
        <v>575</v>
      </c>
      <c r="P294" s="147"/>
      <c r="Q294" s="147">
        <v>30</v>
      </c>
      <c r="R294" s="147"/>
      <c r="S294" s="147">
        <v>350</v>
      </c>
      <c r="T294" s="147"/>
      <c r="U294" s="261"/>
      <c r="V294" s="147"/>
      <c r="W294" s="262">
        <v>12</v>
      </c>
      <c r="X294" s="147"/>
      <c r="Y294" s="147"/>
      <c r="Z294" s="257">
        <f t="shared" ref="Z294:Z298" si="55">SUM(E294:Y294)</f>
        <v>2555</v>
      </c>
      <c r="AA294" s="257">
        <f t="shared" ref="AA294:AA298" si="56">SUM(AB294:AS294)</f>
        <v>700</v>
      </c>
      <c r="AB294" s="147">
        <v>20</v>
      </c>
      <c r="AC294" s="147">
        <v>50</v>
      </c>
      <c r="AD294" s="147">
        <v>30</v>
      </c>
      <c r="AE294" s="147">
        <v>150</v>
      </c>
      <c r="AF294" s="147"/>
      <c r="AG294" s="262">
        <v>60</v>
      </c>
      <c r="AH294" s="147">
        <v>200</v>
      </c>
      <c r="AI294" s="147"/>
      <c r="AJ294" s="147"/>
      <c r="AK294" s="262">
        <v>54</v>
      </c>
      <c r="AL294" s="147"/>
      <c r="AM294" s="147">
        <v>5</v>
      </c>
      <c r="AN294" s="147"/>
      <c r="AO294" s="262">
        <v>41</v>
      </c>
      <c r="AP294" s="147">
        <v>20</v>
      </c>
      <c r="AQ294" s="147">
        <v>70</v>
      </c>
      <c r="AR294" s="147"/>
      <c r="AS294" s="147"/>
      <c r="AT294" s="147">
        <f t="shared" ref="AT294:AT298" si="57">SUM(AB294:AS294)</f>
        <v>700</v>
      </c>
      <c r="AU294" s="248"/>
    </row>
    <row r="295" spans="1:47" s="248" customFormat="1" ht="22.5" x14ac:dyDescent="0.35">
      <c r="A295" s="131" t="s">
        <v>254</v>
      </c>
      <c r="B295" s="258">
        <v>6627</v>
      </c>
      <c r="C295" s="146">
        <v>4990</v>
      </c>
      <c r="D295" s="258"/>
      <c r="E295" s="259"/>
      <c r="F295" s="259"/>
      <c r="G295" s="259"/>
      <c r="H295" s="259"/>
      <c r="I295" s="259"/>
      <c r="J295" s="259"/>
      <c r="K295" s="259">
        <v>300</v>
      </c>
      <c r="L295" s="259"/>
      <c r="M295" s="259"/>
      <c r="N295" s="259"/>
      <c r="O295" s="259"/>
      <c r="P295" s="259"/>
      <c r="Q295" s="259"/>
      <c r="R295" s="259"/>
      <c r="S295" s="259"/>
      <c r="T295" s="259"/>
      <c r="U295" s="260"/>
      <c r="V295" s="259"/>
      <c r="W295" s="259"/>
      <c r="X295" s="259"/>
      <c r="Y295" s="259"/>
      <c r="Z295" s="257">
        <f>SUM(E295:Y295)</f>
        <v>300</v>
      </c>
      <c r="AA295" s="257">
        <f>SUM(AB295:AS295)</f>
        <v>0</v>
      </c>
      <c r="AB295" s="259"/>
      <c r="AC295" s="259"/>
      <c r="AD295" s="259"/>
      <c r="AE295" s="259"/>
      <c r="AF295" s="259"/>
      <c r="AG295" s="259"/>
      <c r="AH295" s="259"/>
      <c r="AI295" s="259"/>
      <c r="AJ295" s="259"/>
      <c r="AK295" s="259"/>
      <c r="AL295" s="259"/>
      <c r="AM295" s="259"/>
      <c r="AN295" s="259"/>
      <c r="AO295" s="259"/>
      <c r="AP295" s="259"/>
      <c r="AQ295" s="259"/>
      <c r="AR295" s="259"/>
      <c r="AS295" s="259"/>
      <c r="AT295" s="259">
        <f>SUM(AB295:AS295)</f>
        <v>0</v>
      </c>
    </row>
    <row r="296" spans="1:47" s="248" customFormat="1" ht="22.5" x14ac:dyDescent="0.35">
      <c r="A296" s="131" t="s">
        <v>255</v>
      </c>
      <c r="B296" s="258">
        <f>B294*0.45</f>
        <v>1219.05</v>
      </c>
      <c r="C296" s="146">
        <f>C294*0.45</f>
        <v>1464.75</v>
      </c>
      <c r="D296" s="258"/>
      <c r="E296" s="259"/>
      <c r="F296" s="259"/>
      <c r="G296" s="259"/>
      <c r="H296" s="259"/>
      <c r="I296" s="259"/>
      <c r="J296" s="259"/>
      <c r="K296" s="259"/>
      <c r="L296" s="259"/>
      <c r="M296" s="259"/>
      <c r="N296" s="259"/>
      <c r="O296" s="259"/>
      <c r="P296" s="259"/>
      <c r="Q296" s="259"/>
      <c r="R296" s="259"/>
      <c r="S296" s="259"/>
      <c r="T296" s="259"/>
      <c r="U296" s="260"/>
      <c r="V296" s="259"/>
      <c r="W296" s="259"/>
      <c r="X296" s="259"/>
      <c r="Y296" s="259"/>
      <c r="Z296" s="257"/>
      <c r="AA296" s="257"/>
      <c r="AB296" s="259"/>
      <c r="AC296" s="259"/>
      <c r="AD296" s="259"/>
      <c r="AE296" s="259"/>
      <c r="AF296" s="259"/>
      <c r="AG296" s="259"/>
      <c r="AH296" s="259"/>
      <c r="AI296" s="259"/>
      <c r="AJ296" s="259"/>
      <c r="AK296" s="259"/>
      <c r="AL296" s="259"/>
      <c r="AM296" s="259"/>
      <c r="AN296" s="259"/>
      <c r="AO296" s="259"/>
      <c r="AP296" s="259"/>
      <c r="AQ296" s="259"/>
      <c r="AR296" s="259"/>
      <c r="AS296" s="259"/>
      <c r="AT296" s="259"/>
    </row>
    <row r="297" spans="1:47" s="248" customFormat="1" ht="22.5" x14ac:dyDescent="0.35">
      <c r="A297" s="131" t="s">
        <v>256</v>
      </c>
      <c r="B297" s="278">
        <f>B294/B295</f>
        <v>0.40878225441376187</v>
      </c>
      <c r="C297" s="270">
        <f>C294/C295</f>
        <v>0.65230460921843691</v>
      </c>
      <c r="D297" s="258"/>
      <c r="E297" s="259"/>
      <c r="F297" s="259"/>
      <c r="G297" s="259"/>
      <c r="H297" s="259"/>
      <c r="I297" s="259"/>
      <c r="J297" s="259"/>
      <c r="K297" s="259"/>
      <c r="L297" s="259"/>
      <c r="M297" s="259"/>
      <c r="N297" s="259"/>
      <c r="O297" s="259"/>
      <c r="P297" s="259"/>
      <c r="Q297" s="259"/>
      <c r="R297" s="259"/>
      <c r="S297" s="259"/>
      <c r="T297" s="259"/>
      <c r="U297" s="260"/>
      <c r="V297" s="259"/>
      <c r="W297" s="259"/>
      <c r="X297" s="259"/>
      <c r="Y297" s="259"/>
      <c r="Z297" s="257"/>
      <c r="AA297" s="257"/>
      <c r="AB297" s="259"/>
      <c r="AC297" s="259"/>
      <c r="AD297" s="259"/>
      <c r="AE297" s="259"/>
      <c r="AF297" s="259"/>
      <c r="AG297" s="259"/>
      <c r="AH297" s="259"/>
      <c r="AI297" s="259"/>
      <c r="AJ297" s="259"/>
      <c r="AK297" s="259"/>
      <c r="AL297" s="259"/>
      <c r="AM297" s="259"/>
      <c r="AN297" s="259"/>
      <c r="AO297" s="259"/>
      <c r="AP297" s="259"/>
      <c r="AQ297" s="259"/>
      <c r="AR297" s="259"/>
      <c r="AS297" s="259"/>
      <c r="AT297" s="259"/>
    </row>
    <row r="298" spans="1:47" s="256" customFormat="1" ht="22.5" x14ac:dyDescent="0.35">
      <c r="A298" s="118" t="s">
        <v>252</v>
      </c>
      <c r="B298" s="146">
        <v>18048</v>
      </c>
      <c r="C298" s="146">
        <f t="shared" si="54"/>
        <v>32892</v>
      </c>
      <c r="D298" s="146"/>
      <c r="E298" s="147">
        <v>2573</v>
      </c>
      <c r="F298" s="147"/>
      <c r="G298" s="147"/>
      <c r="H298" s="147"/>
      <c r="I298" s="147">
        <v>7500</v>
      </c>
      <c r="J298" s="147"/>
      <c r="K298" s="147"/>
      <c r="L298" s="147">
        <v>1500</v>
      </c>
      <c r="M298" s="147">
        <v>14500</v>
      </c>
      <c r="N298" s="147">
        <v>940</v>
      </c>
      <c r="O298" s="147">
        <v>5549</v>
      </c>
      <c r="P298" s="147"/>
      <c r="Q298" s="147"/>
      <c r="R298" s="147"/>
      <c r="S298" s="147">
        <v>330</v>
      </c>
      <c r="T298" s="147"/>
      <c r="U298" s="261"/>
      <c r="V298" s="147"/>
      <c r="W298" s="147"/>
      <c r="X298" s="147"/>
      <c r="Y298" s="147"/>
      <c r="Z298" s="257">
        <f t="shared" si="55"/>
        <v>32892</v>
      </c>
      <c r="AA298" s="257">
        <f t="shared" si="56"/>
        <v>0</v>
      </c>
      <c r="AB298" s="147"/>
      <c r="AC298" s="147"/>
      <c r="AD298" s="147"/>
      <c r="AE298" s="147"/>
      <c r="AF298" s="147"/>
      <c r="AG298" s="147"/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>
        <f t="shared" si="57"/>
        <v>0</v>
      </c>
      <c r="AU298" s="248"/>
    </row>
    <row r="299" spans="1:47" ht="22.5" x14ac:dyDescent="0.35">
      <c r="A299" s="72" t="s">
        <v>254</v>
      </c>
      <c r="B299" s="74">
        <v>33418</v>
      </c>
      <c r="C299" s="117">
        <v>34931</v>
      </c>
      <c r="D299" s="74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3"/>
      <c r="V299" s="72"/>
      <c r="W299" s="72"/>
      <c r="X299" s="72"/>
      <c r="Y299" s="72"/>
      <c r="Z299" s="203"/>
      <c r="AA299" s="203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72"/>
      <c r="AQ299" s="72"/>
      <c r="AR299" s="72"/>
      <c r="AS299" s="72"/>
      <c r="AT299" s="72"/>
    </row>
    <row r="300" spans="1:47" ht="22.5" x14ac:dyDescent="0.35">
      <c r="A300" s="72" t="s">
        <v>255</v>
      </c>
      <c r="B300" s="74">
        <f>B298*0.3</f>
        <v>5414.4</v>
      </c>
      <c r="C300" s="146">
        <f>C298*0.3</f>
        <v>9867.6</v>
      </c>
      <c r="D300" s="74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3"/>
      <c r="V300" s="72"/>
      <c r="W300" s="72"/>
      <c r="X300" s="72"/>
      <c r="Y300" s="72"/>
      <c r="Z300" s="203"/>
      <c r="AA300" s="203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2"/>
      <c r="AT300" s="72"/>
    </row>
    <row r="301" spans="1:47" ht="19.5" customHeight="1" x14ac:dyDescent="0.35">
      <c r="A301" s="72" t="s">
        <v>256</v>
      </c>
      <c r="B301" s="279">
        <f>B298/B299</f>
        <v>0.54006822670417143</v>
      </c>
      <c r="C301" s="275">
        <f>C298/C299</f>
        <v>0.94162778048152074</v>
      </c>
      <c r="D301" s="74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3"/>
      <c r="V301" s="72"/>
      <c r="W301" s="72"/>
      <c r="X301" s="72"/>
      <c r="Y301" s="72"/>
      <c r="Z301" s="203"/>
      <c r="AA301" s="203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72"/>
      <c r="AQ301" s="72"/>
      <c r="AR301" s="72"/>
      <c r="AS301" s="72"/>
      <c r="AT301" s="72"/>
    </row>
    <row r="302" spans="1:47" s="120" customFormat="1" ht="22.5" hidden="1" x14ac:dyDescent="0.35">
      <c r="A302" s="118" t="s">
        <v>257</v>
      </c>
      <c r="B302" s="117"/>
      <c r="C302" s="117"/>
      <c r="D302" s="117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9"/>
      <c r="V302" s="118"/>
      <c r="W302" s="118"/>
      <c r="X302" s="118"/>
      <c r="Y302" s="118"/>
      <c r="Z302" s="203"/>
      <c r="AA302" s="203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</row>
    <row r="303" spans="1:47" s="75" customFormat="1" ht="22.5" hidden="1" x14ac:dyDescent="0.35">
      <c r="A303" s="72" t="s">
        <v>254</v>
      </c>
      <c r="B303" s="74"/>
      <c r="C303" s="117">
        <v>49901</v>
      </c>
      <c r="D303" s="74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269"/>
      <c r="V303" s="72"/>
      <c r="W303" s="72"/>
      <c r="X303" s="72"/>
      <c r="Y303" s="72"/>
      <c r="Z303" s="203"/>
      <c r="AA303" s="203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72"/>
      <c r="AQ303" s="72"/>
      <c r="AR303" s="72"/>
      <c r="AS303" s="72"/>
      <c r="AT303" s="72"/>
    </row>
    <row r="304" spans="1:47" s="75" customFormat="1" ht="22.5" hidden="1" x14ac:dyDescent="0.35">
      <c r="A304" s="72" t="s">
        <v>255</v>
      </c>
      <c r="B304" s="74"/>
      <c r="C304" s="117">
        <f>C302*0.19</f>
        <v>0</v>
      </c>
      <c r="D304" s="74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3"/>
      <c r="V304" s="72"/>
      <c r="W304" s="72"/>
      <c r="X304" s="72"/>
      <c r="Y304" s="72"/>
      <c r="Z304" s="203"/>
      <c r="AA304" s="203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72"/>
      <c r="AQ304" s="72"/>
      <c r="AR304" s="72"/>
      <c r="AS304" s="72"/>
      <c r="AT304" s="72"/>
    </row>
    <row r="305" spans="1:46" s="75" customFormat="1" ht="22.5" hidden="1" x14ac:dyDescent="0.35">
      <c r="A305" s="72" t="s">
        <v>256</v>
      </c>
      <c r="B305" s="74"/>
      <c r="C305" s="270">
        <f>C302/C303</f>
        <v>0</v>
      </c>
      <c r="D305" s="74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3"/>
      <c r="V305" s="72"/>
      <c r="W305" s="72"/>
      <c r="X305" s="72"/>
      <c r="Y305" s="72"/>
      <c r="Z305" s="203"/>
      <c r="AA305" s="203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72"/>
      <c r="AQ305" s="72"/>
      <c r="AR305" s="72"/>
      <c r="AS305" s="72"/>
      <c r="AT305" s="72"/>
    </row>
    <row r="306" spans="1:46" ht="22.5" x14ac:dyDescent="0.35">
      <c r="A306" s="72" t="s">
        <v>154</v>
      </c>
      <c r="B306" s="280">
        <f>B296+B300</f>
        <v>6633.45</v>
      </c>
      <c r="C306" s="146">
        <f>C296+C300+C304</f>
        <v>11332.35</v>
      </c>
      <c r="D306" s="74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3"/>
      <c r="V306" s="72"/>
      <c r="W306" s="72"/>
      <c r="X306" s="72"/>
      <c r="Y306" s="72"/>
      <c r="Z306" s="203"/>
      <c r="AA306" s="203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72"/>
      <c r="AQ306" s="72"/>
      <c r="AR306" s="72"/>
      <c r="AS306" s="72"/>
      <c r="AT306" s="72"/>
    </row>
    <row r="307" spans="1:46" ht="22.5" x14ac:dyDescent="0.35">
      <c r="A307" s="72" t="s">
        <v>163</v>
      </c>
      <c r="B307" s="74"/>
      <c r="C307" s="117">
        <v>7485</v>
      </c>
      <c r="D307" s="74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3"/>
      <c r="V307" s="72"/>
      <c r="W307" s="72"/>
      <c r="X307" s="72"/>
      <c r="Y307" s="72"/>
      <c r="Z307" s="203"/>
      <c r="AA307" s="203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72"/>
      <c r="AQ307" s="72"/>
      <c r="AR307" s="72"/>
      <c r="AS307" s="72"/>
      <c r="AT307" s="72"/>
    </row>
    <row r="308" spans="1:46" ht="22.5" x14ac:dyDescent="0.35">
      <c r="A308" s="72" t="s">
        <v>253</v>
      </c>
      <c r="B308" s="74" t="e">
        <f>B306/B307</f>
        <v>#DIV/0!</v>
      </c>
      <c r="C308" s="276">
        <f>C306/C307*10</f>
        <v>15.140080160320641</v>
      </c>
      <c r="D308" s="74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3"/>
      <c r="V308" s="72"/>
      <c r="W308" s="72"/>
      <c r="X308" s="72"/>
      <c r="Y308" s="72"/>
      <c r="Z308" s="203"/>
      <c r="AA308" s="203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72"/>
      <c r="AQ308" s="72"/>
      <c r="AR308" s="72"/>
      <c r="AS308" s="72"/>
      <c r="AT308" s="72"/>
    </row>
    <row r="309" spans="1:46" s="75" customFormat="1" ht="22.5" x14ac:dyDescent="0.35">
      <c r="A309" s="72" t="s">
        <v>258</v>
      </c>
      <c r="B309" s="74">
        <v>6</v>
      </c>
      <c r="C309" s="74">
        <f>Z309+AA309</f>
        <v>16</v>
      </c>
      <c r="D309" s="74"/>
      <c r="E309" s="72"/>
      <c r="F309" s="72">
        <v>0</v>
      </c>
      <c r="G309" s="72">
        <v>1</v>
      </c>
      <c r="H309" s="72">
        <v>0</v>
      </c>
      <c r="I309" s="72">
        <v>1</v>
      </c>
      <c r="J309" s="72">
        <v>0</v>
      </c>
      <c r="K309" s="72"/>
      <c r="L309" s="72">
        <v>1</v>
      </c>
      <c r="M309" s="72">
        <v>1</v>
      </c>
      <c r="N309" s="72"/>
      <c r="O309" s="72"/>
      <c r="P309" s="72">
        <v>0</v>
      </c>
      <c r="Q309" s="72">
        <v>1</v>
      </c>
      <c r="R309" s="72">
        <v>0</v>
      </c>
      <c r="S309" s="72"/>
      <c r="T309" s="72">
        <v>0</v>
      </c>
      <c r="U309" s="73">
        <v>0</v>
      </c>
      <c r="V309" s="72"/>
      <c r="W309" s="72">
        <v>1</v>
      </c>
      <c r="X309" s="72">
        <v>1</v>
      </c>
      <c r="Y309" s="72">
        <v>0</v>
      </c>
      <c r="Z309" s="203">
        <f>SUM(E309:Y309)</f>
        <v>7</v>
      </c>
      <c r="AA309" s="203">
        <f>SUM(AB309:AS309)</f>
        <v>9</v>
      </c>
      <c r="AB309" s="72">
        <v>1</v>
      </c>
      <c r="AC309" s="72"/>
      <c r="AD309" s="72"/>
      <c r="AE309" s="72">
        <v>1</v>
      </c>
      <c r="AF309" s="72"/>
      <c r="AG309" s="72">
        <v>1</v>
      </c>
      <c r="AH309" s="72">
        <v>1</v>
      </c>
      <c r="AI309" s="72">
        <v>1</v>
      </c>
      <c r="AJ309" s="72"/>
      <c r="AK309" s="72">
        <v>1</v>
      </c>
      <c r="AL309" s="72"/>
      <c r="AM309" s="72">
        <v>1</v>
      </c>
      <c r="AN309" s="72"/>
      <c r="AO309" s="72">
        <v>1</v>
      </c>
      <c r="AP309" s="72"/>
      <c r="AQ309" s="72">
        <v>1</v>
      </c>
      <c r="AR309" s="72"/>
      <c r="AS309" s="72"/>
      <c r="AT309" s="72">
        <f>SUM(AB309:AS309)</f>
        <v>9</v>
      </c>
    </row>
  </sheetData>
  <dataConsolidate/>
  <mergeCells count="14">
    <mergeCell ref="A2:Z2"/>
    <mergeCell ref="A4:A5"/>
    <mergeCell ref="B4:B5"/>
    <mergeCell ref="C4:C5"/>
    <mergeCell ref="E4:Z4"/>
    <mergeCell ref="D4:D5"/>
    <mergeCell ref="A225:Z225"/>
    <mergeCell ref="A242:K242"/>
    <mergeCell ref="A229:Z229"/>
    <mergeCell ref="A230:Z230"/>
    <mergeCell ref="A231:Z231"/>
    <mergeCell ref="A233:Z233"/>
    <mergeCell ref="A234:Z234"/>
    <mergeCell ref="A241:Z24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Юркина О.С.</cp:lastModifiedBy>
  <cp:lastPrinted>2020-07-16T06:25:41Z</cp:lastPrinted>
  <dcterms:created xsi:type="dcterms:W3CDTF">2017-06-08T05:54:08Z</dcterms:created>
  <dcterms:modified xsi:type="dcterms:W3CDTF">2020-07-20T04:56:55Z</dcterms:modified>
</cp:coreProperties>
</file>