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5" windowHeight="750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<sst xmlns="http://schemas.openxmlformats.org/spreadsheetml/2006/main" count="884" uniqueCount="258">
  <si>
    <t>№</t>
  </si>
  <si>
    <t>пп</t>
  </si>
  <si>
    <t>Целевой индикатор и показатель</t>
  </si>
  <si>
    <t xml:space="preserve"> (наименование)</t>
  </si>
  <si>
    <t xml:space="preserve">Единица </t>
  </si>
  <si>
    <t>измерения</t>
  </si>
  <si>
    <t>Значения показателей по годам</t>
  </si>
  <si>
    <t>1.</t>
  </si>
  <si>
    <t>Удельный вес численности выпускников, трудоустроившихся в течение календарного года, следующего за годом выпуска, в общей численности выпускников образовательных организаций, обучавшихся по образовательным программам среднего профессионального образования</t>
  </si>
  <si>
    <t>процентов</t>
  </si>
  <si>
    <t>х</t>
  </si>
  <si>
    <t>2.</t>
  </si>
  <si>
    <t>Доля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</si>
  <si>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3.</t>
  </si>
  <si>
    <t>Удовлетворенность населения качеством начального общего, основного общего, среднего общего и среднего профессионального образования</t>
  </si>
  <si>
    <t>процентов от числа опрошенных</t>
  </si>
  <si>
    <t>4.</t>
  </si>
  <si>
    <t>Обеспеченность детей дошкольного возраста местами в дошкольных образовательных организациях</t>
  </si>
  <si>
    <t>количество мест на 1000 детей</t>
  </si>
  <si>
    <t>5.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</si>
  <si>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</si>
  <si>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6.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</si>
  <si>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</si>
  <si>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7.</t>
  </si>
  <si>
    <t>Доля детей и молодежи, охваченных дополнительными общеобразовательными программами, в общей численности детей и молодежи 5–18 лет</t>
  </si>
  <si>
    <t>7.1.</t>
  </si>
  <si>
    <t xml:space="preserve">Доля детей и молодежи, охваченных дополнительными общеобразовательными программами по сертификатам дополнительного образования, в общей численности детей и молодежи 5 - 18 лет </t>
  </si>
  <si>
    <t>Охват детей дошкольного возраста образовательными программами дошкольного образования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</si>
  <si>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</si>
  <si>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выпускников государственных (муниципальных) общеобразовательных организаций, не сдавших единый государственный экзамен (русский язык, математика), в общей численности выпускников государственных (муниципальных) общеобразовательных организаций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</si>
  <si>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организациях всех типов</t>
  </si>
  <si>
    <t>Соотношение средней заработной платы педагогических работников дошкольных образовательных организаций и средней заработной платы работников общеобразовательных организаций в Чувашской Республике</t>
  </si>
  <si>
    <t>Соотношение средней заработной платы педагогических работников общеобразовательных организаций в Чувашской Республике и среднемесячного дохода от трудовой деятельности в Чувашской Республике</t>
  </si>
  <si>
    <t>Соотношение средней заработной платы педагогических работников государственных (муниципальных) организаций дополнительного образования и средней заработной платы учителей общеобразовательных организаций в Чувашской Республике</t>
  </si>
  <si>
    <t>8.</t>
  </si>
  <si>
    <t>9.</t>
  </si>
  <si>
    <t>10.</t>
  </si>
  <si>
    <t>11.</t>
  </si>
  <si>
    <t>12.</t>
  </si>
  <si>
    <t>x</t>
  </si>
  <si>
    <t>13.</t>
  </si>
  <si>
    <t>единиц</t>
  </si>
  <si>
    <t>Доля выпускников государственных (муниципальных) общеобразовательных организаций, не получивших аттестат о среднем (полном) общем образовании</t>
  </si>
  <si>
    <t>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</si>
  <si>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Удельный расход электрической энергии (в расчете на 1 кв. м общей площади)</t>
  </si>
  <si>
    <t>Удельный расход тепловой энергии (в расчете на 1 кв. м общей площади)</t>
  </si>
  <si>
    <t>Гкал/кв. метр</t>
  </si>
  <si>
    <t>Доля учителей, освоивших методику преподавания по межпредметным технологиям и реализующих ее в образовательном процессе, в общей численности учителей</t>
  </si>
  <si>
    <t>Доля образовательных организаций, реализующих адаптированные образовательные про­граммы, в которых созданы современные материально-технические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здоровья, в общем количестве организаций, реализующих адаптированные образовательные программы</t>
  </si>
  <si>
    <t>Удельный вес численности учителей общеобразовательных организаций в возрасте до</t>
  </si>
  <si>
    <t>35 лет в общей численности учителей общеобразовательных организаций</t>
  </si>
  <si>
    <t>Количество детей в возрасте от 5 до 18 лет, обучающихся по дополнительным общеобразовательным программам, соответствующим приоритетным направлениям технологического развития Российской Федерации, на базе созданного детского технопарка</t>
  </si>
  <si>
    <t>человек</t>
  </si>
  <si>
    <t>Количество проектов, реализованных детьми, обучающимися в детском технопарке, представленных на региональных и федеральных отчетных мероприятиях по презентации результатов проектной деятельности</t>
  </si>
  <si>
    <t>Доля школ, включенных в региональные проекты повышения качества образования, улучшивших свои результаты</t>
  </si>
  <si>
    <t>Доля детей с инвалидностью и ограниченными возможностями здоровья, осваивающих дополнительные общеобразовательные программы, в том числе с использованием дистанционных технологий</t>
  </si>
  <si>
    <t>Доля молодежи в возрасте от 14 до 30 лет, занимающейся добровольческой (волонтерской) деятельностью, в общей ее численности</t>
  </si>
  <si>
    <t>Количество добровольческих (волонтерских) объединений</t>
  </si>
  <si>
    <t>Доля молодежи в возрасте от 14 до 30 лет, охваченной деятельностью молодежных общественных объединений, в общей ее численности</t>
  </si>
  <si>
    <t>в соответствии с прогнозируемой потребностью и современными условиями обучения»</t>
  </si>
  <si>
    <t>Число новых мест в общеобразовательных организациях, всего</t>
  </si>
  <si>
    <t>мест</t>
  </si>
  <si>
    <t>в том числе:</t>
  </si>
  <si>
    <t>введенных путем капитального ремонта объектов инфраструктуры общего образования</t>
  </si>
  <si>
    <t>введенных путем строительства (реконструкции) объектов инфраструктуры общего образования, из них:</t>
  </si>
  <si>
    <t>введенных путем строительства (реконструкции) объектов инфраструктуры общего образования в сельской местности</t>
  </si>
  <si>
    <t>введенных за счет софинансирования из средств федерального бюджета</t>
  </si>
  <si>
    <t>Удельный вес численности обучающихся, занимающихся в зданиях, требующих капитального ремонта или реконструкции, в общей численности обучающихся в общеобразовательных организациях</t>
  </si>
  <si>
    <t>Удельный вес государственных и муниципальных общеобразовательных организаций, имеющих учебные здания с износом 49 процентов и ниже, в общем количестве общеобразовательных организаций</t>
  </si>
  <si>
    <t>Количество проведенных научно-практи­ческих конференций, семинаров, круглых столов и других мероприятий по вопросам воспитания и социализации детей и молодежи</t>
  </si>
  <si>
    <t>Доля педагогических работников, принявших участие в конкурсах педагогического мастерства</t>
  </si>
  <si>
    <t>Количество педагогических работников, прошедших курсы повышения квалификации и профессиональную переподготовку</t>
  </si>
  <si>
    <t>Доля родителей (законных представителей), охваченных мероприятиями по повышению компетенций в вопросах детско-родительских и семейных отношений, воспитания детей</t>
  </si>
  <si>
    <t>Доля детей и молодежи, принявших участие в мероприятиях республиканского, всероссийского уровней</t>
  </si>
  <si>
    <t>Количество профильных лагерей для одаренных детей</t>
  </si>
  <si>
    <t>Численность детей и молодежи, охваченных организациями отдыха детей и их оздоровления, расположенными в Краснодарском крае и (или) Республике Крым</t>
  </si>
  <si>
    <t xml:space="preserve">Количество проведенных среди детей и молодежи экологических мероприятий </t>
  </si>
  <si>
    <t>Доля детей и молодежи, вовлеченных в деятельность общественных организаций экологической направленности</t>
  </si>
  <si>
    <t>Доля детей в возрасте от 5 до 18 лет, охваченных дополнительными общеобразовательными программами технической и естественнонаучной направленности</t>
  </si>
  <si>
    <t>Доля объединений и кружков технической направленности в общем количестве кружков и объединений</t>
  </si>
  <si>
    <t>Количество специалистов по патриотическому воспитанию и допризывной подготовке молодежи, повысивших квалификацию</t>
  </si>
  <si>
    <t>Количество разработанных методических рекомендаций, памяток по вопросам патриотического воспитания и допризывной подготовки молодежи</t>
  </si>
  <si>
    <t>Удельный вес призывной молодежи, охваченной допризывной подготовкой</t>
  </si>
  <si>
    <t>Удельный вес детей и молодежи, занимающихся военно-техническими видами спорта</t>
  </si>
  <si>
    <t>Количество мероприятий по поэтапному внедрению и реализации Всероссийского физкультурно-спортивного комплекса «Готов к труду и обороне» (ГТО)</t>
  </si>
  <si>
    <t>Показатель годности к военной службе при первоначальной постановке на воинский учет</t>
  </si>
  <si>
    <t>Количество кадетских классов в общеобразовательных организациях</t>
  </si>
  <si>
    <t>Охват обучающихся кадетских классов республиканскими мероприятиями</t>
  </si>
  <si>
    <t>Количество военно-патриотических клубов</t>
  </si>
  <si>
    <t>Количество поисковых объединений</t>
  </si>
  <si>
    <t>Количество мероприятий по развитию поискового движения</t>
  </si>
  <si>
    <t>Количество поисковых объединений, получивших грантовую поддержку</t>
  </si>
  <si>
    <r>
      <t>кВт</t>
    </r>
    <r>
      <rPr>
        <sz val="12"/>
        <color indexed="8"/>
        <rFont val="Symbol"/>
        <family val="1"/>
      </rPr>
      <t>×</t>
    </r>
    <r>
      <rPr>
        <sz val="12"/>
        <color indexed="8"/>
        <rFont val="Times New Roman"/>
        <family val="1"/>
      </rPr>
      <t>ч/кв. метр</t>
    </r>
  </si>
  <si>
    <t>С В Е Д Е Н И Я</t>
  </si>
  <si>
    <t xml:space="preserve">Приложение № 1
к муниципальной программе
Чебоксарского района
«Развитие образования» </t>
  </si>
  <si>
    <t xml:space="preserve">о целевых индикаторах и показателях муниципальной программы Чебоксарского района «Развитие образования», </t>
  </si>
  <si>
    <t>подпрограмм муниципальной программы Чебоксарского района «Развитие образования» и их значениях</t>
  </si>
  <si>
    <t>Муниципальная программа Чебоксарского района «Развитие образования»</t>
  </si>
  <si>
    <t>Подпрограмма «Молодежь Чебоксарского района»</t>
  </si>
  <si>
    <t>Подпрограмма «Развитие воспитания в образовательных организациях Чебоксарского района»</t>
  </si>
  <si>
    <t>Подпрограмма «Патриотическое воспитание и допризывная подготовка молодежи Чебоксарского района»</t>
  </si>
  <si>
    <t xml:space="preserve">Подпрограмма «Создание в Чебоксарском районе новых мест в общеобразовательных организациях </t>
  </si>
  <si>
    <t>не менее 50</t>
  </si>
  <si>
    <t>не менее 51</t>
  </si>
  <si>
    <t>не менее 52</t>
  </si>
  <si>
    <t>не менее 53</t>
  </si>
  <si>
    <t>не менее 54</t>
  </si>
  <si>
    <t>не менее 55</t>
  </si>
  <si>
    <t>не менее 56</t>
  </si>
  <si>
    <t>Статус</t>
  </si>
  <si>
    <t xml:space="preserve">Наименование </t>
  </si>
  <si>
    <t xml:space="preserve">(основного </t>
  </si>
  <si>
    <t>мероприятия)</t>
  </si>
  <si>
    <t xml:space="preserve">Код бюджетной </t>
  </si>
  <si>
    <t>классификации</t>
  </si>
  <si>
    <t xml:space="preserve">Источники  </t>
  </si>
  <si>
    <t>финансирования</t>
  </si>
  <si>
    <t>Расходы по годам, тыс. рублей</t>
  </si>
  <si>
    <t xml:space="preserve">главный </t>
  </si>
  <si>
    <t>распорядитель бюджетных средств</t>
  </si>
  <si>
    <t>целевая статья  расходов</t>
  </si>
  <si>
    <t>2026–2030</t>
  </si>
  <si>
    <t>2031–2035</t>
  </si>
  <si>
    <t xml:space="preserve">«Развитие образования» </t>
  </si>
  <si>
    <t>всего</t>
  </si>
  <si>
    <t>Ц700000000</t>
  </si>
  <si>
    <t>федеральный бюджет</t>
  </si>
  <si>
    <t>республиканский бюджет Чувашской Республики</t>
  </si>
  <si>
    <t>внебюджетные источники</t>
  </si>
  <si>
    <t>Подпрограмма 1</t>
  </si>
  <si>
    <t>Ц710000000</t>
  </si>
  <si>
    <t>Основное мероприятие 1</t>
  </si>
  <si>
    <t>Обеспечение деятельности организаций в сфере образования</t>
  </si>
  <si>
    <t>Ц710100000</t>
  </si>
  <si>
    <t>Ц710200000</t>
  </si>
  <si>
    <t>Ц710300000</t>
  </si>
  <si>
    <t>Реализация мероприятий регионального проекта «Новые возможности для каждого»</t>
  </si>
  <si>
    <t>Ц71Е700000</t>
  </si>
  <si>
    <t>Ц710600000</t>
  </si>
  <si>
    <t>Реализация мероприятий регионального проекта «Учитель будущего»</t>
  </si>
  <si>
    <t>Ц710900000</t>
  </si>
  <si>
    <t>Меры социальной поддержки</t>
  </si>
  <si>
    <t>Ц711400000</t>
  </si>
  <si>
    <t>Ц711500000</t>
  </si>
  <si>
    <t>Реализация мероприятий регионального проекта «Содействие занятости женщин – создание условий дошкольного образования для детей в возрасте до трех лет»</t>
  </si>
  <si>
    <t>Ц71P200000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</si>
  <si>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</si>
  <si>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>Реализация мероприятий регионального проекта «Успех каждого ребенка»</t>
  </si>
  <si>
    <t>Ц71Е200000</t>
  </si>
  <si>
    <t>Мероприятие 1.</t>
  </si>
  <si>
    <t>Обеспечение внедрения модели персонифицированного финансирования дополнительного образования детей</t>
  </si>
  <si>
    <t>Реализация мероприятий регионального проекта «Цифровая образовательная среда»</t>
  </si>
  <si>
    <t>Основное мероприятие 23</t>
  </si>
  <si>
    <t>Реализация мероприятий регионального проекта «Поддержка семей, имеющих детей»</t>
  </si>
  <si>
    <t>Подпрограмма 2</t>
  </si>
  <si>
    <t>Ц720000000</t>
  </si>
  <si>
    <t>Мероприятия по вовлечению молодежи в социальную практику</t>
  </si>
  <si>
    <t>Организация отдыха детей</t>
  </si>
  <si>
    <t>Ц720300000</t>
  </si>
  <si>
    <t>Основное мероприятие 4</t>
  </si>
  <si>
    <t xml:space="preserve"> </t>
  </si>
  <si>
    <t>Подпрограмма 3</t>
  </si>
  <si>
    <t>Подпрограмма 4</t>
  </si>
  <si>
    <t>Ц740000000</t>
  </si>
  <si>
    <t xml:space="preserve">Ц740000000 </t>
  </si>
  <si>
    <t>Ц740200000</t>
  </si>
  <si>
    <t>Реализация отдельных мероприятий регионального проекта «Современная школа»</t>
  </si>
  <si>
    <t>Подпрограмма 5</t>
  </si>
  <si>
    <t xml:space="preserve">х </t>
  </si>
  <si>
    <t>Развитие кадрового потенциала</t>
  </si>
  <si>
    <t>Организация и проведение мероприятий в образовательных организациях</t>
  </si>
  <si>
    <t xml:space="preserve"> х</t>
  </si>
  <si>
    <t>Развитие физической культуры и допризывной подготовки молодежи</t>
  </si>
  <si>
    <t>Развитие и поддержка кадетского образования</t>
  </si>
  <si>
    <t>Развитие и поддержка поискового движения</t>
  </si>
  <si>
    <t>Ц7Э0000000</t>
  </si>
  <si>
    <t xml:space="preserve">муниципальной программы Чебоксарского района, подпрограммы муниципальной программы Чебоксарского района </t>
  </si>
  <si>
    <t>«Развитие воспитания в образовательных организациях Чебоксарского района»</t>
  </si>
  <si>
    <t>Основное мероприятие 2</t>
  </si>
  <si>
    <t>Основное мероприятие 3</t>
  </si>
  <si>
    <t>Финансовое обеспечение получения дошкольного образования, начального общего, основного общего и среднего общего образования, среднего профессионального образования</t>
  </si>
  <si>
    <t>Укрепление материально-технической базы объектов образования</t>
  </si>
  <si>
    <t>Основное мероприятие 5</t>
  </si>
  <si>
    <t>Основное мероприятие 6</t>
  </si>
  <si>
    <t>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Чебоксарского района</t>
  </si>
  <si>
    <t>Организационно-методическое сопровождение проведения олимпиад школьников</t>
  </si>
  <si>
    <t>Основное мероприятие 7</t>
  </si>
  <si>
    <t>Развитие единой образовательной информационной среды в Чувашской Республике</t>
  </si>
  <si>
    <t>Основное мероприятие 8</t>
  </si>
  <si>
    <t>Основное мероприятие 9</t>
  </si>
  <si>
    <t>Реализация проектов и мероприятий по инновационному развитию системы образования</t>
  </si>
  <si>
    <t>Основное мероприятие 10</t>
  </si>
  <si>
    <t xml:space="preserve">Стипендии, гранты, премии и денежные поощрения </t>
  </si>
  <si>
    <t>Основное мероприятие 11</t>
  </si>
  <si>
    <t>Модернизация системы воспитания детей и молодежи в Чувашской Республике</t>
  </si>
  <si>
    <t>Мероприятия в сфере поддержки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</si>
  <si>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12</t>
  </si>
  <si>
    <t>Основное мероприятие 13</t>
  </si>
  <si>
    <t>Капитальный ремонт объектов образования</t>
  </si>
  <si>
    <t>Основное мероприятие 17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</si>
  <si>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</si>
  <si>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Основное мероприятие 18</t>
  </si>
  <si>
    <t>Основное мероприятие 19</t>
  </si>
  <si>
    <t>Развитие научно-образовательной и творческой среды в образовательных организациях, развитие системы дополнительного образования детей в Чувашской Республике</t>
  </si>
  <si>
    <t>Основное мероприятие 20</t>
  </si>
  <si>
    <t>Основное мероприятие 22</t>
  </si>
  <si>
    <t>Проведение обязательных периодических медицинских осмотров работников муниципальных образовательных организаций Чебоксарского района</t>
  </si>
  <si>
    <t>Подготовка вожатых, педагогов и инструкторов к организации работы по воспитанию и оздоровлению детей и подростков в условиях оздоровительных и специализированных (профильных) лагерей</t>
  </si>
  <si>
    <t>Капитальный ремонт зданий государственных общеобразовательных организаций Чебоксарского района, муниципальных общеобразовательных организаций с целью создания новых мест</t>
  </si>
  <si>
    <t>Строительство пристроя – спортивного зала к зданиям государственных и муниципальных общеобразовательных организаций</t>
  </si>
  <si>
    <t>Оснащение вновь созданных мест в общеобразовательных организациях средствами обучения и воспитания, необходимыми для реализации образователь­ных программ начального общего, основного об­щего и среднего общего образования, в соответствии с санитарно-эпидемиологическими требованиями и противопожарными нормами, федеральными государственными образовательными стандартами общего образования</t>
  </si>
  <si>
    <t xml:space="preserve">Совершенствование нормативно-правового регулирования и организационно-управленческих механизмов в сфере воспитания </t>
  </si>
  <si>
    <t>Совершенствование нормативно-право­вого регулирования и организационно-управленческих механизмов в сфере патриотического воспитания и допризывной подготовки молодежи</t>
  </si>
  <si>
    <t>Информационно-методическое сопровождение и мониторинг реализации подпрограммы</t>
  </si>
  <si>
    <t xml:space="preserve">«Патриотическое воспитание и допризывная подготовка молодежи Чебоксарского района» </t>
  </si>
  <si>
    <t xml:space="preserve">«Обеспечение реализации муниципальной программы Чебоксарского района «Развитие образования» </t>
  </si>
  <si>
    <t>Муниципальная программа Чебоксарского района</t>
  </si>
  <si>
    <t xml:space="preserve">Приложение № 2
к муниципальной программе
Чебоксарского района
«Развитие образования» </t>
  </si>
  <si>
    <t>подпрограмм муниципальной программы Чебоксарского район «Развитие образования» и их значениях</t>
  </si>
  <si>
    <t>Капитальный ремонт зданий государственных общеобразовательных организаций Чебоксарского района, муниципальных общеобразовательных организаций, имеющих износ 50 процентов и выше</t>
  </si>
  <si>
    <t>Ц711600000</t>
  </si>
  <si>
    <t>Строительство (приобретение), реконструкция объектов капитального строительства образовательных организаций</t>
  </si>
  <si>
    <t xml:space="preserve">Развитие национально-региональной системы независимой оценки качества образования через реализацию пилотных региональных проектов и создание национальных механизмов оценки качества </t>
  </si>
  <si>
    <t>бюджет Чебоксарского района</t>
  </si>
  <si>
    <t>Патриотическое воспитание и допризывная подготовка молодежи</t>
  </si>
  <si>
    <t>республиканский бюджет</t>
  </si>
  <si>
    <t xml:space="preserve">республиканский бюджет </t>
  </si>
  <si>
    <t>903,957,974</t>
  </si>
  <si>
    <t>Ц720400000</t>
  </si>
  <si>
    <t>Основное мероприятие 14</t>
  </si>
  <si>
    <t>Основное мероприятие 15</t>
  </si>
  <si>
    <t>Основное мероприятие 16</t>
  </si>
  <si>
    <t>Основное мероприятие 21</t>
  </si>
  <si>
    <t>Реализация мероприятий регионального проекта «Социальные лифты для каждого»</t>
  </si>
  <si>
    <t>Муниципальная поддержка талантливой и одаренной молодежи</t>
  </si>
  <si>
    <t>Реализация мероприятий регионального проекта "Социальная активности"</t>
  </si>
  <si>
    <t xml:space="preserve">Мероприятия, направленные на экологическое просвещение обучающихся </t>
  </si>
  <si>
    <t>Основное мероприятие 24</t>
  </si>
  <si>
    <t>Подпрограмма 6</t>
  </si>
  <si>
    <t>Количество обучающихся, вовлеченных во Всероссийское детско-юношеское военно-патриотическое общественное движение «Юнармия»</t>
  </si>
  <si>
    <t>не менее 300</t>
  </si>
  <si>
    <t>не менее 301</t>
  </si>
  <si>
    <t>не менее 302</t>
  </si>
  <si>
    <t>не менее 303</t>
  </si>
  <si>
    <t>не менее 304</t>
  </si>
  <si>
    <t>не менее 305</t>
  </si>
  <si>
    <t>не менее 306</t>
  </si>
  <si>
    <t>не менее 307</t>
  </si>
  <si>
    <t>не менее 308</t>
  </si>
  <si>
    <t>не менее 5</t>
  </si>
  <si>
    <t>Подпрограмма «Поддержка развития образования»</t>
  </si>
  <si>
    <t>Доля учащихся муниципальных общеобразовательных организаций, обеспеченных горячим питанием</t>
  </si>
  <si>
    <t>Количество участников проекта «Билет в будущее», получившие рекомендации по построению индивидуального учебного плана в соответствии с выбранными профессиональными компетенциями</t>
  </si>
  <si>
    <t>Охват детей, обеспеченных путевками в пришкольные летние оздоровительные лагеря</t>
  </si>
  <si>
    <t>Охват детей, обеспеченных путевками в загородные лагеря</t>
  </si>
  <si>
    <t xml:space="preserve">Подпрограмма 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</t>
  </si>
  <si>
    <t xml:space="preserve"> Подпрограмма «Поддержка развития образования» </t>
  </si>
  <si>
    <t>Приложение № 1
к постановлению администрации
Чебоксарского района
от ____________________________2020 № 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</si>
</sst>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2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.5"/>
      <color rgb="FF2D2D2D"/>
      <name val="Times New Roman"/>
      <family val="1"/>
    </font>
    <font>
      <sz val="12"/>
      <color rgb="FF2D2D2D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2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0" fontId="42" fillId="29" borderId="2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justify" vertical="center"/>
    </xf>
    <xf numFmtId="0" fontId="60" fillId="0" borderId="11" xfId="0" applyFont="1" applyBorder="1" applyAlignment="1">
      <alignment horizontal="justify" vertical="center"/>
    </xf>
    <xf numFmtId="0" fontId="6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 wrapText="1"/>
    </xf>
    <xf numFmtId="176" fontId="62" fillId="35" borderId="11" xfId="0" applyNumberFormat="1" applyFont="1" applyFill="1" applyBorder="1" applyAlignment="1">
      <alignment horizontal="center" vertical="center" wrapText="1"/>
    </xf>
    <xf numFmtId="176" fontId="61" fillId="35" borderId="11" xfId="0" applyNumberFormat="1" applyFont="1" applyFill="1" applyBorder="1" applyAlignment="1">
      <alignment horizontal="center" vertical="center" wrapText="1"/>
    </xf>
    <xf numFmtId="176" fontId="62" fillId="35" borderId="12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61" fillId="35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62" fillId="35" borderId="11" xfId="0" applyNumberFormat="1" applyFont="1" applyFill="1" applyBorder="1" applyAlignment="1">
      <alignment horizontal="center" vertical="center" wrapText="1"/>
    </xf>
    <xf numFmtId="2" fontId="62" fillId="35" borderId="12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5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justify" vertical="center" wrapText="1"/>
    </xf>
    <xf numFmtId="0" fontId="62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justify" vertical="center" wrapText="1"/>
    </xf>
    <xf numFmtId="0" fontId="62" fillId="35" borderId="13" xfId="0" applyFont="1" applyFill="1" applyBorder="1" applyAlignment="1">
      <alignment horizontal="justify" vertical="center" wrapText="1"/>
    </xf>
    <xf numFmtId="0" fontId="63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65" fillId="35" borderId="0" xfId="0" applyFont="1" applyFill="1" applyAlignment="1">
      <alignment horizontal="center" vertical="center"/>
    </xf>
    <xf numFmtId="0" fontId="66" fillId="35" borderId="0" xfId="0" applyFont="1" applyFill="1" applyAlignment="1">
      <alignment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vertical="top" wrapText="1"/>
    </xf>
    <xf numFmtId="0" fontId="0" fillId="35" borderId="22" xfId="0" applyFill="1" applyBorder="1" applyAlignment="1">
      <alignment vertical="top" wrapText="1"/>
    </xf>
    <xf numFmtId="0" fontId="0" fillId="35" borderId="20" xfId="0" applyFill="1" applyBorder="1" applyAlignment="1">
      <alignment vertical="top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62" fillId="35" borderId="11" xfId="0" applyFont="1" applyFill="1" applyBorder="1" applyAlignment="1">
      <alignment horizontal="justify" vertical="center" wrapText="1"/>
    </xf>
    <xf numFmtId="0" fontId="62" fillId="35" borderId="16" xfId="0" applyFont="1" applyFill="1" applyBorder="1" applyAlignment="1">
      <alignment horizontal="justify" vertical="center" wrapText="1"/>
    </xf>
    <xf numFmtId="0" fontId="0" fillId="35" borderId="11" xfId="0" applyFill="1" applyBorder="1" applyAlignment="1">
      <alignment wrapText="1"/>
    </xf>
    <xf numFmtId="0" fontId="61" fillId="35" borderId="11" xfId="0" applyFont="1" applyFill="1" applyBorder="1" applyAlignment="1">
      <alignment vertical="center" wrapText="1"/>
    </xf>
    <xf numFmtId="175" fontId="61" fillId="35" borderId="11" xfId="0" applyNumberFormat="1" applyFont="1" applyFill="1" applyBorder="1" applyAlignment="1">
      <alignment vertical="center" wrapText="1"/>
    </xf>
    <xf numFmtId="0" fontId="0" fillId="35" borderId="15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62" fillId="35" borderId="11" xfId="0" applyFont="1" applyFill="1" applyBorder="1" applyAlignment="1">
      <alignment horizontal="left" vertical="center" wrapText="1"/>
    </xf>
    <xf numFmtId="0" fontId="62" fillId="35" borderId="11" xfId="0" applyFont="1" applyFill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justify" vertical="center" wrapText="1"/>
    </xf>
    <xf numFmtId="0" fontId="5" fillId="35" borderId="15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justify" vertical="center" wrapText="1"/>
    </xf>
    <xf numFmtId="0" fontId="62" fillId="35" borderId="12" xfId="0" applyFont="1" applyFill="1" applyBorder="1" applyAlignment="1">
      <alignment vertical="center" wrapText="1"/>
    </xf>
    <xf numFmtId="0" fontId="62" fillId="35" borderId="15" xfId="0" applyFont="1" applyFill="1" applyBorder="1" applyAlignment="1">
      <alignment vertical="center" wrapText="1"/>
    </xf>
    <xf numFmtId="0" fontId="62" fillId="35" borderId="13" xfId="0" applyFont="1" applyFill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90" zoomScaleSheetLayoutView="90" zoomScalePageLayoutView="0" workbookViewId="0" topLeftCell="A46">
      <selection activeCell="O58" sqref="O58"/>
    </sheetView>
  </sheetViews>
  <sheetFormatPr defaultColWidth="9.140625" defaultRowHeight="15"/>
  <cols>
    <col min="1" max="1" width="7.8515625" style="0" customWidth="1"/>
    <col min="2" max="2" width="77.140625" style="0" customWidth="1"/>
    <col min="3" max="3" width="22.57421875" style="0" customWidth="1"/>
    <col min="4" max="4" width="10.00390625" style="0" customWidth="1"/>
  </cols>
  <sheetData>
    <row r="1" spans="1:12" ht="57" customHeight="1">
      <c r="A1" s="2"/>
      <c r="B1" s="2"/>
      <c r="C1" s="2"/>
      <c r="D1" s="2"/>
      <c r="E1" s="2"/>
      <c r="F1" s="2"/>
      <c r="G1" s="2"/>
      <c r="H1" s="40" t="s">
        <v>94</v>
      </c>
      <c r="I1" s="40"/>
      <c r="J1" s="40"/>
      <c r="K1" s="40"/>
      <c r="L1" s="40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41" t="s">
        <v>93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1" t="s">
        <v>95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41" t="s">
        <v>96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>
      <c r="A7" s="3" t="s">
        <v>0</v>
      </c>
      <c r="B7" s="3" t="s">
        <v>2</v>
      </c>
      <c r="C7" s="3" t="s">
        <v>4</v>
      </c>
      <c r="D7" s="39" t="s">
        <v>6</v>
      </c>
      <c r="E7" s="39"/>
      <c r="F7" s="39"/>
      <c r="G7" s="39"/>
      <c r="H7" s="39"/>
      <c r="I7" s="39"/>
      <c r="J7" s="39"/>
      <c r="K7" s="39"/>
      <c r="L7" s="39"/>
    </row>
    <row r="8" spans="1:12" ht="22.5" customHeight="1">
      <c r="A8" s="3" t="s">
        <v>1</v>
      </c>
      <c r="B8" s="3" t="s">
        <v>3</v>
      </c>
      <c r="C8" s="3" t="s">
        <v>5</v>
      </c>
      <c r="D8" s="3">
        <v>2019</v>
      </c>
      <c r="E8" s="3">
        <v>2020</v>
      </c>
      <c r="F8" s="3">
        <v>2021</v>
      </c>
      <c r="G8" s="3">
        <v>2022</v>
      </c>
      <c r="H8" s="3">
        <v>2023</v>
      </c>
      <c r="I8" s="3">
        <v>2024</v>
      </c>
      <c r="J8" s="3">
        <v>2025</v>
      </c>
      <c r="K8" s="3">
        <v>2030</v>
      </c>
      <c r="L8" s="3">
        <v>2035</v>
      </c>
    </row>
    <row r="9" spans="1:12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.75" customHeight="1">
      <c r="A10" s="43" t="s">
        <v>97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60" customHeight="1">
      <c r="A11" s="3">
        <v>1</v>
      </c>
      <c r="B11" s="8" t="s">
        <v>8</v>
      </c>
      <c r="C11" s="3" t="s">
        <v>9</v>
      </c>
      <c r="D11" s="3" t="s">
        <v>102</v>
      </c>
      <c r="E11" s="3" t="s">
        <v>103</v>
      </c>
      <c r="F11" s="3" t="s">
        <v>104</v>
      </c>
      <c r="G11" s="3" t="s">
        <v>105</v>
      </c>
      <c r="H11" s="3" t="s">
        <v>106</v>
      </c>
      <c r="I11" s="3" t="s">
        <v>107</v>
      </c>
      <c r="J11" s="3" t="s">
        <v>108</v>
      </c>
      <c r="K11" s="3" t="s">
        <v>10</v>
      </c>
      <c r="L11" s="3" t="s">
        <v>10</v>
      </c>
    </row>
    <row r="12" spans="1:12" ht="48.75" customHeight="1">
      <c r="A12" s="3">
        <v>2</v>
      </c>
      <c r="B12" s="8" t="s">
        <v>12</v>
      </c>
      <c r="C12" s="3" t="s">
        <v>9</v>
      </c>
      <c r="D12" s="3">
        <v>37</v>
      </c>
      <c r="E12" s="3">
        <v>37</v>
      </c>
      <c r="F12" s="3">
        <v>37</v>
      </c>
      <c r="G12" s="3">
        <v>37</v>
      </c>
      <c r="H12" s="3">
        <v>37</v>
      </c>
      <c r="I12" s="3">
        <v>37</v>
      </c>
      <c r="J12" s="3">
        <v>37</v>
      </c>
      <c r="K12" s="3" t="s">
        <v>10</v>
      </c>
      <c r="L12" s="3" t="s">
        <v>10</v>
      </c>
    </row>
    <row r="13" spans="1:12" ht="29.25" customHeight="1">
      <c r="A13" s="3">
        <v>3</v>
      </c>
      <c r="B13" s="8" t="s">
        <v>14</v>
      </c>
      <c r="C13" s="3" t="s">
        <v>15</v>
      </c>
      <c r="D13" s="21">
        <v>83</v>
      </c>
      <c r="E13" s="21">
        <v>85</v>
      </c>
      <c r="F13" s="21">
        <v>85</v>
      </c>
      <c r="G13" s="21">
        <v>85</v>
      </c>
      <c r="H13" s="21">
        <v>85</v>
      </c>
      <c r="I13" s="21">
        <v>85</v>
      </c>
      <c r="J13" s="21">
        <v>85</v>
      </c>
      <c r="K13" s="21">
        <v>85</v>
      </c>
      <c r="L13" s="21">
        <v>85</v>
      </c>
    </row>
    <row r="14" spans="1:12" ht="30" customHeight="1">
      <c r="A14" s="22">
        <v>4</v>
      </c>
      <c r="B14" s="8" t="s">
        <v>17</v>
      </c>
      <c r="C14" s="3" t="s">
        <v>18</v>
      </c>
      <c r="D14" s="3">
        <v>830</v>
      </c>
      <c r="E14" s="3">
        <v>840</v>
      </c>
      <c r="F14" s="3">
        <v>850</v>
      </c>
      <c r="G14" s="3">
        <v>860</v>
      </c>
      <c r="H14" s="3">
        <v>870</v>
      </c>
      <c r="I14" s="3">
        <v>880</v>
      </c>
      <c r="J14" s="3">
        <v>890</v>
      </c>
      <c r="K14" s="3">
        <v>920</v>
      </c>
      <c r="L14" s="3">
        <v>1000</v>
      </c>
    </row>
    <row r="15" spans="1:12" ht="45" customHeight="1">
      <c r="A15" s="22">
        <v>5</v>
      </c>
      <c r="B15" s="8" t="s">
        <v>20</v>
      </c>
      <c r="C15" s="3" t="s">
        <v>9</v>
      </c>
      <c r="D15" s="3">
        <v>99</v>
      </c>
      <c r="E15" s="3">
        <v>100</v>
      </c>
      <c r="F15" s="3">
        <v>100</v>
      </c>
      <c r="G15" s="3">
        <v>100</v>
      </c>
      <c r="H15" s="3">
        <v>100</v>
      </c>
      <c r="I15" s="3">
        <v>100</v>
      </c>
      <c r="J15" s="3">
        <v>100</v>
      </c>
      <c r="K15" s="3">
        <v>100</v>
      </c>
      <c r="L15" s="3">
        <v>100</v>
      </c>
    </row>
    <row r="16" spans="1:12" ht="32.25" customHeight="1">
      <c r="A16" s="22">
        <v>6</v>
      </c>
      <c r="B16" s="8" t="s">
        <v>22</v>
      </c>
      <c r="C16" s="3" t="s">
        <v>9</v>
      </c>
      <c r="D16" s="3">
        <v>90</v>
      </c>
      <c r="E16" s="3">
        <v>91</v>
      </c>
      <c r="F16" s="3">
        <v>92</v>
      </c>
      <c r="G16" s="3">
        <v>93</v>
      </c>
      <c r="H16" s="3">
        <v>94</v>
      </c>
      <c r="I16" s="3">
        <v>95</v>
      </c>
      <c r="J16" s="3">
        <v>96</v>
      </c>
      <c r="K16" s="3">
        <v>100</v>
      </c>
      <c r="L16" s="3">
        <v>100</v>
      </c>
    </row>
    <row r="17" spans="1:12" ht="47.25" customHeight="1">
      <c r="A17" s="22">
        <v>7</v>
      </c>
      <c r="B17" s="8" t="s">
        <v>24</v>
      </c>
      <c r="C17" s="3" t="s">
        <v>9</v>
      </c>
      <c r="D17" s="3">
        <v>35</v>
      </c>
      <c r="E17" s="3">
        <v>50</v>
      </c>
      <c r="F17" s="3">
        <v>72</v>
      </c>
      <c r="G17" s="3">
        <v>77</v>
      </c>
      <c r="H17" s="3">
        <v>78.5</v>
      </c>
      <c r="I17" s="3">
        <v>80</v>
      </c>
      <c r="J17" s="3">
        <v>80</v>
      </c>
      <c r="K17" s="3">
        <v>80</v>
      </c>
      <c r="L17" s="3">
        <v>80</v>
      </c>
    </row>
    <row r="18" spans="1:12" ht="48.75" customHeight="1">
      <c r="A18" s="3" t="s">
        <v>25</v>
      </c>
      <c r="B18" s="9" t="s">
        <v>26</v>
      </c>
      <c r="C18" s="6" t="s">
        <v>9</v>
      </c>
      <c r="D18" s="6">
        <v>30</v>
      </c>
      <c r="E18" s="6">
        <v>30</v>
      </c>
      <c r="F18" s="6">
        <v>30</v>
      </c>
      <c r="G18" s="6">
        <v>30</v>
      </c>
      <c r="H18" s="6">
        <v>30</v>
      </c>
      <c r="I18" s="6">
        <v>30</v>
      </c>
      <c r="J18" s="6">
        <v>30</v>
      </c>
      <c r="K18" s="6">
        <v>30</v>
      </c>
      <c r="L18" s="6">
        <v>30</v>
      </c>
    </row>
    <row r="19" spans="1:12" ht="15.75" customHeight="1">
      <c r="A19" s="43" t="s">
        <v>250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31.5">
      <c r="A20" s="3">
        <v>1</v>
      </c>
      <c r="B20" s="5" t="s">
        <v>27</v>
      </c>
      <c r="C20" s="3" t="s">
        <v>9</v>
      </c>
      <c r="D20" s="3">
        <v>82.8</v>
      </c>
      <c r="E20" s="3">
        <v>82.8</v>
      </c>
      <c r="F20" s="3">
        <v>82.8</v>
      </c>
      <c r="G20" s="3">
        <v>87</v>
      </c>
      <c r="H20" s="3">
        <v>91.5</v>
      </c>
      <c r="I20" s="3">
        <v>95</v>
      </c>
      <c r="J20" s="3">
        <v>95</v>
      </c>
      <c r="K20" s="3">
        <v>95</v>
      </c>
      <c r="L20" s="3">
        <v>95</v>
      </c>
    </row>
    <row r="21" spans="1:12" ht="94.5">
      <c r="A21" s="3">
        <v>2</v>
      </c>
      <c r="B21" s="5" t="s">
        <v>28</v>
      </c>
      <c r="C21" s="3" t="s">
        <v>9</v>
      </c>
      <c r="D21" s="3">
        <v>100</v>
      </c>
      <c r="E21" s="3">
        <v>100</v>
      </c>
      <c r="F21" s="3">
        <v>100</v>
      </c>
      <c r="G21" s="3">
        <v>100</v>
      </c>
      <c r="H21" s="3">
        <v>100</v>
      </c>
      <c r="I21" s="3">
        <v>100</v>
      </c>
      <c r="J21" s="3">
        <v>100</v>
      </c>
      <c r="K21" s="3">
        <v>100</v>
      </c>
      <c r="L21" s="3">
        <v>100</v>
      </c>
    </row>
    <row r="22" spans="1:12" ht="63">
      <c r="A22" s="3">
        <v>3</v>
      </c>
      <c r="B22" s="5" t="s">
        <v>29</v>
      </c>
      <c r="C22" s="3" t="s">
        <v>9</v>
      </c>
      <c r="D22" s="3">
        <v>1.2</v>
      </c>
      <c r="E22" s="3">
        <v>1.19</v>
      </c>
      <c r="F22" s="3">
        <v>1.19</v>
      </c>
      <c r="G22" s="3">
        <v>1.19</v>
      </c>
      <c r="H22" s="3">
        <v>1.19</v>
      </c>
      <c r="I22" s="3">
        <v>1.19</v>
      </c>
      <c r="J22" s="3">
        <v>1.19</v>
      </c>
      <c r="K22" s="3">
        <v>1.19</v>
      </c>
      <c r="L22" s="3">
        <v>1.19</v>
      </c>
    </row>
    <row r="23" spans="1:12" ht="78.75">
      <c r="A23" s="22">
        <v>4</v>
      </c>
      <c r="B23" s="5" t="s">
        <v>30</v>
      </c>
      <c r="C23" s="3" t="s">
        <v>9</v>
      </c>
      <c r="D23" s="3">
        <v>90</v>
      </c>
      <c r="E23" s="3">
        <v>92</v>
      </c>
      <c r="F23" s="3">
        <v>92</v>
      </c>
      <c r="G23" s="3">
        <v>92</v>
      </c>
      <c r="H23" s="3">
        <v>92</v>
      </c>
      <c r="I23" s="3">
        <v>92</v>
      </c>
      <c r="J23" s="3">
        <v>92.1</v>
      </c>
      <c r="K23" s="3">
        <v>92.1</v>
      </c>
      <c r="L23" s="3">
        <v>92.1</v>
      </c>
    </row>
    <row r="24" spans="1:12" ht="47.25">
      <c r="A24" s="22">
        <v>5</v>
      </c>
      <c r="B24" s="5" t="s">
        <v>31</v>
      </c>
      <c r="C24" s="3" t="s">
        <v>9</v>
      </c>
      <c r="D24" s="3">
        <v>100</v>
      </c>
      <c r="E24" s="3">
        <v>100</v>
      </c>
      <c r="F24" s="3">
        <v>100</v>
      </c>
      <c r="G24" s="3">
        <v>100</v>
      </c>
      <c r="H24" s="3">
        <v>100</v>
      </c>
      <c r="I24" s="3">
        <v>100</v>
      </c>
      <c r="J24" s="3">
        <v>100</v>
      </c>
      <c r="K24" s="3">
        <v>100</v>
      </c>
      <c r="L24" s="3">
        <v>100</v>
      </c>
    </row>
    <row r="25" spans="1:12" ht="44.25" customHeight="1">
      <c r="A25" s="22">
        <v>6</v>
      </c>
      <c r="B25" s="5" t="s">
        <v>32</v>
      </c>
      <c r="C25" s="3" t="s">
        <v>9</v>
      </c>
      <c r="D25" s="3">
        <v>100</v>
      </c>
      <c r="E25" s="3">
        <v>100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</row>
    <row r="26" spans="1:12" ht="63">
      <c r="A26" s="22">
        <v>7</v>
      </c>
      <c r="B26" s="5" t="s">
        <v>33</v>
      </c>
      <c r="C26" s="3" t="s">
        <v>9</v>
      </c>
      <c r="D26" s="3">
        <v>100</v>
      </c>
      <c r="E26" s="3">
        <v>100</v>
      </c>
      <c r="F26" s="3">
        <v>100</v>
      </c>
      <c r="G26" s="3">
        <v>100</v>
      </c>
      <c r="H26" s="3">
        <v>100</v>
      </c>
      <c r="I26" s="3">
        <v>100</v>
      </c>
      <c r="J26" s="3">
        <v>100</v>
      </c>
      <c r="K26" s="3">
        <v>100</v>
      </c>
      <c r="L26" s="3">
        <v>100</v>
      </c>
    </row>
    <row r="27" spans="1:12" ht="31.5">
      <c r="A27" s="22">
        <v>8</v>
      </c>
      <c r="B27" s="5" t="s">
        <v>251</v>
      </c>
      <c r="C27" s="3" t="s">
        <v>9</v>
      </c>
      <c r="D27" s="3">
        <v>98</v>
      </c>
      <c r="E27" s="3">
        <v>100</v>
      </c>
      <c r="F27" s="3">
        <v>100</v>
      </c>
      <c r="G27" s="3">
        <v>100</v>
      </c>
      <c r="H27" s="3">
        <v>100</v>
      </c>
      <c r="I27" s="3">
        <v>100</v>
      </c>
      <c r="J27" s="3">
        <v>100</v>
      </c>
      <c r="K27" s="3">
        <v>100</v>
      </c>
      <c r="L27" s="3">
        <v>100</v>
      </c>
    </row>
    <row r="28" spans="1:12" ht="32.25" customHeight="1">
      <c r="A28" s="22">
        <v>9</v>
      </c>
      <c r="B28" s="5" t="s">
        <v>42</v>
      </c>
      <c r="C28" s="3" t="s">
        <v>9</v>
      </c>
      <c r="D28" s="3">
        <v>1.8</v>
      </c>
      <c r="E28" s="3">
        <v>1.8</v>
      </c>
      <c r="F28" s="3">
        <v>1.8</v>
      </c>
      <c r="G28" s="3">
        <v>1.75</v>
      </c>
      <c r="H28" s="3">
        <v>1.75</v>
      </c>
      <c r="I28" s="3">
        <v>1.7</v>
      </c>
      <c r="J28" s="3">
        <v>1.7</v>
      </c>
      <c r="K28" s="3">
        <v>1.65</v>
      </c>
      <c r="L28" s="3">
        <v>1.65</v>
      </c>
    </row>
    <row r="29" spans="1:12" ht="91.5" customHeight="1">
      <c r="A29" s="22">
        <v>10</v>
      </c>
      <c r="B29" s="5" t="s">
        <v>43</v>
      </c>
      <c r="C29" s="3"/>
      <c r="D29" s="3">
        <v>1.59</v>
      </c>
      <c r="E29" s="3">
        <v>1.59</v>
      </c>
      <c r="F29" s="3">
        <v>1.59</v>
      </c>
      <c r="G29" s="3">
        <v>1.59</v>
      </c>
      <c r="H29" s="3">
        <v>1.59</v>
      </c>
      <c r="I29" s="3">
        <v>1.59</v>
      </c>
      <c r="J29" s="3">
        <v>1.59</v>
      </c>
      <c r="K29" s="3">
        <v>1.59</v>
      </c>
      <c r="L29" s="3">
        <v>1.59</v>
      </c>
    </row>
    <row r="30" spans="1:12" ht="31.5">
      <c r="A30" s="22">
        <v>11</v>
      </c>
      <c r="B30" s="5" t="s">
        <v>44</v>
      </c>
      <c r="C30" s="3" t="s">
        <v>92</v>
      </c>
      <c r="D30" s="3">
        <v>25.23</v>
      </c>
      <c r="E30" s="3">
        <v>24.98</v>
      </c>
      <c r="F30" s="3">
        <v>24.98</v>
      </c>
      <c r="G30" s="3">
        <v>24.98</v>
      </c>
      <c r="H30" s="3">
        <v>24.98</v>
      </c>
      <c r="I30" s="3">
        <v>24.98</v>
      </c>
      <c r="J30" s="3">
        <v>24.98</v>
      </c>
      <c r="K30" s="3">
        <v>24.98</v>
      </c>
      <c r="L30" s="3">
        <v>24.98</v>
      </c>
    </row>
    <row r="31" spans="1:12" ht="15.75">
      <c r="A31" s="22">
        <v>12</v>
      </c>
      <c r="B31" s="5" t="s">
        <v>45</v>
      </c>
      <c r="C31" s="3" t="s">
        <v>46</v>
      </c>
      <c r="D31" s="3">
        <v>0.141</v>
      </c>
      <c r="E31" s="3">
        <v>0.137</v>
      </c>
      <c r="F31" s="3">
        <v>0.137</v>
      </c>
      <c r="G31" s="3">
        <v>0.137</v>
      </c>
      <c r="H31" s="3">
        <v>0.137</v>
      </c>
      <c r="I31" s="3">
        <v>0.137</v>
      </c>
      <c r="J31" s="3">
        <v>0.137</v>
      </c>
      <c r="K31" s="3">
        <v>0.137</v>
      </c>
      <c r="L31" s="3">
        <v>0.137</v>
      </c>
    </row>
    <row r="32" spans="1:12" ht="47.25">
      <c r="A32" s="22">
        <v>13</v>
      </c>
      <c r="B32" s="5" t="s">
        <v>47</v>
      </c>
      <c r="C32" s="3" t="s">
        <v>9</v>
      </c>
      <c r="D32" s="3">
        <v>92</v>
      </c>
      <c r="E32" s="3">
        <v>100</v>
      </c>
      <c r="F32" s="3">
        <v>100</v>
      </c>
      <c r="G32" s="3">
        <v>100</v>
      </c>
      <c r="H32" s="3">
        <v>100</v>
      </c>
      <c r="I32" s="3">
        <v>100</v>
      </c>
      <c r="J32" s="3">
        <v>100</v>
      </c>
      <c r="K32" s="3">
        <v>100</v>
      </c>
      <c r="L32" s="3">
        <v>100</v>
      </c>
    </row>
    <row r="33" spans="1:12" ht="94.5">
      <c r="A33" s="22">
        <v>14</v>
      </c>
      <c r="B33" s="5" t="s">
        <v>48</v>
      </c>
      <c r="C33" s="3" t="s">
        <v>9</v>
      </c>
      <c r="D33" s="3">
        <v>85</v>
      </c>
      <c r="E33" s="3">
        <v>100</v>
      </c>
      <c r="F33" s="3">
        <v>100</v>
      </c>
      <c r="G33" s="3">
        <v>100</v>
      </c>
      <c r="H33" s="3">
        <v>100</v>
      </c>
      <c r="I33" s="3">
        <v>100</v>
      </c>
      <c r="J33" s="3">
        <v>100</v>
      </c>
      <c r="K33" s="3">
        <v>100</v>
      </c>
      <c r="L33" s="3">
        <v>100</v>
      </c>
    </row>
    <row r="34" spans="1:12" ht="31.5">
      <c r="A34" s="39">
        <v>15</v>
      </c>
      <c r="B34" s="5" t="s">
        <v>49</v>
      </c>
      <c r="C34" s="39" t="s">
        <v>9</v>
      </c>
      <c r="D34" s="39">
        <v>8.5</v>
      </c>
      <c r="E34" s="39">
        <v>8.9</v>
      </c>
      <c r="F34" s="39">
        <v>10.3</v>
      </c>
      <c r="G34" s="39">
        <v>10.7</v>
      </c>
      <c r="H34" s="39">
        <v>11</v>
      </c>
      <c r="I34" s="39">
        <v>12</v>
      </c>
      <c r="J34" s="39">
        <v>16.5</v>
      </c>
      <c r="K34" s="39">
        <v>18</v>
      </c>
      <c r="L34" s="39">
        <v>20</v>
      </c>
    </row>
    <row r="35" spans="1:12" ht="15.75">
      <c r="A35" s="39"/>
      <c r="B35" s="5" t="s">
        <v>50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63">
      <c r="A36" s="3">
        <v>16</v>
      </c>
      <c r="B36" s="5" t="s">
        <v>51</v>
      </c>
      <c r="C36" s="3" t="s">
        <v>52</v>
      </c>
      <c r="D36" s="3">
        <v>800</v>
      </c>
      <c r="E36" s="3">
        <v>900</v>
      </c>
      <c r="F36" s="3">
        <v>950</v>
      </c>
      <c r="G36" s="3">
        <v>1000</v>
      </c>
      <c r="H36" s="3">
        <v>1100</v>
      </c>
      <c r="I36" s="3">
        <v>1200</v>
      </c>
      <c r="J36" s="3">
        <v>1300</v>
      </c>
      <c r="K36" s="3">
        <v>1400</v>
      </c>
      <c r="L36" s="3">
        <v>1500</v>
      </c>
    </row>
    <row r="37" spans="1:12" ht="50.25" customHeight="1">
      <c r="A37" s="3">
        <v>17</v>
      </c>
      <c r="B37" s="5" t="s">
        <v>53</v>
      </c>
      <c r="C37" s="3" t="s">
        <v>41</v>
      </c>
      <c r="D37" s="3">
        <v>0</v>
      </c>
      <c r="E37" s="3">
        <v>0</v>
      </c>
      <c r="F37" s="3">
        <v>1</v>
      </c>
      <c r="G37" s="3">
        <v>1</v>
      </c>
      <c r="H37" s="3">
        <v>2</v>
      </c>
      <c r="I37" s="3">
        <v>4</v>
      </c>
      <c r="J37" s="3">
        <v>5</v>
      </c>
      <c r="K37" s="3">
        <v>10</v>
      </c>
      <c r="L37" s="3">
        <v>10</v>
      </c>
    </row>
    <row r="38" spans="1:12" ht="15.75" hidden="1">
      <c r="A38" s="22"/>
      <c r="B38" s="23"/>
      <c r="C38" s="3" t="s">
        <v>52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36.75" customHeight="1">
      <c r="A39" s="22">
        <v>18</v>
      </c>
      <c r="B39" s="5" t="s">
        <v>54</v>
      </c>
      <c r="C39" s="3" t="s">
        <v>9</v>
      </c>
      <c r="D39" s="3">
        <v>27</v>
      </c>
      <c r="E39" s="3">
        <v>50</v>
      </c>
      <c r="F39" s="3">
        <v>100</v>
      </c>
      <c r="G39" s="3">
        <v>100</v>
      </c>
      <c r="H39" s="3">
        <v>100</v>
      </c>
      <c r="I39" s="3">
        <v>100</v>
      </c>
      <c r="J39" s="3">
        <v>100</v>
      </c>
      <c r="K39" s="3">
        <v>100</v>
      </c>
      <c r="L39" s="3">
        <v>100</v>
      </c>
    </row>
    <row r="40" spans="1:12" ht="54" customHeight="1">
      <c r="A40" s="22">
        <v>19</v>
      </c>
      <c r="B40" s="23" t="s">
        <v>252</v>
      </c>
      <c r="C40" s="22" t="s">
        <v>41</v>
      </c>
      <c r="D40" s="22">
        <v>9</v>
      </c>
      <c r="E40" s="22">
        <v>26</v>
      </c>
      <c r="F40" s="22">
        <v>28</v>
      </c>
      <c r="G40" s="22">
        <v>30</v>
      </c>
      <c r="H40" s="22">
        <v>32</v>
      </c>
      <c r="I40" s="22">
        <v>34</v>
      </c>
      <c r="J40" s="22">
        <v>36</v>
      </c>
      <c r="K40" s="22">
        <v>38</v>
      </c>
      <c r="L40" s="22">
        <v>39</v>
      </c>
    </row>
    <row r="41" spans="1:12" ht="47.25">
      <c r="A41" s="22">
        <v>20</v>
      </c>
      <c r="B41" s="5" t="s">
        <v>55</v>
      </c>
      <c r="C41" s="3" t="s">
        <v>9</v>
      </c>
      <c r="D41" s="3">
        <v>34</v>
      </c>
      <c r="E41" s="3">
        <v>46</v>
      </c>
      <c r="F41" s="3">
        <v>52</v>
      </c>
      <c r="G41" s="3">
        <v>58</v>
      </c>
      <c r="H41" s="3">
        <v>64</v>
      </c>
      <c r="I41" s="3">
        <v>70</v>
      </c>
      <c r="J41" s="3">
        <v>75</v>
      </c>
      <c r="K41" s="3">
        <v>80</v>
      </c>
      <c r="L41" s="3">
        <v>85</v>
      </c>
    </row>
    <row r="42" spans="1:12" ht="15.75" customHeight="1">
      <c r="A42" s="43" t="s">
        <v>98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5.75" customHeight="1">
      <c r="A43" s="24">
        <v>1</v>
      </c>
      <c r="B43" s="7" t="s">
        <v>254</v>
      </c>
      <c r="C43" s="24" t="s">
        <v>41</v>
      </c>
      <c r="D43" s="24">
        <v>325</v>
      </c>
      <c r="E43" s="24">
        <v>325</v>
      </c>
      <c r="F43" s="24">
        <v>330</v>
      </c>
      <c r="G43" s="24">
        <v>330</v>
      </c>
      <c r="H43" s="24">
        <v>335</v>
      </c>
      <c r="I43" s="24">
        <v>335</v>
      </c>
      <c r="J43" s="24">
        <v>340</v>
      </c>
      <c r="K43" s="24">
        <f>J43*5</f>
        <v>1700</v>
      </c>
      <c r="L43" s="25">
        <v>1700</v>
      </c>
    </row>
    <row r="44" spans="1:12" ht="32.25" customHeight="1">
      <c r="A44" s="24">
        <v>2</v>
      </c>
      <c r="B44" s="7" t="s">
        <v>253</v>
      </c>
      <c r="C44" s="24" t="s">
        <v>41</v>
      </c>
      <c r="D44" s="24">
        <v>1520</v>
      </c>
      <c r="E44" s="24">
        <v>1520</v>
      </c>
      <c r="F44" s="24">
        <v>1520</v>
      </c>
      <c r="G44" s="24">
        <v>1520</v>
      </c>
      <c r="H44" s="24">
        <v>1520</v>
      </c>
      <c r="I44" s="24">
        <v>1520</v>
      </c>
      <c r="J44" s="24">
        <v>1520</v>
      </c>
      <c r="K44" s="24">
        <f>J44*5</f>
        <v>7600</v>
      </c>
      <c r="L44" s="25">
        <v>7600</v>
      </c>
    </row>
    <row r="45" spans="1:12" ht="31.5">
      <c r="A45" s="3">
        <v>3</v>
      </c>
      <c r="B45" s="7" t="s">
        <v>56</v>
      </c>
      <c r="C45" s="3" t="s">
        <v>9</v>
      </c>
      <c r="D45" s="3">
        <v>10</v>
      </c>
      <c r="E45" s="3">
        <v>12</v>
      </c>
      <c r="F45" s="3">
        <v>14</v>
      </c>
      <c r="G45" s="3">
        <v>14</v>
      </c>
      <c r="H45" s="3">
        <v>15</v>
      </c>
      <c r="I45" s="3">
        <v>15</v>
      </c>
      <c r="J45" s="3">
        <v>20</v>
      </c>
      <c r="K45" s="3">
        <v>23</v>
      </c>
      <c r="L45" s="3">
        <v>25</v>
      </c>
    </row>
    <row r="46" spans="1:12" ht="15.75">
      <c r="A46" s="3">
        <v>4</v>
      </c>
      <c r="B46" s="5" t="s">
        <v>57</v>
      </c>
      <c r="C46" s="3" t="s">
        <v>41</v>
      </c>
      <c r="D46" s="3">
        <v>10</v>
      </c>
      <c r="E46" s="3">
        <v>11</v>
      </c>
      <c r="F46" s="3">
        <v>12</v>
      </c>
      <c r="G46" s="3">
        <v>13</v>
      </c>
      <c r="H46" s="3">
        <v>14</v>
      </c>
      <c r="I46" s="3">
        <v>15</v>
      </c>
      <c r="J46" s="3">
        <v>16</v>
      </c>
      <c r="K46" s="3">
        <v>17</v>
      </c>
      <c r="L46" s="3">
        <v>17</v>
      </c>
    </row>
    <row r="47" spans="1:12" ht="31.5">
      <c r="A47" s="3">
        <v>5</v>
      </c>
      <c r="B47" s="5" t="s">
        <v>58</v>
      </c>
      <c r="C47" s="3" t="s">
        <v>9</v>
      </c>
      <c r="D47" s="3">
        <v>28</v>
      </c>
      <c r="E47" s="3">
        <v>30</v>
      </c>
      <c r="F47" s="3">
        <v>30</v>
      </c>
      <c r="G47" s="3">
        <v>31</v>
      </c>
      <c r="H47" s="3">
        <v>31</v>
      </c>
      <c r="I47" s="3">
        <v>32</v>
      </c>
      <c r="J47" s="3">
        <v>32</v>
      </c>
      <c r="K47" s="3">
        <v>36</v>
      </c>
      <c r="L47" s="3">
        <v>38</v>
      </c>
    </row>
    <row r="48" spans="1:12" ht="15.75" customHeight="1">
      <c r="A48" s="43" t="s">
        <v>101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5.75" customHeight="1">
      <c r="A49" s="43" t="s">
        <v>59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5.75">
      <c r="A50" s="3" t="s">
        <v>7</v>
      </c>
      <c r="B50" s="5" t="s">
        <v>60</v>
      </c>
      <c r="C50" s="3" t="s">
        <v>61</v>
      </c>
      <c r="D50" s="3">
        <v>514</v>
      </c>
      <c r="E50" s="26">
        <v>0</v>
      </c>
      <c r="F50" s="26">
        <v>0</v>
      </c>
      <c r="G50" s="3">
        <v>0</v>
      </c>
      <c r="H50" s="3">
        <v>0</v>
      </c>
      <c r="I50" s="3">
        <v>0</v>
      </c>
      <c r="J50" s="3">
        <v>0</v>
      </c>
      <c r="K50" s="3" t="s">
        <v>10</v>
      </c>
      <c r="L50" s="3" t="s">
        <v>10</v>
      </c>
    </row>
    <row r="51" spans="1:12" ht="15.75">
      <c r="A51" s="3"/>
      <c r="B51" s="7" t="s">
        <v>62</v>
      </c>
      <c r="C51" s="7"/>
      <c r="D51" s="7"/>
      <c r="E51" s="7"/>
      <c r="F51" s="7"/>
      <c r="G51" s="7"/>
      <c r="H51" s="7"/>
      <c r="I51" s="7"/>
      <c r="J51" s="7"/>
      <c r="K51" s="3"/>
      <c r="L51" s="3"/>
    </row>
    <row r="52" spans="1:12" ht="31.5">
      <c r="A52" s="3"/>
      <c r="B52" s="5" t="s">
        <v>63</v>
      </c>
      <c r="C52" s="3" t="s">
        <v>61</v>
      </c>
      <c r="D52" s="3">
        <v>514</v>
      </c>
      <c r="E52" s="26">
        <v>0</v>
      </c>
      <c r="F52" s="26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ht="31.5">
      <c r="A53" s="3"/>
      <c r="B53" s="5" t="s">
        <v>64</v>
      </c>
      <c r="C53" s="3" t="s">
        <v>61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 ht="31.5">
      <c r="A54" s="3"/>
      <c r="B54" s="5" t="s">
        <v>65</v>
      </c>
      <c r="C54" s="3" t="s">
        <v>61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5.75">
      <c r="A55" s="3"/>
      <c r="B55" s="5" t="s">
        <v>66</v>
      </c>
      <c r="C55" s="3" t="s">
        <v>61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47.25">
      <c r="A56" s="3" t="s">
        <v>11</v>
      </c>
      <c r="B56" s="5" t="s">
        <v>67</v>
      </c>
      <c r="C56" s="3" t="s">
        <v>9</v>
      </c>
      <c r="D56" s="3">
        <v>9.4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47.25">
      <c r="A57" s="3" t="s">
        <v>13</v>
      </c>
      <c r="B57" s="5" t="s">
        <v>68</v>
      </c>
      <c r="C57" s="3" t="s">
        <v>9</v>
      </c>
      <c r="D57" s="3">
        <f>100-D56</f>
        <v>90.6</v>
      </c>
      <c r="E57" s="3">
        <v>100</v>
      </c>
      <c r="F57" s="3">
        <v>100</v>
      </c>
      <c r="G57" s="3">
        <v>100</v>
      </c>
      <c r="H57" s="3">
        <v>100</v>
      </c>
      <c r="I57" s="3">
        <v>100</v>
      </c>
      <c r="J57" s="3">
        <v>100</v>
      </c>
      <c r="K57" s="3">
        <v>100</v>
      </c>
      <c r="L57" s="3">
        <v>100</v>
      </c>
    </row>
    <row r="58" spans="1:12" ht="15.75" customHeight="1">
      <c r="A58" s="43" t="s">
        <v>99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47.25">
      <c r="A59" s="3" t="s">
        <v>7</v>
      </c>
      <c r="B59" s="5" t="s">
        <v>69</v>
      </c>
      <c r="C59" s="3" t="s">
        <v>41</v>
      </c>
      <c r="D59" s="3">
        <v>300</v>
      </c>
      <c r="E59" s="3">
        <v>310</v>
      </c>
      <c r="F59" s="3">
        <v>320</v>
      </c>
      <c r="G59" s="3">
        <v>320</v>
      </c>
      <c r="H59" s="3">
        <v>320</v>
      </c>
      <c r="I59" s="3">
        <v>320</v>
      </c>
      <c r="J59" s="3">
        <v>320</v>
      </c>
      <c r="K59" s="3">
        <v>320</v>
      </c>
      <c r="L59" s="3">
        <v>320</v>
      </c>
    </row>
    <row r="60" spans="1:12" ht="31.5">
      <c r="A60" s="3" t="s">
        <v>11</v>
      </c>
      <c r="B60" s="5" t="s">
        <v>70</v>
      </c>
      <c r="C60" s="3" t="s">
        <v>9</v>
      </c>
      <c r="D60" s="3">
        <v>29</v>
      </c>
      <c r="E60" s="3">
        <v>30</v>
      </c>
      <c r="F60" s="3">
        <v>31</v>
      </c>
      <c r="G60" s="3">
        <v>32</v>
      </c>
      <c r="H60" s="3">
        <v>33</v>
      </c>
      <c r="I60" s="3">
        <v>34</v>
      </c>
      <c r="J60" s="3">
        <v>35</v>
      </c>
      <c r="K60" s="3">
        <v>36</v>
      </c>
      <c r="L60" s="3">
        <v>40</v>
      </c>
    </row>
    <row r="61" spans="1:12" ht="31.5">
      <c r="A61" s="3" t="s">
        <v>13</v>
      </c>
      <c r="B61" s="5" t="s">
        <v>71</v>
      </c>
      <c r="C61" s="3" t="s">
        <v>52</v>
      </c>
      <c r="D61" s="3">
        <v>30</v>
      </c>
      <c r="E61" s="3">
        <v>30</v>
      </c>
      <c r="F61" s="3">
        <v>30</v>
      </c>
      <c r="G61" s="3">
        <v>30</v>
      </c>
      <c r="H61" s="3">
        <v>30</v>
      </c>
      <c r="I61" s="3">
        <v>30</v>
      </c>
      <c r="J61" s="3">
        <v>30</v>
      </c>
      <c r="K61" s="3">
        <v>30</v>
      </c>
      <c r="L61" s="3">
        <v>30</v>
      </c>
    </row>
    <row r="62" spans="1:12" ht="47.25">
      <c r="A62" s="3" t="s">
        <v>16</v>
      </c>
      <c r="B62" s="5" t="s">
        <v>72</v>
      </c>
      <c r="C62" s="3" t="s">
        <v>9</v>
      </c>
      <c r="D62" s="3">
        <v>30</v>
      </c>
      <c r="E62" s="3">
        <v>35</v>
      </c>
      <c r="F62" s="3">
        <v>35</v>
      </c>
      <c r="G62" s="3">
        <v>35</v>
      </c>
      <c r="H62" s="3">
        <v>40</v>
      </c>
      <c r="I62" s="3">
        <v>40</v>
      </c>
      <c r="J62" s="3">
        <v>40</v>
      </c>
      <c r="K62" s="3">
        <v>45</v>
      </c>
      <c r="L62" s="3">
        <v>50</v>
      </c>
    </row>
    <row r="63" spans="1:12" ht="31.5">
      <c r="A63" s="3" t="s">
        <v>19</v>
      </c>
      <c r="B63" s="5" t="s">
        <v>73</v>
      </c>
      <c r="C63" s="3" t="s">
        <v>9</v>
      </c>
      <c r="D63" s="3">
        <v>1</v>
      </c>
      <c r="E63" s="3">
        <v>2</v>
      </c>
      <c r="F63" s="3">
        <v>2</v>
      </c>
      <c r="G63" s="3">
        <v>2</v>
      </c>
      <c r="H63" s="3">
        <v>3</v>
      </c>
      <c r="I63" s="3">
        <v>3</v>
      </c>
      <c r="J63" s="3">
        <v>3</v>
      </c>
      <c r="K63" s="3">
        <v>3</v>
      </c>
      <c r="L63" s="3">
        <v>3</v>
      </c>
    </row>
    <row r="64" spans="1:12" ht="15.75">
      <c r="A64" s="3" t="s">
        <v>21</v>
      </c>
      <c r="B64" s="5" t="s">
        <v>74</v>
      </c>
      <c r="C64" s="3" t="s">
        <v>41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ht="47.25">
      <c r="A65" s="3" t="s">
        <v>23</v>
      </c>
      <c r="B65" s="5" t="s">
        <v>75</v>
      </c>
      <c r="C65" s="3" t="s">
        <v>41</v>
      </c>
      <c r="D65" s="19" t="s">
        <v>249</v>
      </c>
      <c r="E65" s="19" t="s">
        <v>249</v>
      </c>
      <c r="F65" s="19" t="s">
        <v>249</v>
      </c>
      <c r="G65" s="19" t="s">
        <v>249</v>
      </c>
      <c r="H65" s="19" t="s">
        <v>249</v>
      </c>
      <c r="I65" s="19" t="s">
        <v>249</v>
      </c>
      <c r="J65" s="19" t="s">
        <v>249</v>
      </c>
      <c r="K65" s="19" t="s">
        <v>249</v>
      </c>
      <c r="L65" s="19" t="s">
        <v>249</v>
      </c>
    </row>
    <row r="66" spans="1:12" ht="31.5">
      <c r="A66" s="3" t="s">
        <v>34</v>
      </c>
      <c r="B66" s="5" t="s">
        <v>76</v>
      </c>
      <c r="C66" s="3" t="s">
        <v>41</v>
      </c>
      <c r="D66" s="3">
        <v>5</v>
      </c>
      <c r="E66" s="3">
        <v>5</v>
      </c>
      <c r="F66" s="3">
        <v>5</v>
      </c>
      <c r="G66" s="3">
        <v>5</v>
      </c>
      <c r="H66" s="3">
        <v>6</v>
      </c>
      <c r="I66" s="3">
        <v>6</v>
      </c>
      <c r="J66" s="3">
        <v>6</v>
      </c>
      <c r="K66" s="3">
        <v>6</v>
      </c>
      <c r="L66" s="3">
        <v>6</v>
      </c>
    </row>
    <row r="67" spans="1:12" ht="31.5">
      <c r="A67" s="3" t="s">
        <v>35</v>
      </c>
      <c r="B67" s="5" t="s">
        <v>77</v>
      </c>
      <c r="C67" s="3" t="s">
        <v>9</v>
      </c>
      <c r="D67" s="3">
        <v>40</v>
      </c>
      <c r="E67" s="3">
        <v>45</v>
      </c>
      <c r="F67" s="3">
        <v>45</v>
      </c>
      <c r="G67" s="3">
        <v>45</v>
      </c>
      <c r="H67" s="3">
        <v>50</v>
      </c>
      <c r="I67" s="3">
        <v>50</v>
      </c>
      <c r="J67" s="3">
        <v>50</v>
      </c>
      <c r="K67" s="3">
        <v>55</v>
      </c>
      <c r="L67" s="3">
        <v>60</v>
      </c>
    </row>
    <row r="68" spans="1:12" ht="47.25">
      <c r="A68" s="3" t="s">
        <v>36</v>
      </c>
      <c r="B68" s="5" t="s">
        <v>78</v>
      </c>
      <c r="C68" s="3" t="s">
        <v>9</v>
      </c>
      <c r="D68" s="3">
        <v>8</v>
      </c>
      <c r="E68" s="3">
        <v>10</v>
      </c>
      <c r="F68" s="3">
        <v>20</v>
      </c>
      <c r="G68" s="3">
        <v>20</v>
      </c>
      <c r="H68" s="3">
        <v>20</v>
      </c>
      <c r="I68" s="3">
        <v>20</v>
      </c>
      <c r="J68" s="3">
        <v>20</v>
      </c>
      <c r="K68" s="3">
        <v>22</v>
      </c>
      <c r="L68" s="3">
        <v>25</v>
      </c>
    </row>
    <row r="69" spans="1:12" ht="31.5">
      <c r="A69" s="3" t="s">
        <v>37</v>
      </c>
      <c r="B69" s="5" t="s">
        <v>79</v>
      </c>
      <c r="C69" s="3" t="s">
        <v>9</v>
      </c>
      <c r="D69" s="3">
        <v>11.5</v>
      </c>
      <c r="E69" s="3">
        <v>14</v>
      </c>
      <c r="F69" s="3">
        <v>17.5</v>
      </c>
      <c r="G69" s="3">
        <v>20</v>
      </c>
      <c r="H69" s="3">
        <v>20</v>
      </c>
      <c r="I69" s="3">
        <v>20</v>
      </c>
      <c r="J69" s="3">
        <v>20</v>
      </c>
      <c r="K69" s="3">
        <v>23</v>
      </c>
      <c r="L69" s="3">
        <v>25.5</v>
      </c>
    </row>
    <row r="70" spans="1:12" ht="31.5" customHeight="1">
      <c r="A70" s="43" t="s">
        <v>100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31.5">
      <c r="A71" s="3" t="s">
        <v>7</v>
      </c>
      <c r="B71" s="5" t="s">
        <v>80</v>
      </c>
      <c r="C71" s="3" t="s">
        <v>52</v>
      </c>
      <c r="D71" s="19" t="s">
        <v>249</v>
      </c>
      <c r="E71" s="19" t="s">
        <v>249</v>
      </c>
      <c r="F71" s="19" t="s">
        <v>249</v>
      </c>
      <c r="G71" s="19" t="s">
        <v>249</v>
      </c>
      <c r="H71" s="19" t="s">
        <v>249</v>
      </c>
      <c r="I71" s="19" t="s">
        <v>249</v>
      </c>
      <c r="J71" s="19" t="s">
        <v>249</v>
      </c>
      <c r="K71" s="19" t="s">
        <v>249</v>
      </c>
      <c r="L71" s="19" t="s">
        <v>249</v>
      </c>
    </row>
    <row r="72" spans="1:12" ht="31.5" customHeight="1">
      <c r="A72" s="3" t="s">
        <v>11</v>
      </c>
      <c r="B72" s="5" t="s">
        <v>81</v>
      </c>
      <c r="C72" s="3" t="s">
        <v>41</v>
      </c>
      <c r="D72" s="3">
        <v>0</v>
      </c>
      <c r="E72" s="3">
        <v>0</v>
      </c>
      <c r="F72" s="3">
        <v>0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</row>
    <row r="73" spans="1:12" ht="15.75" customHeight="1">
      <c r="A73" s="3" t="s">
        <v>13</v>
      </c>
      <c r="B73" s="5" t="s">
        <v>82</v>
      </c>
      <c r="C73" s="3" t="s">
        <v>9</v>
      </c>
      <c r="D73" s="3">
        <v>85</v>
      </c>
      <c r="E73" s="3">
        <v>98</v>
      </c>
      <c r="F73" s="3">
        <v>98</v>
      </c>
      <c r="G73" s="3">
        <v>98</v>
      </c>
      <c r="H73" s="3">
        <v>98</v>
      </c>
      <c r="I73" s="3">
        <v>98</v>
      </c>
      <c r="J73" s="3">
        <v>98</v>
      </c>
      <c r="K73" s="3">
        <v>98</v>
      </c>
      <c r="L73" s="3">
        <v>98</v>
      </c>
    </row>
    <row r="74" spans="1:12" ht="30.75" customHeight="1">
      <c r="A74" s="39" t="s">
        <v>16</v>
      </c>
      <c r="B74" s="44" t="s">
        <v>83</v>
      </c>
      <c r="C74" s="39" t="s">
        <v>9</v>
      </c>
      <c r="D74" s="39">
        <v>30</v>
      </c>
      <c r="E74" s="39">
        <v>35</v>
      </c>
      <c r="F74" s="39">
        <v>35</v>
      </c>
      <c r="G74" s="39">
        <v>40</v>
      </c>
      <c r="H74" s="39">
        <v>40</v>
      </c>
      <c r="I74" s="39">
        <v>40</v>
      </c>
      <c r="J74" s="39">
        <v>40</v>
      </c>
      <c r="K74" s="39">
        <v>40</v>
      </c>
      <c r="L74" s="39">
        <v>40</v>
      </c>
    </row>
    <row r="75" spans="1:12" ht="15" hidden="1">
      <c r="A75" s="39"/>
      <c r="B75" s="44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47.25">
      <c r="A76" s="3" t="s">
        <v>19</v>
      </c>
      <c r="B76" s="5" t="s">
        <v>84</v>
      </c>
      <c r="C76" s="3" t="s">
        <v>41</v>
      </c>
      <c r="D76" s="3">
        <v>16</v>
      </c>
      <c r="E76" s="3">
        <v>16</v>
      </c>
      <c r="F76" s="3">
        <v>17</v>
      </c>
      <c r="G76" s="3">
        <v>17</v>
      </c>
      <c r="H76" s="3">
        <v>17</v>
      </c>
      <c r="I76" s="3">
        <v>17</v>
      </c>
      <c r="J76" s="3">
        <v>17</v>
      </c>
      <c r="K76" s="3">
        <v>17</v>
      </c>
      <c r="L76" s="3">
        <v>17</v>
      </c>
    </row>
    <row r="77" spans="1:12" ht="31.5">
      <c r="A77" s="3" t="s">
        <v>21</v>
      </c>
      <c r="B77" s="5" t="s">
        <v>85</v>
      </c>
      <c r="C77" s="3" t="s">
        <v>9</v>
      </c>
      <c r="D77" s="3">
        <v>70</v>
      </c>
      <c r="E77" s="3">
        <v>70</v>
      </c>
      <c r="F77" s="3">
        <v>70</v>
      </c>
      <c r="G77" s="3">
        <v>70</v>
      </c>
      <c r="H77" s="3">
        <v>70</v>
      </c>
      <c r="I77" s="3">
        <v>70</v>
      </c>
      <c r="J77" s="3">
        <v>70</v>
      </c>
      <c r="K77" s="3">
        <v>70</v>
      </c>
      <c r="L77" s="3">
        <v>70</v>
      </c>
    </row>
    <row r="78" spans="1:12" ht="15.75">
      <c r="A78" s="3" t="s">
        <v>23</v>
      </c>
      <c r="B78" s="5" t="s">
        <v>86</v>
      </c>
      <c r="C78" s="3" t="s">
        <v>41</v>
      </c>
      <c r="D78" s="3">
        <v>9</v>
      </c>
      <c r="E78" s="3">
        <v>9</v>
      </c>
      <c r="F78" s="3">
        <v>9</v>
      </c>
      <c r="G78" s="3">
        <v>9</v>
      </c>
      <c r="H78" s="3">
        <v>9</v>
      </c>
      <c r="I78" s="3">
        <v>9</v>
      </c>
      <c r="J78" s="3">
        <v>9</v>
      </c>
      <c r="K78" s="3">
        <v>9</v>
      </c>
      <c r="L78" s="3">
        <v>9</v>
      </c>
    </row>
    <row r="79" spans="1:12" ht="15.75">
      <c r="A79" s="3" t="s">
        <v>34</v>
      </c>
      <c r="B79" s="5" t="s">
        <v>87</v>
      </c>
      <c r="C79" s="3" t="s">
        <v>9</v>
      </c>
      <c r="D79" s="3">
        <v>30</v>
      </c>
      <c r="E79" s="3">
        <v>30</v>
      </c>
      <c r="F79" s="3">
        <v>30</v>
      </c>
      <c r="G79" s="3">
        <v>30</v>
      </c>
      <c r="H79" s="3">
        <v>30</v>
      </c>
      <c r="I79" s="3">
        <v>30</v>
      </c>
      <c r="J79" s="3">
        <v>30</v>
      </c>
      <c r="K79" s="3">
        <v>31</v>
      </c>
      <c r="L79" s="3">
        <v>31</v>
      </c>
    </row>
    <row r="80" spans="1:12" ht="15.75">
      <c r="A80" s="3" t="s">
        <v>35</v>
      </c>
      <c r="B80" s="5" t="s">
        <v>88</v>
      </c>
      <c r="C80" s="3" t="s">
        <v>41</v>
      </c>
      <c r="D80" s="3">
        <v>9</v>
      </c>
      <c r="E80" s="3">
        <v>9</v>
      </c>
      <c r="F80" s="3">
        <v>9</v>
      </c>
      <c r="G80" s="3">
        <v>9</v>
      </c>
      <c r="H80" s="3">
        <v>9</v>
      </c>
      <c r="I80" s="3">
        <v>9</v>
      </c>
      <c r="J80" s="3">
        <v>9</v>
      </c>
      <c r="K80" s="3">
        <v>9</v>
      </c>
      <c r="L80" s="3">
        <v>9</v>
      </c>
    </row>
    <row r="81" spans="1:12" ht="47.25">
      <c r="A81" s="3" t="s">
        <v>36</v>
      </c>
      <c r="B81" s="8" t="s">
        <v>239</v>
      </c>
      <c r="C81" s="3" t="s">
        <v>52</v>
      </c>
      <c r="D81" s="19" t="s">
        <v>240</v>
      </c>
      <c r="E81" s="19" t="s">
        <v>241</v>
      </c>
      <c r="F81" s="19" t="s">
        <v>242</v>
      </c>
      <c r="G81" s="19" t="s">
        <v>243</v>
      </c>
      <c r="H81" s="19" t="s">
        <v>244</v>
      </c>
      <c r="I81" s="19" t="s">
        <v>245</v>
      </c>
      <c r="J81" s="19" t="s">
        <v>246</v>
      </c>
      <c r="K81" s="19" t="s">
        <v>247</v>
      </c>
      <c r="L81" s="19" t="s">
        <v>248</v>
      </c>
    </row>
    <row r="82" spans="1:12" ht="15.75">
      <c r="A82" s="3" t="s">
        <v>37</v>
      </c>
      <c r="B82" s="5" t="s">
        <v>89</v>
      </c>
      <c r="C82" s="3" t="s">
        <v>41</v>
      </c>
      <c r="D82" s="3">
        <v>1</v>
      </c>
      <c r="E82" s="3">
        <v>1</v>
      </c>
      <c r="F82" s="3">
        <v>2</v>
      </c>
      <c r="G82" s="3">
        <v>2</v>
      </c>
      <c r="H82" s="3">
        <v>3</v>
      </c>
      <c r="I82" s="3">
        <v>3</v>
      </c>
      <c r="J82" s="3">
        <v>3</v>
      </c>
      <c r="K82" s="3">
        <v>3</v>
      </c>
      <c r="L82" s="3">
        <v>4</v>
      </c>
    </row>
    <row r="83" spans="1:12" ht="15.75">
      <c r="A83" s="3" t="s">
        <v>38</v>
      </c>
      <c r="B83" s="5" t="s">
        <v>90</v>
      </c>
      <c r="C83" s="3" t="s">
        <v>41</v>
      </c>
      <c r="D83" s="3">
        <v>1</v>
      </c>
      <c r="E83" s="3">
        <v>1</v>
      </c>
      <c r="F83" s="3">
        <v>2</v>
      </c>
      <c r="G83" s="3">
        <v>2</v>
      </c>
      <c r="H83" s="3">
        <v>3</v>
      </c>
      <c r="I83" s="3">
        <v>3</v>
      </c>
      <c r="J83" s="3">
        <v>3</v>
      </c>
      <c r="K83" s="3">
        <v>3</v>
      </c>
      <c r="L83" s="3">
        <v>4</v>
      </c>
    </row>
    <row r="84" spans="1:12" ht="15.75">
      <c r="A84" s="3" t="s">
        <v>40</v>
      </c>
      <c r="B84" s="5" t="s">
        <v>91</v>
      </c>
      <c r="C84" s="3" t="s">
        <v>41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</v>
      </c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</sheetData>
  <sheetProtection/>
  <mergeCells count="35">
    <mergeCell ref="A58:L58"/>
    <mergeCell ref="A48:L48"/>
    <mergeCell ref="L74:L75"/>
    <mergeCell ref="D7:L7"/>
    <mergeCell ref="A10:L10"/>
    <mergeCell ref="A19:L19"/>
    <mergeCell ref="J34:J35"/>
    <mergeCell ref="K34:K35"/>
    <mergeCell ref="L34:L35"/>
    <mergeCell ref="G34:G35"/>
    <mergeCell ref="D34:D35"/>
    <mergeCell ref="E34:E35"/>
    <mergeCell ref="F34:F35"/>
    <mergeCell ref="H34:H35"/>
    <mergeCell ref="I34:I35"/>
    <mergeCell ref="A49:L49"/>
    <mergeCell ref="A34:A35"/>
    <mergeCell ref="C34:C35"/>
    <mergeCell ref="C74:C75"/>
    <mergeCell ref="F74:F75"/>
    <mergeCell ref="G74:G75"/>
    <mergeCell ref="I74:I75"/>
    <mergeCell ref="D74:D75"/>
    <mergeCell ref="E74:E75"/>
    <mergeCell ref="H74:H75"/>
    <mergeCell ref="J74:J75"/>
    <mergeCell ref="K74:K75"/>
    <mergeCell ref="H1:L1"/>
    <mergeCell ref="A3:L3"/>
    <mergeCell ref="A4:L4"/>
    <mergeCell ref="A5:L5"/>
    <mergeCell ref="A70:L70"/>
    <mergeCell ref="A42:L42"/>
    <mergeCell ref="A74:A75"/>
    <mergeCell ref="B74:B7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2"/>
  <sheetViews>
    <sheetView tabSelected="1" view="pageBreakPreview" zoomScale="90" zoomScaleSheetLayoutView="90" zoomScalePageLayoutView="0" workbookViewId="0" topLeftCell="B1">
      <selection activeCell="K13" sqref="K13"/>
    </sheetView>
  </sheetViews>
  <sheetFormatPr defaultColWidth="9.140625" defaultRowHeight="15"/>
  <cols>
    <col min="1" max="1" width="28.28125" style="0" customWidth="1"/>
    <col min="2" max="2" width="40.57421875" style="0" customWidth="1"/>
    <col min="3" max="3" width="12.8515625" style="0" customWidth="1"/>
    <col min="4" max="4" width="13.8515625" style="0" customWidth="1"/>
    <col min="5" max="5" width="20.7109375" style="0" customWidth="1"/>
    <col min="6" max="6" width="12.57421875" style="30" customWidth="1"/>
    <col min="7" max="7" width="11.8515625" style="34" customWidth="1"/>
    <col min="8" max="8" width="11.7109375" style="30" customWidth="1"/>
    <col min="9" max="9" width="12.140625" style="30" customWidth="1"/>
    <col min="13" max="13" width="9.140625" style="0" customWidth="1"/>
    <col min="14" max="14" width="12.28125" style="0" customWidth="1"/>
  </cols>
  <sheetData>
    <row r="1" spans="1:14" ht="57.75" customHeight="1">
      <c r="A1" s="30"/>
      <c r="B1" s="30"/>
      <c r="C1" s="30"/>
      <c r="D1" s="30"/>
      <c r="E1" s="30"/>
      <c r="G1" s="30"/>
      <c r="J1" s="52" t="s">
        <v>257</v>
      </c>
      <c r="K1" s="52"/>
      <c r="L1" s="52"/>
      <c r="M1" s="52"/>
      <c r="N1" s="52"/>
    </row>
    <row r="2" spans="1:14" ht="57.75" customHeight="1">
      <c r="A2" s="30"/>
      <c r="B2" s="30"/>
      <c r="C2" s="30"/>
      <c r="D2" s="30"/>
      <c r="E2" s="30"/>
      <c r="G2" s="30"/>
      <c r="J2" s="53"/>
      <c r="K2" s="54"/>
      <c r="L2" s="54"/>
      <c r="M2" s="54"/>
      <c r="N2" s="54"/>
    </row>
    <row r="3" spans="1:14" ht="62.25" customHeight="1">
      <c r="A3" s="30"/>
      <c r="B3" s="30"/>
      <c r="C3" s="30"/>
      <c r="D3" s="30"/>
      <c r="E3" s="30"/>
      <c r="G3" s="30"/>
      <c r="J3" s="52" t="s">
        <v>217</v>
      </c>
      <c r="K3" s="52"/>
      <c r="L3" s="52"/>
      <c r="M3" s="52"/>
      <c r="N3" s="52"/>
    </row>
    <row r="4" spans="1:14" ht="15.75">
      <c r="A4" s="55" t="s">
        <v>93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5.75">
      <c r="A5" s="55" t="s">
        <v>95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5.75">
      <c r="A6" s="55" t="s">
        <v>218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">
      <c r="A7" s="30"/>
      <c r="B7" s="30"/>
      <c r="C7" s="30"/>
      <c r="D7" s="30"/>
      <c r="E7" s="30"/>
      <c r="G7" s="30"/>
      <c r="J7" s="30"/>
      <c r="K7" s="30"/>
      <c r="L7" s="30"/>
      <c r="M7" s="30"/>
      <c r="N7" s="30"/>
    </row>
    <row r="8" spans="1:14" ht="15.75" customHeight="1">
      <c r="A8" s="57" t="s">
        <v>109</v>
      </c>
      <c r="B8" s="58" t="s">
        <v>110</v>
      </c>
      <c r="C8" s="59" t="s">
        <v>113</v>
      </c>
      <c r="D8" s="60"/>
      <c r="E8" s="61" t="s">
        <v>115</v>
      </c>
      <c r="F8" s="45" t="s">
        <v>117</v>
      </c>
      <c r="G8" s="46"/>
      <c r="H8" s="46"/>
      <c r="I8" s="46"/>
      <c r="J8" s="46"/>
      <c r="K8" s="46"/>
      <c r="L8" s="46"/>
      <c r="M8" s="46"/>
      <c r="N8" s="46"/>
    </row>
    <row r="9" spans="1:14" ht="52.5" customHeight="1">
      <c r="A9" s="57"/>
      <c r="B9" s="62" t="s">
        <v>176</v>
      </c>
      <c r="C9" s="63" t="s">
        <v>114</v>
      </c>
      <c r="D9" s="64"/>
      <c r="E9" s="65" t="s">
        <v>116</v>
      </c>
      <c r="F9" s="45"/>
      <c r="G9" s="46"/>
      <c r="H9" s="46"/>
      <c r="I9" s="46"/>
      <c r="J9" s="46"/>
      <c r="K9" s="46"/>
      <c r="L9" s="46"/>
      <c r="M9" s="46"/>
      <c r="N9" s="46"/>
    </row>
    <row r="10" spans="1:14" ht="17.25" customHeight="1">
      <c r="A10" s="57"/>
      <c r="B10" s="62" t="s">
        <v>111</v>
      </c>
      <c r="C10" s="66"/>
      <c r="D10" s="67"/>
      <c r="E10" s="68"/>
      <c r="F10" s="45"/>
      <c r="G10" s="46"/>
      <c r="H10" s="46"/>
      <c r="I10" s="46"/>
      <c r="J10" s="46"/>
      <c r="K10" s="46"/>
      <c r="L10" s="46"/>
      <c r="M10" s="46"/>
      <c r="N10" s="46"/>
    </row>
    <row r="11" spans="1:14" ht="18" customHeight="1">
      <c r="A11" s="57"/>
      <c r="B11" s="69" t="s">
        <v>112</v>
      </c>
      <c r="C11" s="70" t="s">
        <v>118</v>
      </c>
      <c r="D11" s="71" t="s">
        <v>120</v>
      </c>
      <c r="E11" s="72"/>
      <c r="F11" s="45">
        <v>2019</v>
      </c>
      <c r="G11" s="46">
        <v>2020</v>
      </c>
      <c r="H11" s="46">
        <v>2021</v>
      </c>
      <c r="I11" s="46">
        <v>2022</v>
      </c>
      <c r="J11" s="46">
        <v>2023</v>
      </c>
      <c r="K11" s="46">
        <v>2024</v>
      </c>
      <c r="L11" s="46">
        <v>2025</v>
      </c>
      <c r="M11" s="46" t="s">
        <v>121</v>
      </c>
      <c r="N11" s="46" t="s">
        <v>122</v>
      </c>
    </row>
    <row r="12" spans="1:14" ht="36">
      <c r="A12" s="57"/>
      <c r="B12" s="73"/>
      <c r="C12" s="38" t="s">
        <v>119</v>
      </c>
      <c r="D12" s="57"/>
      <c r="E12" s="73"/>
      <c r="F12" s="45"/>
      <c r="G12" s="46"/>
      <c r="H12" s="46"/>
      <c r="I12" s="46"/>
      <c r="J12" s="46"/>
      <c r="K12" s="46"/>
      <c r="L12" s="46"/>
      <c r="M12" s="46"/>
      <c r="N12" s="46"/>
    </row>
    <row r="13" spans="1:14" ht="15">
      <c r="A13" s="35">
        <v>1</v>
      </c>
      <c r="B13" s="27">
        <v>2</v>
      </c>
      <c r="C13" s="35">
        <v>3</v>
      </c>
      <c r="D13" s="35">
        <v>4</v>
      </c>
      <c r="E13" s="27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</row>
    <row r="14" spans="1:14" ht="15">
      <c r="A14" s="74" t="s">
        <v>216</v>
      </c>
      <c r="B14" s="47" t="s">
        <v>123</v>
      </c>
      <c r="C14" s="35"/>
      <c r="D14" s="35"/>
      <c r="E14" s="75" t="s">
        <v>124</v>
      </c>
      <c r="F14" s="17">
        <f>SUM(F15:F17)</f>
        <v>687964.1361399998</v>
      </c>
      <c r="G14" s="10">
        <f>G15+G16+G17</f>
        <v>741843.739</v>
      </c>
      <c r="H14" s="10">
        <f aca="true" t="shared" si="0" ref="H14:N14">SUM(H15:H17)</f>
        <v>727805.2819999999</v>
      </c>
      <c r="I14" s="20">
        <f>I18+I128+I156+I181+I209+I229</f>
        <v>718932.721</v>
      </c>
      <c r="J14" s="17">
        <f t="shared" si="0"/>
        <v>799239.9661549999</v>
      </c>
      <c r="K14" s="17">
        <f t="shared" si="0"/>
        <v>837916.8894627499</v>
      </c>
      <c r="L14" s="17">
        <f t="shared" si="0"/>
        <v>878527.6589358875</v>
      </c>
      <c r="M14" s="17">
        <f t="shared" si="0"/>
        <v>3989523.4184937505</v>
      </c>
      <c r="N14" s="17">
        <f t="shared" si="0"/>
        <v>3684787</v>
      </c>
    </row>
    <row r="15" spans="1:14" ht="15" customHeight="1">
      <c r="A15" s="76"/>
      <c r="B15" s="50"/>
      <c r="C15" s="35"/>
      <c r="D15" s="35" t="s">
        <v>125</v>
      </c>
      <c r="E15" s="75" t="s">
        <v>126</v>
      </c>
      <c r="F15" s="16">
        <f>F19+F129+F157+F230</f>
        <v>101949.2134</v>
      </c>
      <c r="G15" s="35">
        <f>G19+G129+G157+G230</f>
        <v>15949.68</v>
      </c>
      <c r="H15" s="35">
        <f>H19+H129+H157+H230</f>
        <v>34240.09</v>
      </c>
      <c r="I15" s="16">
        <f>I19+I129+I157+I182+I210+I230</f>
        <v>35952.0945</v>
      </c>
      <c r="J15" s="16">
        <f>J19+J129+J157+J230</f>
        <v>37749.699225</v>
      </c>
      <c r="K15" s="16">
        <f>K19+K129+K157+K230</f>
        <v>39637.18418624999</v>
      </c>
      <c r="L15" s="16">
        <f>L19+L129+L157+L230</f>
        <v>41619.04339556249</v>
      </c>
      <c r="M15" s="16">
        <f aca="true" t="shared" si="1" ref="M15:N17">M19+M129+M157+M182+M210+M230</f>
        <v>174761.37905625</v>
      </c>
      <c r="N15" s="16">
        <f t="shared" si="1"/>
        <v>2064.5</v>
      </c>
    </row>
    <row r="16" spans="1:14" ht="15.75" customHeight="1">
      <c r="A16" s="76"/>
      <c r="B16" s="50"/>
      <c r="C16" s="35"/>
      <c r="D16" s="35" t="s">
        <v>125</v>
      </c>
      <c r="E16" s="75" t="s">
        <v>226</v>
      </c>
      <c r="F16" s="16">
        <f>F20+F130+F158+F231</f>
        <v>469419.80506999994</v>
      </c>
      <c r="G16" s="35">
        <f>G20+G130+G158+G231+G41</f>
        <v>529941.2</v>
      </c>
      <c r="H16" s="35">
        <f aca="true" t="shared" si="2" ref="H16:N16">H20+H130+H158+H231+H41</f>
        <v>538826.3999999999</v>
      </c>
      <c r="I16" s="35">
        <f t="shared" si="2"/>
        <v>564401.1749999999</v>
      </c>
      <c r="J16" s="35">
        <f t="shared" si="2"/>
        <v>591336.15875</v>
      </c>
      <c r="K16" s="35">
        <f t="shared" si="2"/>
        <v>619617.8916874999</v>
      </c>
      <c r="L16" s="35">
        <f t="shared" si="2"/>
        <v>649313.711271875</v>
      </c>
      <c r="M16" s="35">
        <f t="shared" si="2"/>
        <v>3018860.6614375003</v>
      </c>
      <c r="N16" s="35">
        <f t="shared" si="2"/>
        <v>2876511.1</v>
      </c>
    </row>
    <row r="17" spans="1:14" ht="21" customHeight="1">
      <c r="A17" s="76"/>
      <c r="B17" s="51"/>
      <c r="C17" s="35"/>
      <c r="D17" s="35" t="s">
        <v>125</v>
      </c>
      <c r="E17" s="75" t="s">
        <v>223</v>
      </c>
      <c r="F17" s="16">
        <f aca="true" t="shared" si="3" ref="F17:L17">F21+F131+F159+F232</f>
        <v>116595.11767</v>
      </c>
      <c r="G17" s="35">
        <f>G21+G131+G159+G232</f>
        <v>195952.85899999997</v>
      </c>
      <c r="H17" s="35">
        <f t="shared" si="3"/>
        <v>154738.79200000002</v>
      </c>
      <c r="I17" s="16">
        <f>I21+I131+I159+I184+I212+I232</f>
        <v>162051.53160000002</v>
      </c>
      <c r="J17" s="16">
        <f t="shared" si="3"/>
        <v>170154.10818</v>
      </c>
      <c r="K17" s="16">
        <f t="shared" si="3"/>
        <v>178661.81358900006</v>
      </c>
      <c r="L17" s="16">
        <f t="shared" si="3"/>
        <v>187594.90426845007</v>
      </c>
      <c r="M17" s="16">
        <f t="shared" si="1"/>
        <v>795901.3779999998</v>
      </c>
      <c r="N17" s="16">
        <f t="shared" si="1"/>
        <v>806211.4</v>
      </c>
    </row>
    <row r="18" spans="1:14" ht="15">
      <c r="A18" s="74" t="s">
        <v>129</v>
      </c>
      <c r="B18" s="47" t="s">
        <v>256</v>
      </c>
      <c r="C18" s="35"/>
      <c r="D18" s="35"/>
      <c r="E18" s="75" t="s">
        <v>124</v>
      </c>
      <c r="F18" s="20">
        <f>F22+F26+F30+F39+F43+F47+F51+F55+F59+F63+F67+F71+F75+F79+F83+F87+F91+F95+F99+F103+F107+F116+F120+F124</f>
        <v>661337.88714</v>
      </c>
      <c r="G18" s="77">
        <f>G22+G26+G30+G39+G43+G47+G51+G55+G59+G63+G67+G71+G75+G79+G83+G87+G91+G95+G99+G103+G107+G116+G120+G124</f>
        <v>716876.5109999999</v>
      </c>
      <c r="H18" s="77">
        <f>H22+H26+H30+H39+H43+H47+H51+H55+H59+H63+H67+H71+H75+H79+H83+H87+H91+H95+H99+H103+H107+H116+H120+H124</f>
        <v>717691.8820000001</v>
      </c>
      <c r="I18" s="78">
        <f>I22+I26+I30+I39+I43+I47+I51+I55+I59+I63+I67+I71+I75+I79+I83+I87+I91+I95+I99+I103+I107+I116+I120+I124</f>
        <v>708819.321</v>
      </c>
      <c r="J18" s="17">
        <f>SUM(J19:J21)</f>
        <v>762919.396155</v>
      </c>
      <c r="K18" s="17">
        <f>SUM(K19:K21)</f>
        <v>801065.3659627499</v>
      </c>
      <c r="L18" s="17">
        <f>SUM(L19:L21)</f>
        <v>841118.6342608875</v>
      </c>
      <c r="M18" s="10">
        <f>SUM(M19:M21)</f>
        <v>3905284.2951187505</v>
      </c>
      <c r="N18" s="17">
        <f>SUM(N19:N21)</f>
        <v>3600557.6</v>
      </c>
    </row>
    <row r="19" spans="1:14" ht="15.75" customHeight="1">
      <c r="A19" s="74"/>
      <c r="B19" s="50"/>
      <c r="C19" s="35">
        <v>903.974</v>
      </c>
      <c r="D19" s="35" t="s">
        <v>130</v>
      </c>
      <c r="E19" s="75" t="s">
        <v>126</v>
      </c>
      <c r="F19" s="31">
        <f>F23+F27+F31+F40+F44+F48+F52+F56+F60+F64+F68+F72+F76+F80+F84+F88+F92+F96+F100+F104+F108+F117+F121+F125</f>
        <v>101949.2134</v>
      </c>
      <c r="G19" s="35">
        <f>G23+G27+G31+G40+G44+G48+G52+G56+G60+G64+G68+G72+G76+G80+G84+G88+G92+G96+G100+G104+G108+G117+G121+G125</f>
        <v>15949.68</v>
      </c>
      <c r="H19" s="35">
        <f>H23+H27+H44+H56+H76+H80+H84+H88+H108</f>
        <v>34240.09</v>
      </c>
      <c r="I19" s="16">
        <f aca="true" t="shared" si="4" ref="I19:L21">H19*105/100</f>
        <v>35952.0945</v>
      </c>
      <c r="J19" s="16">
        <f t="shared" si="4"/>
        <v>37749.699225</v>
      </c>
      <c r="K19" s="16">
        <f t="shared" si="4"/>
        <v>39637.18418624999</v>
      </c>
      <c r="L19" s="16">
        <f t="shared" si="4"/>
        <v>41619.04339556249</v>
      </c>
      <c r="M19" s="16">
        <f>M23+M27+M31+M40+M44+M48+M52+M56+M60+M64+M68+M72+M76+M80+M84+M88+M88+M92+M96+M100+M104+M108+M117+M121+M125</f>
        <v>174761.37905625</v>
      </c>
      <c r="N19" s="16">
        <f>N23+N27+N31+N40+N44+N48+N52+N56+N60+N64+N68+N72+N76+N80+N84+N88+N92+N96+N100+N104+N108+N117+N121+N125</f>
        <v>2064.5</v>
      </c>
    </row>
    <row r="20" spans="1:14" ht="15.75" customHeight="1">
      <c r="A20" s="74"/>
      <c r="B20" s="50"/>
      <c r="C20" s="35" t="s">
        <v>227</v>
      </c>
      <c r="D20" s="35" t="s">
        <v>130</v>
      </c>
      <c r="E20" s="75" t="s">
        <v>225</v>
      </c>
      <c r="F20" s="16">
        <f>F24+F28+F32+F41+F45+F49+F53+F57+F61+F65+F69+F73+F77+F81+F85+F89+F93+F97+F101+F105+F109+F118+F122+F126</f>
        <v>454070.00506999996</v>
      </c>
      <c r="G20" s="35">
        <f>G24+G28+G32+G45+G57+G77+G81+G85+G89+G109</f>
        <v>505599.8</v>
      </c>
      <c r="H20" s="35">
        <f>H24+H28+H32+H45+H57+H77+H81+H85+H89+H109</f>
        <v>511495.49999999994</v>
      </c>
      <c r="I20" s="16">
        <f t="shared" si="4"/>
        <v>537070.2749999999</v>
      </c>
      <c r="J20" s="16">
        <f t="shared" si="4"/>
        <v>563923.78875</v>
      </c>
      <c r="K20" s="16">
        <f t="shared" si="4"/>
        <v>592119.9781874999</v>
      </c>
      <c r="L20" s="16">
        <f t="shared" si="4"/>
        <v>621725.977096875</v>
      </c>
      <c r="M20" s="16">
        <f>M24+M28+M32+M41+M45+M49+M53+M57+M61+M65+M69+M73+M77+M81+M85+M89+M93+M97+M101+M105+M109+M118+M122+M126</f>
        <v>2983727.9905625004</v>
      </c>
      <c r="N20" s="16">
        <f>N24+N28+N32+N41+N45+N49+N53+N57+N61+N65+N69+N73+N77+N81+N85+N89+N93+N97+N101+N105+N109+N118+N122+N126</f>
        <v>2841889</v>
      </c>
    </row>
    <row r="21" spans="1:14" ht="24">
      <c r="A21" s="74"/>
      <c r="B21" s="51"/>
      <c r="C21" s="35" t="s">
        <v>227</v>
      </c>
      <c r="D21" s="35" t="s">
        <v>130</v>
      </c>
      <c r="E21" s="75" t="s">
        <v>223</v>
      </c>
      <c r="F21" s="16">
        <f>F25+F29+F33+F42+F46+F50+F54+F58+F62+F66+F70+F74+F78+F82+F86+F90+F94+F98+F102+F106+F110+F119+F123+F127</f>
        <v>105318.66867000001</v>
      </c>
      <c r="G21" s="35">
        <f>G25+G29+G33+G46+G58+G78+G82+G86+G90+G110</f>
        <v>186759.83099999998</v>
      </c>
      <c r="H21" s="35">
        <f>H25+H29+H33+H46+H58+H78+H82+H86+H90+H110</f>
        <v>146254.79200000002</v>
      </c>
      <c r="I21" s="16">
        <f t="shared" si="4"/>
        <v>153567.53160000002</v>
      </c>
      <c r="J21" s="16">
        <f t="shared" si="4"/>
        <v>161245.90818000003</v>
      </c>
      <c r="K21" s="16">
        <f t="shared" si="4"/>
        <v>169308.20358900004</v>
      </c>
      <c r="L21" s="16">
        <f t="shared" si="4"/>
        <v>177773.61376845007</v>
      </c>
      <c r="M21" s="16">
        <f>M25+M29+M33+M42+M46+M50+M54+M58+M62+M66+M70+M74+M74+M78+M82+M86+M90+M94+M98+M102+M106+M110+M119+M123+M127</f>
        <v>746794.9254999998</v>
      </c>
      <c r="N21" s="16">
        <f>N25+N29+N33+N42+N46+N50+N54+N58+N62+N66+N70+N74+N78+N82+N86+N90+N94+N98+N102+N106+N110+N119+N123+N127</f>
        <v>756604.1</v>
      </c>
    </row>
    <row r="22" spans="1:14" ht="15">
      <c r="A22" s="74" t="s">
        <v>131</v>
      </c>
      <c r="B22" s="74" t="s">
        <v>132</v>
      </c>
      <c r="C22" s="35"/>
      <c r="D22" s="35"/>
      <c r="E22" s="75" t="s">
        <v>124</v>
      </c>
      <c r="F22" s="20">
        <f>SUM(F23:F25)</f>
        <v>37301.49058</v>
      </c>
      <c r="G22" s="10">
        <f aca="true" t="shared" si="5" ref="G22:N22">SUM(G23:G25)</f>
        <v>101560.4</v>
      </c>
      <c r="H22" s="10">
        <f t="shared" si="5"/>
        <v>103829.8</v>
      </c>
      <c r="I22" s="17">
        <f t="shared" si="5"/>
        <v>103829.8</v>
      </c>
      <c r="J22" s="17">
        <f t="shared" si="5"/>
        <v>109021.29</v>
      </c>
      <c r="K22" s="17">
        <f t="shared" si="5"/>
        <v>114472.35449999999</v>
      </c>
      <c r="L22" s="17">
        <f t="shared" si="5"/>
        <v>120195.97222499998</v>
      </c>
      <c r="M22" s="17">
        <f t="shared" si="5"/>
        <v>600979.8611249998</v>
      </c>
      <c r="N22" s="20">
        <f t="shared" si="5"/>
        <v>599611.1</v>
      </c>
    </row>
    <row r="23" spans="1:14" ht="15">
      <c r="A23" s="74"/>
      <c r="B23" s="74"/>
      <c r="C23" s="35" t="s">
        <v>10</v>
      </c>
      <c r="D23" s="35" t="s">
        <v>10</v>
      </c>
      <c r="E23" s="75" t="s">
        <v>126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15">
      <c r="A24" s="74"/>
      <c r="B24" s="74"/>
      <c r="C24" s="35" t="s">
        <v>10</v>
      </c>
      <c r="D24" s="35" t="s">
        <v>10</v>
      </c>
      <c r="E24" s="75" t="s">
        <v>226</v>
      </c>
      <c r="F24" s="16">
        <v>1211.342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</row>
    <row r="25" spans="1:14" ht="24">
      <c r="A25" s="74"/>
      <c r="B25" s="74"/>
      <c r="C25" s="35">
        <v>957.974</v>
      </c>
      <c r="D25" s="35" t="s">
        <v>133</v>
      </c>
      <c r="E25" s="75" t="s">
        <v>223</v>
      </c>
      <c r="F25" s="16">
        <f>19172.11668+4150.811+9133.4629+3633.758</f>
        <v>36090.14858</v>
      </c>
      <c r="G25" s="35">
        <v>101560.4</v>
      </c>
      <c r="H25" s="35">
        <v>103829.8</v>
      </c>
      <c r="I25" s="16">
        <v>103829.8</v>
      </c>
      <c r="J25" s="16">
        <f>I25*105/100</f>
        <v>109021.29</v>
      </c>
      <c r="K25" s="16">
        <f>J25*105/100</f>
        <v>114472.35449999999</v>
      </c>
      <c r="L25" s="16">
        <f>K25*105/100</f>
        <v>120195.97222499998</v>
      </c>
      <c r="M25" s="16">
        <f>L25*5</f>
        <v>600979.8611249998</v>
      </c>
      <c r="N25" s="16">
        <v>599611.1</v>
      </c>
    </row>
    <row r="26" spans="1:14" ht="15" customHeight="1">
      <c r="A26" s="47" t="s">
        <v>178</v>
      </c>
      <c r="B26" s="47" t="s">
        <v>180</v>
      </c>
      <c r="C26" s="35"/>
      <c r="D26" s="35"/>
      <c r="E26" s="75" t="s">
        <v>124</v>
      </c>
      <c r="F26" s="10">
        <f>SUM(F27:F29)</f>
        <v>430134.8</v>
      </c>
      <c r="G26" s="10">
        <f aca="true" t="shared" si="6" ref="G26:N26">SUM(G27:G29)</f>
        <v>503704.3</v>
      </c>
      <c r="H26" s="10">
        <f t="shared" si="6"/>
        <v>509108.6</v>
      </c>
      <c r="I26" s="17">
        <f t="shared" si="6"/>
        <v>509108.6</v>
      </c>
      <c r="J26" s="17">
        <f t="shared" si="6"/>
        <v>534564.03</v>
      </c>
      <c r="K26" s="10">
        <f t="shared" si="6"/>
        <v>561292.2315000001</v>
      </c>
      <c r="L26" s="17">
        <f t="shared" si="6"/>
        <v>589356.8430750001</v>
      </c>
      <c r="M26" s="17">
        <f t="shared" si="6"/>
        <v>2946784.2153750006</v>
      </c>
      <c r="N26" s="17">
        <f t="shared" si="6"/>
        <v>2806707.2</v>
      </c>
    </row>
    <row r="27" spans="1:14" ht="15">
      <c r="A27" s="79"/>
      <c r="B27" s="50"/>
      <c r="C27" s="35" t="s">
        <v>10</v>
      </c>
      <c r="D27" s="35" t="s">
        <v>10</v>
      </c>
      <c r="E27" s="75" t="s">
        <v>126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1:14" ht="18.75" customHeight="1">
      <c r="A28" s="79"/>
      <c r="B28" s="50"/>
      <c r="C28" s="35">
        <v>974</v>
      </c>
      <c r="D28" s="35" t="s">
        <v>134</v>
      </c>
      <c r="E28" s="75" t="s">
        <v>226</v>
      </c>
      <c r="F28" s="35">
        <v>430134.8</v>
      </c>
      <c r="G28" s="35">
        <v>503704.3</v>
      </c>
      <c r="H28" s="35">
        <v>509108.6</v>
      </c>
      <c r="I28" s="16">
        <v>509108.6</v>
      </c>
      <c r="J28" s="16">
        <f>I28*105/100</f>
        <v>534564.03</v>
      </c>
      <c r="K28" s="16">
        <f>J28*105/100</f>
        <v>561292.2315000001</v>
      </c>
      <c r="L28" s="16">
        <f>K28*105/100</f>
        <v>589356.8430750001</v>
      </c>
      <c r="M28" s="16">
        <f>L28*5</f>
        <v>2946784.2153750006</v>
      </c>
      <c r="N28" s="16">
        <v>2806707.2</v>
      </c>
    </row>
    <row r="29" spans="1:14" ht="24">
      <c r="A29" s="79"/>
      <c r="B29" s="51"/>
      <c r="C29" s="35">
        <v>974</v>
      </c>
      <c r="D29" s="35" t="s">
        <v>134</v>
      </c>
      <c r="E29" s="75" t="s">
        <v>223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t="15" customHeight="1">
      <c r="A30" s="47" t="s">
        <v>179</v>
      </c>
      <c r="B30" s="47" t="s">
        <v>181</v>
      </c>
      <c r="C30" s="35"/>
      <c r="D30" s="35"/>
      <c r="E30" s="75" t="s">
        <v>124</v>
      </c>
      <c r="F30" s="20">
        <f>SUM(F31:F33)</f>
        <v>9673.759</v>
      </c>
      <c r="G30" s="10">
        <f aca="true" t="shared" si="7" ref="G30:N30">SUM(G31:G33)</f>
        <v>3850.625</v>
      </c>
      <c r="H30" s="10">
        <f t="shared" si="7"/>
        <v>1250</v>
      </c>
      <c r="I30" s="10">
        <f>SUM(I31:I33)</f>
        <v>3000</v>
      </c>
      <c r="J30" s="10">
        <f t="shared" si="7"/>
        <v>3150</v>
      </c>
      <c r="K30" s="17">
        <f t="shared" si="7"/>
        <v>3307.5</v>
      </c>
      <c r="L30" s="17">
        <f t="shared" si="7"/>
        <v>3472.875</v>
      </c>
      <c r="M30" s="17">
        <f t="shared" si="7"/>
        <v>17364.375</v>
      </c>
      <c r="N30" s="17">
        <f t="shared" si="7"/>
        <v>7293</v>
      </c>
    </row>
    <row r="31" spans="1:14" ht="15">
      <c r="A31" s="79"/>
      <c r="B31" s="50"/>
      <c r="C31" s="35" t="s">
        <v>10</v>
      </c>
      <c r="D31" s="35" t="s">
        <v>10</v>
      </c>
      <c r="E31" s="75" t="s">
        <v>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4" customHeight="1">
      <c r="A32" s="79"/>
      <c r="B32" s="50"/>
      <c r="C32" s="35">
        <v>974</v>
      </c>
      <c r="D32" s="35" t="s">
        <v>135</v>
      </c>
      <c r="E32" s="75" t="s">
        <v>226</v>
      </c>
      <c r="F32" s="35">
        <v>2569.8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</row>
    <row r="33" spans="1:14" ht="22.5" customHeight="1">
      <c r="A33" s="79"/>
      <c r="B33" s="51"/>
      <c r="C33" s="35">
        <v>974</v>
      </c>
      <c r="D33" s="35" t="s">
        <v>135</v>
      </c>
      <c r="E33" s="75" t="s">
        <v>223</v>
      </c>
      <c r="F33" s="16">
        <f>6226.509+877.45</f>
        <v>7103.959</v>
      </c>
      <c r="G33" s="35">
        <v>3850.625</v>
      </c>
      <c r="H33" s="35">
        <v>1250</v>
      </c>
      <c r="I33" s="35">
        <v>3000</v>
      </c>
      <c r="J33" s="35">
        <f>I33*105/100</f>
        <v>3150</v>
      </c>
      <c r="K33" s="16">
        <f>J33*105/100</f>
        <v>3307.5</v>
      </c>
      <c r="L33" s="16">
        <f>K33*105/100</f>
        <v>3472.875</v>
      </c>
      <c r="M33" s="16">
        <f>L33*5</f>
        <v>17364.375</v>
      </c>
      <c r="N33" s="16">
        <v>7293</v>
      </c>
    </row>
    <row r="34" spans="1:14" ht="21.75" customHeight="1" hidden="1">
      <c r="A34" s="47" t="s">
        <v>159</v>
      </c>
      <c r="B34" s="47" t="s">
        <v>136</v>
      </c>
      <c r="C34" s="35"/>
      <c r="D34" s="35"/>
      <c r="E34" s="75" t="s">
        <v>124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</row>
    <row r="35" spans="1:14" ht="21" customHeight="1" hidden="1">
      <c r="A35" s="79"/>
      <c r="B35" s="50"/>
      <c r="C35" s="35" t="s">
        <v>10</v>
      </c>
      <c r="D35" s="35" t="s">
        <v>10</v>
      </c>
      <c r="E35" s="75" t="s">
        <v>126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23.25" customHeight="1" hidden="1">
      <c r="A36" s="79"/>
      <c r="B36" s="50"/>
      <c r="C36" s="35">
        <v>874</v>
      </c>
      <c r="D36" s="35" t="s">
        <v>137</v>
      </c>
      <c r="E36" s="75" t="s">
        <v>127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1:14" ht="18.75" customHeight="1" hidden="1">
      <c r="A37" s="79"/>
      <c r="B37" s="50"/>
      <c r="C37" s="35" t="s">
        <v>10</v>
      </c>
      <c r="D37" s="35" t="s">
        <v>10</v>
      </c>
      <c r="E37" s="75" t="s">
        <v>223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</row>
    <row r="38" spans="1:14" ht="24" customHeight="1" hidden="1">
      <c r="A38" s="80"/>
      <c r="B38" s="51"/>
      <c r="C38" s="35" t="s">
        <v>10</v>
      </c>
      <c r="D38" s="35" t="s">
        <v>10</v>
      </c>
      <c r="E38" s="75" t="s">
        <v>128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</row>
    <row r="39" spans="1:14" ht="15.75" customHeight="1">
      <c r="A39" s="47" t="s">
        <v>159</v>
      </c>
      <c r="B39" s="47" t="s">
        <v>184</v>
      </c>
      <c r="C39" s="35"/>
      <c r="D39" s="35"/>
      <c r="E39" s="75" t="s">
        <v>124</v>
      </c>
      <c r="F39" s="10">
        <f>SUM(F40:F42)</f>
        <v>0</v>
      </c>
      <c r="G39" s="10">
        <f aca="true" t="shared" si="8" ref="G39:N39">SUM(G40:G42)</f>
        <v>8567.2</v>
      </c>
      <c r="H39" s="10">
        <f t="shared" si="8"/>
        <v>25701.5</v>
      </c>
      <c r="I39" s="10">
        <f t="shared" si="8"/>
        <v>25701.5</v>
      </c>
      <c r="J39" s="10">
        <f t="shared" si="8"/>
        <v>25701.5</v>
      </c>
      <c r="K39" s="10">
        <f t="shared" si="8"/>
        <v>25701.5</v>
      </c>
      <c r="L39" s="10">
        <f t="shared" si="8"/>
        <v>25701.5</v>
      </c>
      <c r="M39" s="10">
        <f t="shared" si="8"/>
        <v>25701.5</v>
      </c>
      <c r="N39" s="10">
        <f t="shared" si="8"/>
        <v>25701.5</v>
      </c>
    </row>
    <row r="40" spans="1:14" ht="16.5" customHeight="1">
      <c r="A40" s="79"/>
      <c r="B40" s="50"/>
      <c r="C40" s="35" t="s">
        <v>10</v>
      </c>
      <c r="D40" s="35" t="s">
        <v>10</v>
      </c>
      <c r="E40" s="75" t="s">
        <v>126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18.75" customHeight="1">
      <c r="A41" s="79"/>
      <c r="B41" s="50"/>
      <c r="C41" s="35" t="s">
        <v>10</v>
      </c>
      <c r="D41" s="35" t="s">
        <v>10</v>
      </c>
      <c r="E41" s="75" t="s">
        <v>226</v>
      </c>
      <c r="F41" s="35">
        <v>0</v>
      </c>
      <c r="G41" s="35">
        <v>8567.2</v>
      </c>
      <c r="H41" s="35">
        <v>25701.5</v>
      </c>
      <c r="I41" s="35">
        <v>25701.5</v>
      </c>
      <c r="J41" s="35">
        <v>25701.5</v>
      </c>
      <c r="K41" s="35">
        <v>25701.5</v>
      </c>
      <c r="L41" s="35">
        <v>25701.5</v>
      </c>
      <c r="M41" s="35">
        <v>25701.5</v>
      </c>
      <c r="N41" s="35">
        <v>25701.5</v>
      </c>
    </row>
    <row r="42" spans="1:14" ht="24.75" customHeight="1">
      <c r="A42" s="79"/>
      <c r="B42" s="51"/>
      <c r="C42" s="35" t="s">
        <v>10</v>
      </c>
      <c r="D42" s="35" t="s">
        <v>10</v>
      </c>
      <c r="E42" s="75" t="s">
        <v>223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</row>
    <row r="43" spans="1:14" ht="15" customHeight="1">
      <c r="A43" s="47" t="s">
        <v>182</v>
      </c>
      <c r="B43" s="47" t="s">
        <v>185</v>
      </c>
      <c r="C43" s="35"/>
      <c r="D43" s="35"/>
      <c r="E43" s="75" t="s">
        <v>124</v>
      </c>
      <c r="F43" s="10">
        <f>SUM(F44:F46)</f>
        <v>80</v>
      </c>
      <c r="G43" s="10">
        <f aca="true" t="shared" si="9" ref="G43:N43">SUM(G44:G46)</f>
        <v>80</v>
      </c>
      <c r="H43" s="10">
        <f t="shared" si="9"/>
        <v>80</v>
      </c>
      <c r="I43" s="10">
        <f t="shared" si="9"/>
        <v>80</v>
      </c>
      <c r="J43" s="10">
        <f t="shared" si="9"/>
        <v>80</v>
      </c>
      <c r="K43" s="10">
        <f t="shared" si="9"/>
        <v>80</v>
      </c>
      <c r="L43" s="10">
        <f t="shared" si="9"/>
        <v>80</v>
      </c>
      <c r="M43" s="10">
        <f t="shared" si="9"/>
        <v>400</v>
      </c>
      <c r="N43" s="10">
        <f t="shared" si="9"/>
        <v>400</v>
      </c>
    </row>
    <row r="44" spans="1:14" ht="15">
      <c r="A44" s="79"/>
      <c r="B44" s="50"/>
      <c r="C44" s="35" t="s">
        <v>10</v>
      </c>
      <c r="D44" s="35" t="s">
        <v>10</v>
      </c>
      <c r="E44" s="75" t="s">
        <v>126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1:14" ht="17.25" customHeight="1">
      <c r="A45" s="79"/>
      <c r="B45" s="50"/>
      <c r="C45" s="35" t="s">
        <v>10</v>
      </c>
      <c r="D45" s="35" t="s">
        <v>10</v>
      </c>
      <c r="E45" s="75" t="s">
        <v>226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1:14" ht="24">
      <c r="A46" s="79"/>
      <c r="B46" s="51"/>
      <c r="C46" s="35">
        <v>974</v>
      </c>
      <c r="D46" s="35" t="s">
        <v>138</v>
      </c>
      <c r="E46" s="75" t="s">
        <v>223</v>
      </c>
      <c r="F46" s="35">
        <v>80</v>
      </c>
      <c r="G46" s="35">
        <v>80</v>
      </c>
      <c r="H46" s="35">
        <v>80</v>
      </c>
      <c r="I46" s="35">
        <v>80</v>
      </c>
      <c r="J46" s="35">
        <v>80</v>
      </c>
      <c r="K46" s="35">
        <v>80</v>
      </c>
      <c r="L46" s="35">
        <v>80</v>
      </c>
      <c r="M46" s="35">
        <f>L46*5</f>
        <v>400</v>
      </c>
      <c r="N46" s="35">
        <v>400</v>
      </c>
    </row>
    <row r="47" spans="1:14" ht="14.25" customHeight="1">
      <c r="A47" s="47" t="s">
        <v>183</v>
      </c>
      <c r="B47" s="47" t="s">
        <v>187</v>
      </c>
      <c r="C47" s="35"/>
      <c r="D47" s="35"/>
      <c r="E47" s="75" t="s">
        <v>124</v>
      </c>
      <c r="F47" s="10">
        <f>SUM(F48:F50)</f>
        <v>0</v>
      </c>
      <c r="G47" s="10">
        <f aca="true" t="shared" si="10" ref="G47:N47">SUM(G48:G50)</f>
        <v>0</v>
      </c>
      <c r="H47" s="10">
        <f t="shared" si="10"/>
        <v>0</v>
      </c>
      <c r="I47" s="10">
        <f t="shared" si="10"/>
        <v>0</v>
      </c>
      <c r="J47" s="10">
        <f t="shared" si="10"/>
        <v>0</v>
      </c>
      <c r="K47" s="10">
        <f t="shared" si="10"/>
        <v>0</v>
      </c>
      <c r="L47" s="10">
        <f t="shared" si="10"/>
        <v>0</v>
      </c>
      <c r="M47" s="10">
        <f t="shared" si="10"/>
        <v>0</v>
      </c>
      <c r="N47" s="10">
        <f t="shared" si="10"/>
        <v>0</v>
      </c>
    </row>
    <row r="48" spans="1:14" ht="18" customHeight="1">
      <c r="A48" s="79"/>
      <c r="B48" s="50"/>
      <c r="C48" s="35" t="s">
        <v>10</v>
      </c>
      <c r="D48" s="35" t="s">
        <v>10</v>
      </c>
      <c r="E48" s="75" t="s">
        <v>126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</row>
    <row r="49" spans="1:14" ht="17.25" customHeight="1">
      <c r="A49" s="79"/>
      <c r="B49" s="50"/>
      <c r="C49" s="35" t="s">
        <v>10</v>
      </c>
      <c r="D49" s="35" t="s">
        <v>10</v>
      </c>
      <c r="E49" s="75" t="s">
        <v>226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</row>
    <row r="50" spans="1:14" ht="29.25" customHeight="1">
      <c r="A50" s="79"/>
      <c r="B50" s="51"/>
      <c r="C50" s="35" t="s">
        <v>10</v>
      </c>
      <c r="D50" s="35" t="s">
        <v>10</v>
      </c>
      <c r="E50" s="75" t="s">
        <v>223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</row>
    <row r="51" spans="1:14" ht="17.25" customHeight="1">
      <c r="A51" s="47" t="s">
        <v>186</v>
      </c>
      <c r="B51" s="47" t="s">
        <v>139</v>
      </c>
      <c r="C51" s="35"/>
      <c r="D51" s="35"/>
      <c r="E51" s="75" t="s">
        <v>124</v>
      </c>
      <c r="F51" s="10">
        <f>SUM(F52:F54)</f>
        <v>0</v>
      </c>
      <c r="G51" s="10">
        <f aca="true" t="shared" si="11" ref="G51:N51">SUM(G52:G54)</f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 t="shared" si="11"/>
        <v>0</v>
      </c>
      <c r="N51" s="10">
        <f t="shared" si="11"/>
        <v>0</v>
      </c>
    </row>
    <row r="52" spans="1:14" ht="18" customHeight="1">
      <c r="A52" s="79"/>
      <c r="B52" s="50"/>
      <c r="C52" s="35" t="s">
        <v>10</v>
      </c>
      <c r="D52" s="35" t="s">
        <v>10</v>
      </c>
      <c r="E52" s="75" t="s">
        <v>126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</row>
    <row r="53" spans="1:14" ht="17.25" customHeight="1">
      <c r="A53" s="79"/>
      <c r="B53" s="50"/>
      <c r="C53" s="35" t="s">
        <v>10</v>
      </c>
      <c r="D53" s="35" t="s">
        <v>10</v>
      </c>
      <c r="E53" s="75" t="s">
        <v>226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</row>
    <row r="54" spans="1:14" ht="25.5" customHeight="1">
      <c r="A54" s="79"/>
      <c r="B54" s="51"/>
      <c r="C54" s="35" t="s">
        <v>10</v>
      </c>
      <c r="D54" s="35" t="s">
        <v>10</v>
      </c>
      <c r="E54" s="75" t="s">
        <v>223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</row>
    <row r="55" spans="1:14" ht="15" customHeight="1">
      <c r="A55" s="47" t="s">
        <v>188</v>
      </c>
      <c r="B55" s="47" t="s">
        <v>190</v>
      </c>
      <c r="C55" s="35"/>
      <c r="D55" s="35"/>
      <c r="E55" s="81" t="s">
        <v>124</v>
      </c>
      <c r="F55" s="10">
        <f>SUM(F56:F58)</f>
        <v>437</v>
      </c>
      <c r="G55" s="10">
        <f aca="true" t="shared" si="12" ref="G55:N55">SUM(G56:G58)</f>
        <v>470</v>
      </c>
      <c r="H55" s="10">
        <f t="shared" si="12"/>
        <v>470</v>
      </c>
      <c r="I55" s="10">
        <f t="shared" si="12"/>
        <v>470</v>
      </c>
      <c r="J55" s="17">
        <f t="shared" si="12"/>
        <v>493.5</v>
      </c>
      <c r="K55" s="17">
        <f t="shared" si="12"/>
        <v>518.175</v>
      </c>
      <c r="L55" s="17">
        <f t="shared" si="12"/>
        <v>544.0837499999999</v>
      </c>
      <c r="M55" s="17">
        <f t="shared" si="12"/>
        <v>2720.4187499999994</v>
      </c>
      <c r="N55" s="17">
        <f t="shared" si="12"/>
        <v>2747</v>
      </c>
    </row>
    <row r="56" spans="1:14" ht="15">
      <c r="A56" s="79"/>
      <c r="B56" s="50"/>
      <c r="C56" s="35" t="s">
        <v>10</v>
      </c>
      <c r="D56" s="35" t="s">
        <v>10</v>
      </c>
      <c r="E56" s="75" t="s">
        <v>126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</row>
    <row r="57" spans="1:14" ht="15">
      <c r="A57" s="79"/>
      <c r="B57" s="50"/>
      <c r="C57" s="35" t="s">
        <v>10</v>
      </c>
      <c r="D57" s="35" t="s">
        <v>10</v>
      </c>
      <c r="E57" s="75" t="s">
        <v>225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</row>
    <row r="58" spans="1:14" ht="24.75" customHeight="1">
      <c r="A58" s="79"/>
      <c r="B58" s="51"/>
      <c r="C58" s="35" t="s">
        <v>10</v>
      </c>
      <c r="D58" s="35" t="s">
        <v>140</v>
      </c>
      <c r="E58" s="75" t="s">
        <v>223</v>
      </c>
      <c r="F58" s="35">
        <v>437</v>
      </c>
      <c r="G58" s="35">
        <v>470</v>
      </c>
      <c r="H58" s="35">
        <v>470</v>
      </c>
      <c r="I58" s="35">
        <v>470</v>
      </c>
      <c r="J58" s="16">
        <f>I58*105/100</f>
        <v>493.5</v>
      </c>
      <c r="K58" s="16">
        <f>J58*105/100</f>
        <v>518.175</v>
      </c>
      <c r="L58" s="16">
        <f>K58*105/100</f>
        <v>544.0837499999999</v>
      </c>
      <c r="M58" s="16">
        <f>L58*5</f>
        <v>2720.4187499999994</v>
      </c>
      <c r="N58" s="16">
        <v>2747</v>
      </c>
    </row>
    <row r="59" spans="1:14" ht="16.5" customHeight="1">
      <c r="A59" s="47" t="s">
        <v>189</v>
      </c>
      <c r="B59" s="47" t="s">
        <v>206</v>
      </c>
      <c r="C59" s="35"/>
      <c r="D59" s="35"/>
      <c r="E59" s="75" t="s">
        <v>124</v>
      </c>
      <c r="F59" s="20">
        <f>SUM(F60:F62)</f>
        <v>0</v>
      </c>
      <c r="G59" s="10">
        <f aca="true" t="shared" si="13" ref="G59:N59">SUM(G60:G62)</f>
        <v>0</v>
      </c>
      <c r="H59" s="10">
        <f t="shared" si="13"/>
        <v>0</v>
      </c>
      <c r="I59" s="10">
        <f t="shared" si="13"/>
        <v>0</v>
      </c>
      <c r="J59" s="10">
        <f t="shared" si="13"/>
        <v>0</v>
      </c>
      <c r="K59" s="10">
        <f t="shared" si="13"/>
        <v>0</v>
      </c>
      <c r="L59" s="10">
        <f t="shared" si="13"/>
        <v>0</v>
      </c>
      <c r="M59" s="10">
        <f t="shared" si="13"/>
        <v>0</v>
      </c>
      <c r="N59" s="10">
        <f t="shared" si="13"/>
        <v>0</v>
      </c>
    </row>
    <row r="60" spans="1:14" ht="17.25" customHeight="1">
      <c r="A60" s="79"/>
      <c r="B60" s="50"/>
      <c r="C60" s="35" t="s">
        <v>10</v>
      </c>
      <c r="D60" s="35" t="s">
        <v>10</v>
      </c>
      <c r="E60" s="75" t="s">
        <v>126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</row>
    <row r="61" spans="1:14" ht="18" customHeight="1">
      <c r="A61" s="79"/>
      <c r="B61" s="50"/>
      <c r="C61" s="35" t="s">
        <v>10</v>
      </c>
      <c r="D61" s="35" t="s">
        <v>10</v>
      </c>
      <c r="E61" s="75" t="s">
        <v>226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</row>
    <row r="62" spans="1:14" ht="27" customHeight="1">
      <c r="A62" s="79"/>
      <c r="B62" s="51"/>
      <c r="C62" s="35" t="s">
        <v>10</v>
      </c>
      <c r="D62" s="35" t="s">
        <v>10</v>
      </c>
      <c r="E62" s="75" t="s">
        <v>223</v>
      </c>
      <c r="F62" s="31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</row>
    <row r="63" spans="1:14" ht="17.25" customHeight="1">
      <c r="A63" s="47" t="s">
        <v>191</v>
      </c>
      <c r="B63" s="47" t="s">
        <v>192</v>
      </c>
      <c r="C63" s="35"/>
      <c r="D63" s="35"/>
      <c r="E63" s="75" t="s">
        <v>124</v>
      </c>
      <c r="F63" s="10">
        <f>SUM(F64:F66)</f>
        <v>0</v>
      </c>
      <c r="G63" s="10">
        <f aca="true" t="shared" si="14" ref="G63:N63">SUM(G64:G66)</f>
        <v>0</v>
      </c>
      <c r="H63" s="10">
        <f t="shared" si="14"/>
        <v>0</v>
      </c>
      <c r="I63" s="10">
        <f t="shared" si="14"/>
        <v>0</v>
      </c>
      <c r="J63" s="10">
        <f t="shared" si="14"/>
        <v>0</v>
      </c>
      <c r="K63" s="10">
        <f t="shared" si="14"/>
        <v>0</v>
      </c>
      <c r="L63" s="10">
        <f t="shared" si="14"/>
        <v>0</v>
      </c>
      <c r="M63" s="10">
        <f t="shared" si="14"/>
        <v>0</v>
      </c>
      <c r="N63" s="10">
        <f t="shared" si="14"/>
        <v>0</v>
      </c>
    </row>
    <row r="64" spans="1:14" ht="17.25" customHeight="1">
      <c r="A64" s="79"/>
      <c r="B64" s="50"/>
      <c r="C64" s="35" t="s">
        <v>10</v>
      </c>
      <c r="D64" s="35" t="s">
        <v>10</v>
      </c>
      <c r="E64" s="75" t="s">
        <v>126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</row>
    <row r="65" spans="1:14" ht="16.5" customHeight="1">
      <c r="A65" s="79"/>
      <c r="B65" s="50"/>
      <c r="C65" s="35" t="s">
        <v>10</v>
      </c>
      <c r="D65" s="35" t="s">
        <v>10</v>
      </c>
      <c r="E65" s="75" t="s">
        <v>226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</row>
    <row r="66" spans="1:14" ht="28.5" customHeight="1">
      <c r="A66" s="79"/>
      <c r="B66" s="51"/>
      <c r="C66" s="35" t="s">
        <v>10</v>
      </c>
      <c r="D66" s="35" t="s">
        <v>10</v>
      </c>
      <c r="E66" s="75" t="s">
        <v>223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</row>
    <row r="67" spans="1:14" ht="19.5" customHeight="1">
      <c r="A67" s="47" t="s">
        <v>193</v>
      </c>
      <c r="B67" s="47" t="s">
        <v>194</v>
      </c>
      <c r="C67" s="35"/>
      <c r="D67" s="35"/>
      <c r="E67" s="75" t="s">
        <v>124</v>
      </c>
      <c r="F67" s="12">
        <f>SUM(F68:F70)</f>
        <v>0</v>
      </c>
      <c r="G67" s="12">
        <f aca="true" t="shared" si="15" ref="G67:N67">SUM(G68:G70)</f>
        <v>0</v>
      </c>
      <c r="H67" s="12">
        <f t="shared" si="15"/>
        <v>0</v>
      </c>
      <c r="I67" s="12">
        <f t="shared" si="15"/>
        <v>0</v>
      </c>
      <c r="J67" s="12">
        <f t="shared" si="15"/>
        <v>0</v>
      </c>
      <c r="K67" s="12">
        <f t="shared" si="15"/>
        <v>0</v>
      </c>
      <c r="L67" s="12">
        <f t="shared" si="15"/>
        <v>0</v>
      </c>
      <c r="M67" s="12">
        <f t="shared" si="15"/>
        <v>0</v>
      </c>
      <c r="N67" s="12">
        <f t="shared" si="15"/>
        <v>0</v>
      </c>
    </row>
    <row r="68" spans="1:14" ht="21" customHeight="1">
      <c r="A68" s="79"/>
      <c r="B68" s="50"/>
      <c r="C68" s="35" t="s">
        <v>10</v>
      </c>
      <c r="D68" s="35" t="s">
        <v>10</v>
      </c>
      <c r="E68" s="75" t="s">
        <v>126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</row>
    <row r="69" spans="1:14" ht="19.5" customHeight="1">
      <c r="A69" s="79"/>
      <c r="B69" s="50"/>
      <c r="C69" s="35" t="s">
        <v>10</v>
      </c>
      <c r="D69" s="35" t="s">
        <v>10</v>
      </c>
      <c r="E69" s="75" t="s">
        <v>226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</row>
    <row r="70" spans="1:14" ht="29.25" customHeight="1">
      <c r="A70" s="79"/>
      <c r="B70" s="51"/>
      <c r="C70" s="35" t="s">
        <v>10</v>
      </c>
      <c r="D70" s="35" t="s">
        <v>10</v>
      </c>
      <c r="E70" s="75" t="s">
        <v>223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</row>
    <row r="71" spans="1:14" ht="17.25" customHeight="1">
      <c r="A71" s="47" t="s">
        <v>196</v>
      </c>
      <c r="B71" s="47" t="s">
        <v>195</v>
      </c>
      <c r="C71" s="35"/>
      <c r="D71" s="35"/>
      <c r="E71" s="75" t="s">
        <v>124</v>
      </c>
      <c r="F71" s="10">
        <f>SUM(F72:F74)</f>
        <v>0</v>
      </c>
      <c r="G71" s="10">
        <f aca="true" t="shared" si="16" ref="G71:N71">SUM(G72:G74)</f>
        <v>0</v>
      </c>
      <c r="H71" s="10">
        <f t="shared" si="16"/>
        <v>0</v>
      </c>
      <c r="I71" s="10">
        <f t="shared" si="16"/>
        <v>0</v>
      </c>
      <c r="J71" s="10">
        <f t="shared" si="16"/>
        <v>0</v>
      </c>
      <c r="K71" s="10">
        <f t="shared" si="16"/>
        <v>0</v>
      </c>
      <c r="L71" s="10">
        <f t="shared" si="16"/>
        <v>0</v>
      </c>
      <c r="M71" s="10">
        <f t="shared" si="16"/>
        <v>0</v>
      </c>
      <c r="N71" s="10">
        <f t="shared" si="16"/>
        <v>0</v>
      </c>
    </row>
    <row r="72" spans="1:14" ht="19.5" customHeight="1">
      <c r="A72" s="79"/>
      <c r="B72" s="50"/>
      <c r="C72" s="35" t="s">
        <v>10</v>
      </c>
      <c r="D72" s="35" t="s">
        <v>10</v>
      </c>
      <c r="E72" s="75" t="s">
        <v>126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</row>
    <row r="73" spans="1:14" ht="19.5" customHeight="1">
      <c r="A73" s="79"/>
      <c r="B73" s="50"/>
      <c r="C73" s="35" t="s">
        <v>10</v>
      </c>
      <c r="D73" s="35" t="s">
        <v>10</v>
      </c>
      <c r="E73" s="75" t="s">
        <v>226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</row>
    <row r="74" spans="1:14" ht="27.75" customHeight="1">
      <c r="A74" s="79"/>
      <c r="B74" s="51"/>
      <c r="C74" s="35" t="s">
        <v>10</v>
      </c>
      <c r="D74" s="35" t="s">
        <v>10</v>
      </c>
      <c r="E74" s="75" t="s">
        <v>223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</row>
    <row r="75" spans="1:14" ht="15" customHeight="1">
      <c r="A75" s="47" t="s">
        <v>197</v>
      </c>
      <c r="B75" s="47" t="s">
        <v>141</v>
      </c>
      <c r="C75" s="35"/>
      <c r="D75" s="35"/>
      <c r="E75" s="75" t="s">
        <v>124</v>
      </c>
      <c r="F75" s="20">
        <f>SUM(F76:F78)</f>
        <v>6732.40651</v>
      </c>
      <c r="G75" s="10">
        <f>SUM(G76:G78)</f>
        <v>18285.879999999997</v>
      </c>
      <c r="H75" s="10">
        <f aca="true" t="shared" si="17" ref="H75:N75">SUM(H76:H78)</f>
        <v>36780.39</v>
      </c>
      <c r="I75" s="20">
        <f>SUM(I76:I78)</f>
        <v>36458.39</v>
      </c>
      <c r="J75" s="17">
        <f t="shared" si="17"/>
        <v>38281.3095</v>
      </c>
      <c r="K75" s="17">
        <f t="shared" si="17"/>
        <v>40195.374975</v>
      </c>
      <c r="L75" s="17">
        <f t="shared" si="17"/>
        <v>42205.14372375</v>
      </c>
      <c r="M75" s="17">
        <f t="shared" si="17"/>
        <v>211025.71861875</v>
      </c>
      <c r="N75" s="17">
        <f t="shared" si="17"/>
        <v>48702.2</v>
      </c>
    </row>
    <row r="76" spans="1:14" ht="15">
      <c r="A76" s="79"/>
      <c r="B76" s="50"/>
      <c r="C76" s="35">
        <v>903</v>
      </c>
      <c r="D76" s="35" t="s">
        <v>142</v>
      </c>
      <c r="E76" s="75" t="s">
        <v>126</v>
      </c>
      <c r="F76" s="32">
        <v>259.31339</v>
      </c>
      <c r="G76" s="15">
        <v>12086.88</v>
      </c>
      <c r="H76" s="15">
        <v>30193.09</v>
      </c>
      <c r="I76" s="18">
        <v>30193.09</v>
      </c>
      <c r="J76" s="18">
        <f aca="true" t="shared" si="18" ref="J76:L78">I76*105/100</f>
        <v>31702.7445</v>
      </c>
      <c r="K76" s="18">
        <f t="shared" si="18"/>
        <v>33287.881725</v>
      </c>
      <c r="L76" s="18">
        <f t="shared" si="18"/>
        <v>34952.27581125</v>
      </c>
      <c r="M76" s="18">
        <f>L76*5</f>
        <v>174761.37905625</v>
      </c>
      <c r="N76" s="18">
        <v>2064.5</v>
      </c>
    </row>
    <row r="77" spans="1:14" ht="15" customHeight="1">
      <c r="A77" s="79"/>
      <c r="B77" s="50"/>
      <c r="C77" s="35">
        <v>903.974</v>
      </c>
      <c r="D77" s="35" t="s">
        <v>142</v>
      </c>
      <c r="E77" s="75" t="s">
        <v>226</v>
      </c>
      <c r="F77" s="35">
        <f>996.2+300</f>
        <v>1296.2</v>
      </c>
      <c r="G77" s="35">
        <f>1240.4+335.6+300</f>
        <v>1876</v>
      </c>
      <c r="H77" s="35">
        <f>1240.4+423.9+600</f>
        <v>2264.3</v>
      </c>
      <c r="I77" s="16">
        <f>1240.4+401.9+300</f>
        <v>1942.3000000000002</v>
      </c>
      <c r="J77" s="16">
        <f t="shared" si="18"/>
        <v>2039.4150000000002</v>
      </c>
      <c r="K77" s="16">
        <f t="shared" si="18"/>
        <v>2141.38575</v>
      </c>
      <c r="L77" s="16">
        <f t="shared" si="18"/>
        <v>2248.4550375</v>
      </c>
      <c r="M77" s="18">
        <f>L77*5</f>
        <v>11242.2751875</v>
      </c>
      <c r="N77" s="18">
        <v>9480.3</v>
      </c>
    </row>
    <row r="78" spans="1:14" ht="24">
      <c r="A78" s="79"/>
      <c r="B78" s="51"/>
      <c r="C78" s="35">
        <v>903.974</v>
      </c>
      <c r="D78" s="35" t="s">
        <v>142</v>
      </c>
      <c r="E78" s="75" t="s">
        <v>223</v>
      </c>
      <c r="F78" s="31">
        <v>5176.89312</v>
      </c>
      <c r="G78" s="35">
        <v>4323</v>
      </c>
      <c r="H78" s="35">
        <v>4323</v>
      </c>
      <c r="I78" s="16">
        <v>4323</v>
      </c>
      <c r="J78" s="16">
        <f t="shared" si="18"/>
        <v>4539.15</v>
      </c>
      <c r="K78" s="16">
        <f t="shared" si="18"/>
        <v>4766.107499999999</v>
      </c>
      <c r="L78" s="16">
        <f t="shared" si="18"/>
        <v>5004.412874999999</v>
      </c>
      <c r="M78" s="18">
        <f>L78*5</f>
        <v>25022.064374999994</v>
      </c>
      <c r="N78" s="18">
        <v>37157.4</v>
      </c>
    </row>
    <row r="79" spans="1:14" ht="15">
      <c r="A79" s="47" t="s">
        <v>229</v>
      </c>
      <c r="B79" s="47" t="s">
        <v>198</v>
      </c>
      <c r="C79" s="35"/>
      <c r="D79" s="35"/>
      <c r="E79" s="75" t="s">
        <v>124</v>
      </c>
      <c r="F79" s="17">
        <f>SUM(F80:F82)</f>
        <v>41172.02328</v>
      </c>
      <c r="G79" s="10">
        <f aca="true" t="shared" si="19" ref="G79:N79">SUM(G80:G82)</f>
        <v>47264.4</v>
      </c>
      <c r="H79" s="10">
        <f t="shared" si="19"/>
        <v>22578.992</v>
      </c>
      <c r="I79" s="10">
        <f t="shared" si="19"/>
        <v>17330</v>
      </c>
      <c r="J79" s="10">
        <f t="shared" si="19"/>
        <v>18196.5</v>
      </c>
      <c r="K79" s="17">
        <f t="shared" si="19"/>
        <v>19106.325</v>
      </c>
      <c r="L79" s="17">
        <f t="shared" si="19"/>
        <v>20061.64125</v>
      </c>
      <c r="M79" s="17">
        <f t="shared" si="19"/>
        <v>100308.20625</v>
      </c>
      <c r="N79" s="17">
        <f t="shared" si="19"/>
        <v>109395.6</v>
      </c>
    </row>
    <row r="80" spans="1:14" ht="15">
      <c r="A80" s="79"/>
      <c r="B80" s="50"/>
      <c r="C80" s="35" t="s">
        <v>10</v>
      </c>
      <c r="D80" s="35" t="s">
        <v>10</v>
      </c>
      <c r="E80" s="75" t="s">
        <v>126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</row>
    <row r="81" spans="1:14" ht="15">
      <c r="A81" s="79"/>
      <c r="B81" s="50"/>
      <c r="C81" s="35" t="s">
        <v>10</v>
      </c>
      <c r="D81" s="35" t="s">
        <v>10</v>
      </c>
      <c r="E81" s="75" t="s">
        <v>226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</row>
    <row r="82" spans="1:14" ht="24">
      <c r="A82" s="79"/>
      <c r="B82" s="51"/>
      <c r="C82" s="35">
        <v>974</v>
      </c>
      <c r="D82" s="35" t="s">
        <v>143</v>
      </c>
      <c r="E82" s="75" t="s">
        <v>223</v>
      </c>
      <c r="F82" s="16">
        <v>41172.02328</v>
      </c>
      <c r="G82" s="35">
        <v>47264.4</v>
      </c>
      <c r="H82" s="35">
        <v>22578.992</v>
      </c>
      <c r="I82" s="35">
        <v>17330</v>
      </c>
      <c r="J82" s="35">
        <f>I82*105/100</f>
        <v>18196.5</v>
      </c>
      <c r="K82" s="16">
        <f>J82*105/100</f>
        <v>19106.325</v>
      </c>
      <c r="L82" s="16">
        <f>K82*105/100</f>
        <v>20061.64125</v>
      </c>
      <c r="M82" s="16">
        <f>L82*5</f>
        <v>100308.20625</v>
      </c>
      <c r="N82" s="16">
        <v>109395.6</v>
      </c>
    </row>
    <row r="83" spans="1:14" ht="15" customHeight="1">
      <c r="A83" s="47" t="s">
        <v>230</v>
      </c>
      <c r="B83" s="47" t="s">
        <v>221</v>
      </c>
      <c r="C83" s="35"/>
      <c r="D83" s="35"/>
      <c r="E83" s="75" t="s">
        <v>124</v>
      </c>
      <c r="F83" s="17">
        <f>SUM(F84:F86)</f>
        <v>7245.20669</v>
      </c>
      <c r="G83" s="10">
        <f aca="true" t="shared" si="20" ref="G83:N83">SUM(G84:G86)</f>
        <v>18591.906</v>
      </c>
      <c r="H83" s="10">
        <f t="shared" si="20"/>
        <v>13702.3</v>
      </c>
      <c r="I83" s="10">
        <f t="shared" si="20"/>
        <v>12841.031</v>
      </c>
      <c r="J83" s="10">
        <f t="shared" si="20"/>
        <v>0</v>
      </c>
      <c r="K83" s="10">
        <f t="shared" si="20"/>
        <v>0</v>
      </c>
      <c r="L83" s="10">
        <f t="shared" si="20"/>
        <v>0</v>
      </c>
      <c r="M83" s="10">
        <f t="shared" si="20"/>
        <v>0</v>
      </c>
      <c r="N83" s="10">
        <f t="shared" si="20"/>
        <v>0</v>
      </c>
    </row>
    <row r="84" spans="1:14" ht="15">
      <c r="A84" s="79"/>
      <c r="B84" s="50"/>
      <c r="C84" s="35" t="s">
        <v>10</v>
      </c>
      <c r="D84" s="35" t="s">
        <v>10</v>
      </c>
      <c r="E84" s="75" t="s">
        <v>126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</row>
    <row r="85" spans="1:14" ht="15">
      <c r="A85" s="79"/>
      <c r="B85" s="50"/>
      <c r="C85" s="35" t="s">
        <v>10</v>
      </c>
      <c r="D85" s="35" t="s">
        <v>10</v>
      </c>
      <c r="E85" s="75" t="s">
        <v>226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ht="24">
      <c r="A86" s="79"/>
      <c r="B86" s="51"/>
      <c r="C86" s="35">
        <v>974</v>
      </c>
      <c r="D86" s="35" t="s">
        <v>220</v>
      </c>
      <c r="E86" s="75" t="s">
        <v>223</v>
      </c>
      <c r="F86" s="16">
        <v>7245.20669</v>
      </c>
      <c r="G86" s="35">
        <v>18591.906</v>
      </c>
      <c r="H86" s="35">
        <v>13702.3</v>
      </c>
      <c r="I86" s="35">
        <v>12841.031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</row>
    <row r="87" spans="1:14" ht="15" customHeight="1">
      <c r="A87" s="47" t="s">
        <v>231</v>
      </c>
      <c r="B87" s="47" t="s">
        <v>144</v>
      </c>
      <c r="C87" s="35"/>
      <c r="D87" s="35"/>
      <c r="E87" s="75" t="s">
        <v>124</v>
      </c>
      <c r="F87" s="20">
        <f>SUM(F88:F90)</f>
        <v>121591.67</v>
      </c>
      <c r="G87" s="10">
        <f aca="true" t="shared" si="21" ref="G87:N87">SUM(G88:G90)</f>
        <v>0</v>
      </c>
      <c r="H87" s="10">
        <f t="shared" si="21"/>
        <v>0</v>
      </c>
      <c r="I87" s="10">
        <f t="shared" si="21"/>
        <v>0</v>
      </c>
      <c r="J87" s="10">
        <f t="shared" si="21"/>
        <v>0</v>
      </c>
      <c r="K87" s="10">
        <f t="shared" si="21"/>
        <v>0</v>
      </c>
      <c r="L87" s="10">
        <f t="shared" si="21"/>
        <v>0</v>
      </c>
      <c r="M87" s="10">
        <f t="shared" si="21"/>
        <v>0</v>
      </c>
      <c r="N87" s="10">
        <f t="shared" si="21"/>
        <v>0</v>
      </c>
    </row>
    <row r="88" spans="1:14" ht="15">
      <c r="A88" s="79"/>
      <c r="B88" s="50"/>
      <c r="C88" s="35">
        <v>903</v>
      </c>
      <c r="D88" s="35" t="s">
        <v>145</v>
      </c>
      <c r="E88" s="75" t="s">
        <v>126</v>
      </c>
      <c r="F88" s="31">
        <f>29803.9+70000</f>
        <v>99803.9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</row>
    <row r="89" spans="1:14" ht="15">
      <c r="A89" s="79"/>
      <c r="B89" s="50"/>
      <c r="C89" s="35">
        <v>903</v>
      </c>
      <c r="D89" s="35" t="s">
        <v>145</v>
      </c>
      <c r="E89" s="75" t="s">
        <v>225</v>
      </c>
      <c r="F89" s="31">
        <v>18737.47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</row>
    <row r="90" spans="1:14" ht="29.25" customHeight="1">
      <c r="A90" s="79"/>
      <c r="B90" s="51"/>
      <c r="C90" s="35">
        <v>903</v>
      </c>
      <c r="D90" s="35" t="s">
        <v>145</v>
      </c>
      <c r="E90" s="75" t="s">
        <v>223</v>
      </c>
      <c r="F90" s="35">
        <v>3050.3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</row>
    <row r="91" spans="1:14" ht="18" customHeight="1">
      <c r="A91" s="47" t="s">
        <v>199</v>
      </c>
      <c r="B91" s="47" t="s">
        <v>200</v>
      </c>
      <c r="C91" s="35"/>
      <c r="D91" s="35"/>
      <c r="E91" s="75" t="s">
        <v>124</v>
      </c>
      <c r="F91" s="35">
        <f>SUM(F92:F94)</f>
        <v>0</v>
      </c>
      <c r="G91" s="35">
        <f aca="true" t="shared" si="22" ref="G91:N91">SUM(G92:G94)</f>
        <v>0</v>
      </c>
      <c r="H91" s="35">
        <f t="shared" si="22"/>
        <v>0</v>
      </c>
      <c r="I91" s="35">
        <f t="shared" si="22"/>
        <v>0</v>
      </c>
      <c r="J91" s="35">
        <f t="shared" si="22"/>
        <v>0</v>
      </c>
      <c r="K91" s="35">
        <f t="shared" si="22"/>
        <v>0</v>
      </c>
      <c r="L91" s="35">
        <f t="shared" si="22"/>
        <v>0</v>
      </c>
      <c r="M91" s="35">
        <f t="shared" si="22"/>
        <v>0</v>
      </c>
      <c r="N91" s="35">
        <f t="shared" si="22"/>
        <v>0</v>
      </c>
    </row>
    <row r="92" spans="1:14" ht="18.75" customHeight="1">
      <c r="A92" s="79"/>
      <c r="B92" s="50"/>
      <c r="C92" s="35" t="s">
        <v>10</v>
      </c>
      <c r="D92" s="35" t="s">
        <v>10</v>
      </c>
      <c r="E92" s="75" t="s">
        <v>126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</row>
    <row r="93" spans="1:14" ht="19.5" customHeight="1">
      <c r="A93" s="79"/>
      <c r="B93" s="50"/>
      <c r="C93" s="35" t="s">
        <v>10</v>
      </c>
      <c r="D93" s="35" t="s">
        <v>10</v>
      </c>
      <c r="E93" s="75" t="s">
        <v>226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</row>
    <row r="94" spans="1:14" ht="33.75" customHeight="1">
      <c r="A94" s="79"/>
      <c r="B94" s="51"/>
      <c r="C94" s="35" t="s">
        <v>10</v>
      </c>
      <c r="D94" s="35" t="s">
        <v>10</v>
      </c>
      <c r="E94" s="82" t="s">
        <v>223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</row>
    <row r="95" spans="1:14" ht="16.5" customHeight="1">
      <c r="A95" s="47" t="s">
        <v>201</v>
      </c>
      <c r="B95" s="47" t="s">
        <v>222</v>
      </c>
      <c r="C95" s="35"/>
      <c r="D95" s="35"/>
      <c r="E95" s="82" t="s">
        <v>124</v>
      </c>
      <c r="F95" s="35">
        <f>SUM(F96:F98)</f>
        <v>0</v>
      </c>
      <c r="G95" s="35">
        <f aca="true" t="shared" si="23" ref="G95:N95">SUM(G96:G98)</f>
        <v>0</v>
      </c>
      <c r="H95" s="35">
        <f t="shared" si="23"/>
        <v>0</v>
      </c>
      <c r="I95" s="35">
        <f t="shared" si="23"/>
        <v>0</v>
      </c>
      <c r="J95" s="35">
        <f t="shared" si="23"/>
        <v>0</v>
      </c>
      <c r="K95" s="35">
        <f t="shared" si="23"/>
        <v>0</v>
      </c>
      <c r="L95" s="35">
        <f t="shared" si="23"/>
        <v>0</v>
      </c>
      <c r="M95" s="35">
        <f t="shared" si="23"/>
        <v>0</v>
      </c>
      <c r="N95" s="35">
        <f t="shared" si="23"/>
        <v>0</v>
      </c>
    </row>
    <row r="96" spans="1:14" ht="16.5" customHeight="1">
      <c r="A96" s="79"/>
      <c r="B96" s="50"/>
      <c r="C96" s="35" t="s">
        <v>10</v>
      </c>
      <c r="D96" s="35" t="s">
        <v>10</v>
      </c>
      <c r="E96" s="82" t="s">
        <v>126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</row>
    <row r="97" spans="1:14" ht="15.75" customHeight="1">
      <c r="A97" s="79"/>
      <c r="B97" s="50"/>
      <c r="C97" s="35" t="s">
        <v>10</v>
      </c>
      <c r="D97" s="35" t="s">
        <v>10</v>
      </c>
      <c r="E97" s="82" t="s">
        <v>226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</row>
    <row r="98" spans="1:14" ht="27" customHeight="1">
      <c r="A98" s="79"/>
      <c r="B98" s="51"/>
      <c r="C98" s="35" t="s">
        <v>10</v>
      </c>
      <c r="D98" s="35" t="s">
        <v>10</v>
      </c>
      <c r="E98" s="82" t="s">
        <v>223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</row>
    <row r="99" spans="1:14" ht="19.5" customHeight="1">
      <c r="A99" s="47" t="s">
        <v>202</v>
      </c>
      <c r="B99" s="47" t="s">
        <v>203</v>
      </c>
      <c r="C99" s="35"/>
      <c r="D99" s="35"/>
      <c r="E99" s="82" t="s">
        <v>124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</row>
    <row r="100" spans="1:14" ht="19.5" customHeight="1">
      <c r="A100" s="79"/>
      <c r="B100" s="50"/>
      <c r="C100" s="35" t="s">
        <v>10</v>
      </c>
      <c r="D100" s="35" t="s">
        <v>10</v>
      </c>
      <c r="E100" s="82" t="s">
        <v>126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</row>
    <row r="101" spans="1:14" ht="18.75" customHeight="1">
      <c r="A101" s="79"/>
      <c r="B101" s="50"/>
      <c r="C101" s="35" t="s">
        <v>10</v>
      </c>
      <c r="D101" s="35" t="s">
        <v>10</v>
      </c>
      <c r="E101" s="82" t="s">
        <v>226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</row>
    <row r="102" spans="1:14" ht="28.5" customHeight="1">
      <c r="A102" s="79"/>
      <c r="B102" s="51"/>
      <c r="C102" s="35" t="s">
        <v>10</v>
      </c>
      <c r="D102" s="35" t="s">
        <v>10</v>
      </c>
      <c r="E102" s="82" t="s">
        <v>223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</row>
    <row r="103" spans="1:14" ht="19.5" customHeight="1">
      <c r="A103" s="47" t="s">
        <v>204</v>
      </c>
      <c r="B103" s="47" t="s">
        <v>146</v>
      </c>
      <c r="C103" s="35"/>
      <c r="D103" s="35"/>
      <c r="E103" s="82" t="s">
        <v>124</v>
      </c>
      <c r="F103" s="33">
        <f>F104+F105+F106</f>
        <v>526.823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</row>
    <row r="104" spans="1:14" ht="19.5" customHeight="1">
      <c r="A104" s="79"/>
      <c r="B104" s="50"/>
      <c r="C104" s="35" t="s">
        <v>10</v>
      </c>
      <c r="D104" s="35" t="s">
        <v>10</v>
      </c>
      <c r="E104" s="82" t="s">
        <v>126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</row>
    <row r="105" spans="1:14" ht="17.25" customHeight="1">
      <c r="A105" s="79"/>
      <c r="B105" s="50"/>
      <c r="C105" s="35" t="s">
        <v>10</v>
      </c>
      <c r="D105" s="35" t="s">
        <v>10</v>
      </c>
      <c r="E105" s="82" t="s">
        <v>226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</row>
    <row r="106" spans="1:14" ht="24.75" customHeight="1">
      <c r="A106" s="79"/>
      <c r="B106" s="51"/>
      <c r="C106" s="35" t="s">
        <v>10</v>
      </c>
      <c r="D106" s="35" t="s">
        <v>10</v>
      </c>
      <c r="E106" s="82" t="s">
        <v>223</v>
      </c>
      <c r="F106" s="31">
        <v>526.823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</row>
    <row r="107" spans="1:14" ht="21" customHeight="1">
      <c r="A107" s="47" t="s">
        <v>232</v>
      </c>
      <c r="B107" s="83" t="s">
        <v>147</v>
      </c>
      <c r="C107" s="35"/>
      <c r="D107" s="35"/>
      <c r="E107" s="82" t="s">
        <v>124</v>
      </c>
      <c r="F107" s="20">
        <f>SUM(F108:F110)</f>
        <v>6442.708079999999</v>
      </c>
      <c r="G107" s="10">
        <f aca="true" t="shared" si="24" ref="G107:N107">SUM(G108:G110)</f>
        <v>14501.8</v>
      </c>
      <c r="H107" s="10">
        <f t="shared" si="24"/>
        <v>4190.3</v>
      </c>
      <c r="I107" s="10">
        <f t="shared" si="24"/>
        <v>0</v>
      </c>
      <c r="J107" s="10">
        <f t="shared" si="24"/>
        <v>0</v>
      </c>
      <c r="K107" s="10">
        <f t="shared" si="24"/>
        <v>0</v>
      </c>
      <c r="L107" s="10">
        <f t="shared" si="24"/>
        <v>0</v>
      </c>
      <c r="M107" s="10">
        <f t="shared" si="24"/>
        <v>0</v>
      </c>
      <c r="N107" s="10">
        <f t="shared" si="24"/>
        <v>0</v>
      </c>
    </row>
    <row r="108" spans="1:14" ht="18.75" customHeight="1">
      <c r="A108" s="79"/>
      <c r="B108" s="84"/>
      <c r="C108" s="35">
        <v>974</v>
      </c>
      <c r="D108" s="35" t="s">
        <v>148</v>
      </c>
      <c r="E108" s="82" t="s">
        <v>126</v>
      </c>
      <c r="F108" s="31">
        <v>1886.00001</v>
      </c>
      <c r="G108" s="35">
        <v>3862.8</v>
      </c>
      <c r="H108" s="35">
        <v>4047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</row>
    <row r="109" spans="1:14" ht="19.5" customHeight="1">
      <c r="A109" s="79"/>
      <c r="B109" s="84"/>
      <c r="C109" s="35">
        <v>974</v>
      </c>
      <c r="D109" s="35" t="s">
        <v>148</v>
      </c>
      <c r="E109" s="82" t="s">
        <v>226</v>
      </c>
      <c r="F109" s="31">
        <f>60.19653+60.19654</f>
        <v>120.39307</v>
      </c>
      <c r="G109" s="35">
        <v>19.5</v>
      </c>
      <c r="H109" s="35">
        <v>122.6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</row>
    <row r="110" spans="1:14" ht="25.5" customHeight="1">
      <c r="A110" s="79"/>
      <c r="B110" s="85"/>
      <c r="C110" s="35">
        <v>974</v>
      </c>
      <c r="D110" s="35" t="s">
        <v>148</v>
      </c>
      <c r="E110" s="82" t="s">
        <v>223</v>
      </c>
      <c r="F110" s="31">
        <v>4436.315</v>
      </c>
      <c r="G110" s="35">
        <f>10600+19.5</f>
        <v>10619.5</v>
      </c>
      <c r="H110" s="35">
        <v>20.7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</row>
    <row r="111" spans="1:14" ht="19.5" customHeight="1" hidden="1">
      <c r="A111" s="86" t="s">
        <v>149</v>
      </c>
      <c r="B111" s="83" t="s">
        <v>150</v>
      </c>
      <c r="C111" s="29"/>
      <c r="D111" s="29"/>
      <c r="E111" s="87" t="s">
        <v>124</v>
      </c>
      <c r="F111" s="11">
        <f>F112+F113+F114+F115</f>
        <v>0</v>
      </c>
      <c r="G111" s="11">
        <f aca="true" t="shared" si="25" ref="G111:N111">G112+G113+G114+G115</f>
        <v>0</v>
      </c>
      <c r="H111" s="11">
        <f t="shared" si="25"/>
        <v>0</v>
      </c>
      <c r="I111" s="11">
        <f t="shared" si="25"/>
        <v>0</v>
      </c>
      <c r="J111" s="11">
        <f t="shared" si="25"/>
        <v>0</v>
      </c>
      <c r="K111" s="11">
        <f t="shared" si="25"/>
        <v>0</v>
      </c>
      <c r="L111" s="11">
        <f t="shared" si="25"/>
        <v>0</v>
      </c>
      <c r="M111" s="11">
        <f t="shared" si="25"/>
        <v>0</v>
      </c>
      <c r="N111" s="11">
        <f t="shared" si="25"/>
        <v>0</v>
      </c>
    </row>
    <row r="112" spans="1:14" ht="27" customHeight="1" hidden="1">
      <c r="A112" s="86"/>
      <c r="B112" s="84"/>
      <c r="C112" s="29" t="s">
        <v>39</v>
      </c>
      <c r="D112" s="29" t="s">
        <v>39</v>
      </c>
      <c r="E112" s="87" t="s">
        <v>126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</row>
    <row r="113" spans="1:14" ht="30" customHeight="1" hidden="1">
      <c r="A113" s="86"/>
      <c r="B113" s="84"/>
      <c r="C113" s="29">
        <v>874</v>
      </c>
      <c r="D113" s="29" t="s">
        <v>148</v>
      </c>
      <c r="E113" s="87" t="s">
        <v>127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</row>
    <row r="114" spans="1:14" ht="25.5" customHeight="1" hidden="1">
      <c r="A114" s="86"/>
      <c r="B114" s="84"/>
      <c r="C114" s="29" t="s">
        <v>39</v>
      </c>
      <c r="D114" s="29" t="s">
        <v>39</v>
      </c>
      <c r="E114" s="87" t="s">
        <v>223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</row>
    <row r="115" spans="1:14" ht="30.75" customHeight="1" hidden="1">
      <c r="A115" s="86"/>
      <c r="B115" s="85"/>
      <c r="C115" s="29" t="s">
        <v>39</v>
      </c>
      <c r="D115" s="29" t="s">
        <v>39</v>
      </c>
      <c r="E115" s="87" t="s">
        <v>128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</row>
    <row r="116" spans="1:14" ht="18.75" customHeight="1">
      <c r="A116" s="47" t="s">
        <v>205</v>
      </c>
      <c r="B116" s="47" t="s">
        <v>151</v>
      </c>
      <c r="C116" s="35"/>
      <c r="D116" s="35"/>
      <c r="E116" s="82" t="s">
        <v>124</v>
      </c>
      <c r="F116" s="12">
        <f>SUM(F117:F119)</f>
        <v>0</v>
      </c>
      <c r="G116" s="12">
        <f aca="true" t="shared" si="26" ref="G116:N116">SUM(G117:G119)</f>
        <v>0</v>
      </c>
      <c r="H116" s="12">
        <f t="shared" si="26"/>
        <v>0</v>
      </c>
      <c r="I116" s="12">
        <f t="shared" si="26"/>
        <v>0</v>
      </c>
      <c r="J116" s="12">
        <f t="shared" si="26"/>
        <v>0</v>
      </c>
      <c r="K116" s="12">
        <f t="shared" si="26"/>
        <v>0</v>
      </c>
      <c r="L116" s="12">
        <f t="shared" si="26"/>
        <v>0</v>
      </c>
      <c r="M116" s="12">
        <f t="shared" si="26"/>
        <v>0</v>
      </c>
      <c r="N116" s="12">
        <f t="shared" si="26"/>
        <v>0</v>
      </c>
    </row>
    <row r="117" spans="1:14" ht="19.5" customHeight="1">
      <c r="A117" s="79"/>
      <c r="B117" s="50"/>
      <c r="C117" s="35" t="s">
        <v>10</v>
      </c>
      <c r="D117" s="35" t="s">
        <v>10</v>
      </c>
      <c r="E117" s="82" t="s">
        <v>126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</row>
    <row r="118" spans="1:14" ht="18.75" customHeight="1">
      <c r="A118" s="79"/>
      <c r="B118" s="50"/>
      <c r="C118" s="35" t="s">
        <v>10</v>
      </c>
      <c r="D118" s="35" t="s">
        <v>10</v>
      </c>
      <c r="E118" s="82" t="s">
        <v>226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</row>
    <row r="119" spans="1:14" ht="27" customHeight="1">
      <c r="A119" s="79"/>
      <c r="B119" s="51"/>
      <c r="C119" s="35" t="s">
        <v>10</v>
      </c>
      <c r="D119" s="35" t="s">
        <v>10</v>
      </c>
      <c r="E119" s="82" t="s">
        <v>223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</row>
    <row r="120" spans="1:14" ht="15.75" customHeight="1">
      <c r="A120" s="47" t="s">
        <v>152</v>
      </c>
      <c r="B120" s="47" t="s">
        <v>233</v>
      </c>
      <c r="C120" s="35"/>
      <c r="D120" s="35"/>
      <c r="E120" s="82" t="s">
        <v>124</v>
      </c>
      <c r="F120" s="12">
        <f aca="true" t="shared" si="27" ref="F120:N120">SUM(F121:F123)</f>
        <v>0</v>
      </c>
      <c r="G120" s="12">
        <f t="shared" si="27"/>
        <v>0</v>
      </c>
      <c r="H120" s="12">
        <f t="shared" si="27"/>
        <v>0</v>
      </c>
      <c r="I120" s="12">
        <f t="shared" si="27"/>
        <v>0</v>
      </c>
      <c r="J120" s="12">
        <f t="shared" si="27"/>
        <v>0</v>
      </c>
      <c r="K120" s="12">
        <f t="shared" si="27"/>
        <v>0</v>
      </c>
      <c r="L120" s="12">
        <f t="shared" si="27"/>
        <v>0</v>
      </c>
      <c r="M120" s="12">
        <f t="shared" si="27"/>
        <v>0</v>
      </c>
      <c r="N120" s="12">
        <f t="shared" si="27"/>
        <v>0</v>
      </c>
    </row>
    <row r="121" spans="1:14" ht="18.75" customHeight="1">
      <c r="A121" s="79"/>
      <c r="B121" s="50"/>
      <c r="C121" s="35" t="s">
        <v>10</v>
      </c>
      <c r="D121" s="35" t="s">
        <v>10</v>
      </c>
      <c r="E121" s="82" t="s">
        <v>126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</row>
    <row r="122" spans="1:14" ht="19.5" customHeight="1">
      <c r="A122" s="79"/>
      <c r="B122" s="50"/>
      <c r="C122" s="35" t="s">
        <v>10</v>
      </c>
      <c r="D122" s="35" t="s">
        <v>10</v>
      </c>
      <c r="E122" s="82" t="s">
        <v>226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</row>
    <row r="123" spans="1:14" ht="27" customHeight="1">
      <c r="A123" s="79"/>
      <c r="B123" s="51"/>
      <c r="C123" s="35" t="s">
        <v>10</v>
      </c>
      <c r="D123" s="35" t="s">
        <v>10</v>
      </c>
      <c r="E123" s="82" t="s">
        <v>223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</row>
    <row r="124" spans="1:14" ht="17.25" customHeight="1">
      <c r="A124" s="74" t="s">
        <v>237</v>
      </c>
      <c r="B124" s="47" t="s">
        <v>153</v>
      </c>
      <c r="C124" s="35"/>
      <c r="D124" s="35"/>
      <c r="E124" s="82" t="s">
        <v>124</v>
      </c>
      <c r="F124" s="10">
        <f>SUM(F125:F127)</f>
        <v>0</v>
      </c>
      <c r="G124" s="10">
        <f aca="true" t="shared" si="28" ref="G124:N124">SUM(G125:G127)</f>
        <v>0</v>
      </c>
      <c r="H124" s="10">
        <f t="shared" si="28"/>
        <v>0</v>
      </c>
      <c r="I124" s="10">
        <f t="shared" si="28"/>
        <v>0</v>
      </c>
      <c r="J124" s="10">
        <f t="shared" si="28"/>
        <v>0</v>
      </c>
      <c r="K124" s="10">
        <f t="shared" si="28"/>
        <v>0</v>
      </c>
      <c r="L124" s="10">
        <f t="shared" si="28"/>
        <v>0</v>
      </c>
      <c r="M124" s="10">
        <f t="shared" si="28"/>
        <v>0</v>
      </c>
      <c r="N124" s="10">
        <f t="shared" si="28"/>
        <v>0</v>
      </c>
    </row>
    <row r="125" spans="1:14" ht="19.5" customHeight="1">
      <c r="A125" s="74"/>
      <c r="B125" s="50"/>
      <c r="C125" s="35" t="s">
        <v>10</v>
      </c>
      <c r="D125" s="35" t="s">
        <v>10</v>
      </c>
      <c r="E125" s="82" t="s">
        <v>126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</row>
    <row r="126" spans="1:14" ht="18.75" customHeight="1">
      <c r="A126" s="74"/>
      <c r="B126" s="50"/>
      <c r="C126" s="35" t="s">
        <v>10</v>
      </c>
      <c r="D126" s="35" t="s">
        <v>10</v>
      </c>
      <c r="E126" s="82" t="s">
        <v>226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</row>
    <row r="127" spans="1:14" ht="27.75" customHeight="1">
      <c r="A127" s="74"/>
      <c r="B127" s="51"/>
      <c r="C127" s="35" t="s">
        <v>10</v>
      </c>
      <c r="D127" s="35" t="s">
        <v>10</v>
      </c>
      <c r="E127" s="82" t="s">
        <v>223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</row>
    <row r="128" spans="1:14" ht="15">
      <c r="A128" s="74" t="s">
        <v>154</v>
      </c>
      <c r="B128" s="47" t="s">
        <v>98</v>
      </c>
      <c r="C128" s="35"/>
      <c r="D128" s="35"/>
      <c r="E128" s="82" t="s">
        <v>124</v>
      </c>
      <c r="F128" s="20">
        <f>F132+F136+F140+F144+F148+F152</f>
        <v>6564.949</v>
      </c>
      <c r="G128" s="10">
        <f aca="true" t="shared" si="29" ref="G128:N128">SUM(G129:G131)</f>
        <v>6560</v>
      </c>
      <c r="H128" s="10">
        <f>SUM(H129:H131)</f>
        <v>6816</v>
      </c>
      <c r="I128" s="17">
        <f t="shared" si="29"/>
        <v>6816</v>
      </c>
      <c r="J128" s="17">
        <f t="shared" si="29"/>
        <v>7156.8</v>
      </c>
      <c r="K128" s="17">
        <f t="shared" si="29"/>
        <v>7514.64</v>
      </c>
      <c r="L128" s="17">
        <f t="shared" si="29"/>
        <v>7890.372</v>
      </c>
      <c r="M128" s="17">
        <f t="shared" si="29"/>
        <v>39451.85999999999</v>
      </c>
      <c r="N128" s="17">
        <f t="shared" si="29"/>
        <v>39269.4</v>
      </c>
    </row>
    <row r="129" spans="1:14" ht="15">
      <c r="A129" s="74"/>
      <c r="B129" s="50"/>
      <c r="C129" s="35" t="s">
        <v>10</v>
      </c>
      <c r="D129" s="35" t="s">
        <v>10</v>
      </c>
      <c r="E129" s="82" t="s">
        <v>126</v>
      </c>
      <c r="F129" s="35">
        <v>0</v>
      </c>
      <c r="G129" s="35">
        <f>G133+G137+G141+G145+G149+G153</f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</row>
    <row r="130" spans="1:14" ht="15">
      <c r="A130" s="74"/>
      <c r="B130" s="50"/>
      <c r="C130" s="35" t="s">
        <v>10</v>
      </c>
      <c r="D130" s="35" t="s">
        <v>10</v>
      </c>
      <c r="E130" s="82" t="s">
        <v>225</v>
      </c>
      <c r="F130" s="35">
        <f>F142+F146</f>
        <v>0</v>
      </c>
      <c r="G130" s="35">
        <f>G134+G138+G142+G146+G150+G154</f>
        <v>0</v>
      </c>
      <c r="H130" s="35">
        <f>H142+H146+H166</f>
        <v>0</v>
      </c>
      <c r="I130" s="35">
        <f>I142+I146+I166</f>
        <v>0</v>
      </c>
      <c r="J130" s="35">
        <f>J142+J146+J166</f>
        <v>0</v>
      </c>
      <c r="K130" s="35">
        <f>K142+K146+K166</f>
        <v>0</v>
      </c>
      <c r="L130" s="35">
        <v>0</v>
      </c>
      <c r="M130" s="35">
        <v>0</v>
      </c>
      <c r="N130" s="35">
        <v>0</v>
      </c>
    </row>
    <row r="131" spans="1:14" ht="24">
      <c r="A131" s="74"/>
      <c r="B131" s="51"/>
      <c r="C131" s="35">
        <v>974</v>
      </c>
      <c r="D131" s="35" t="s">
        <v>155</v>
      </c>
      <c r="E131" s="82" t="s">
        <v>223</v>
      </c>
      <c r="F131" s="31">
        <f>F143+F147</f>
        <v>6564.949</v>
      </c>
      <c r="G131" s="35">
        <f>G135+G139+G143+G147+G151+G155</f>
        <v>6560</v>
      </c>
      <c r="H131" s="35">
        <f>H135+H139+H143+H147+H151+H155</f>
        <v>6816</v>
      </c>
      <c r="I131" s="35">
        <f>I135+I139+I143+I147+I151+I155</f>
        <v>6816</v>
      </c>
      <c r="J131" s="16">
        <f>I131*105/100</f>
        <v>7156.8</v>
      </c>
      <c r="K131" s="16">
        <f>J131*105/100</f>
        <v>7514.64</v>
      </c>
      <c r="L131" s="16">
        <f>K131*105/100</f>
        <v>7890.372</v>
      </c>
      <c r="M131" s="16">
        <f>M135+M139+M143+M147+M151+M155</f>
        <v>39451.85999999999</v>
      </c>
      <c r="N131" s="16">
        <f>N135+N139+N143+N147+N151+N155</f>
        <v>39269.4</v>
      </c>
    </row>
    <row r="132" spans="1:14" ht="17.25" customHeight="1">
      <c r="A132" s="47" t="s">
        <v>131</v>
      </c>
      <c r="B132" s="47" t="s">
        <v>156</v>
      </c>
      <c r="C132" s="35"/>
      <c r="D132" s="35"/>
      <c r="E132" s="82" t="s">
        <v>124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</row>
    <row r="133" spans="1:14" ht="18" customHeight="1">
      <c r="A133" s="79"/>
      <c r="B133" s="50"/>
      <c r="C133" s="35" t="s">
        <v>10</v>
      </c>
      <c r="D133" s="35" t="s">
        <v>10</v>
      </c>
      <c r="E133" s="82" t="s">
        <v>126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</row>
    <row r="134" spans="1:14" ht="18" customHeight="1">
      <c r="A134" s="79"/>
      <c r="B134" s="50"/>
      <c r="C134" s="35" t="s">
        <v>10</v>
      </c>
      <c r="D134" s="35" t="s">
        <v>10</v>
      </c>
      <c r="E134" s="82" t="s">
        <v>226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</row>
    <row r="135" spans="1:14" ht="28.5" customHeight="1">
      <c r="A135" s="79"/>
      <c r="B135" s="51"/>
      <c r="C135" s="35" t="s">
        <v>10</v>
      </c>
      <c r="D135" s="35" t="s">
        <v>10</v>
      </c>
      <c r="E135" s="82" t="s">
        <v>223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</row>
    <row r="136" spans="1:14" ht="16.5" customHeight="1">
      <c r="A136" s="47" t="s">
        <v>178</v>
      </c>
      <c r="B136" s="47" t="s">
        <v>234</v>
      </c>
      <c r="C136" s="35"/>
      <c r="D136" s="35"/>
      <c r="E136" s="82" t="s">
        <v>124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</row>
    <row r="137" spans="1:14" ht="17.25" customHeight="1">
      <c r="A137" s="79"/>
      <c r="B137" s="50"/>
      <c r="C137" s="35" t="s">
        <v>10</v>
      </c>
      <c r="D137" s="35" t="s">
        <v>10</v>
      </c>
      <c r="E137" s="82" t="s">
        <v>126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</row>
    <row r="138" spans="1:14" ht="17.25" customHeight="1">
      <c r="A138" s="79"/>
      <c r="B138" s="50"/>
      <c r="C138" s="35" t="s">
        <v>10</v>
      </c>
      <c r="D138" s="35" t="s">
        <v>10</v>
      </c>
      <c r="E138" s="82" t="s">
        <v>226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</row>
    <row r="139" spans="1:14" ht="27" customHeight="1">
      <c r="A139" s="79"/>
      <c r="B139" s="51"/>
      <c r="C139" s="35" t="s">
        <v>10</v>
      </c>
      <c r="D139" s="35" t="s">
        <v>10</v>
      </c>
      <c r="E139" s="82" t="s">
        <v>223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</row>
    <row r="140" spans="1:14" ht="15">
      <c r="A140" s="47" t="s">
        <v>179</v>
      </c>
      <c r="B140" s="47" t="s">
        <v>157</v>
      </c>
      <c r="C140" s="35"/>
      <c r="D140" s="35"/>
      <c r="E140" s="82" t="s">
        <v>124</v>
      </c>
      <c r="F140" s="20">
        <f>SUM(F141:F143)</f>
        <v>6450.449</v>
      </c>
      <c r="G140" s="10">
        <f aca="true" t="shared" si="30" ref="G140:N140">SUM(G141:G143)</f>
        <v>6400</v>
      </c>
      <c r="H140" s="10">
        <f t="shared" si="30"/>
        <v>6656</v>
      </c>
      <c r="I140" s="17">
        <f t="shared" si="30"/>
        <v>6656</v>
      </c>
      <c r="J140" s="17">
        <f t="shared" si="30"/>
        <v>6988.8</v>
      </c>
      <c r="K140" s="17">
        <f t="shared" si="30"/>
        <v>7338.24</v>
      </c>
      <c r="L140" s="17">
        <f t="shared" si="30"/>
        <v>7705.151999999999</v>
      </c>
      <c r="M140" s="17">
        <f t="shared" si="30"/>
        <v>38525.759999999995</v>
      </c>
      <c r="N140" s="17">
        <f t="shared" si="30"/>
        <v>38297</v>
      </c>
    </row>
    <row r="141" spans="1:14" ht="15">
      <c r="A141" s="79"/>
      <c r="B141" s="50"/>
      <c r="C141" s="35" t="s">
        <v>10</v>
      </c>
      <c r="D141" s="35" t="s">
        <v>10</v>
      </c>
      <c r="E141" s="82" t="s">
        <v>126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</row>
    <row r="142" spans="1:14" ht="20.25" customHeight="1">
      <c r="A142" s="79"/>
      <c r="B142" s="50"/>
      <c r="C142" s="35" t="s">
        <v>10</v>
      </c>
      <c r="D142" s="35" t="s">
        <v>10</v>
      </c>
      <c r="E142" s="82" t="s">
        <v>226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</row>
    <row r="143" spans="1:14" ht="24">
      <c r="A143" s="79"/>
      <c r="B143" s="51"/>
      <c r="C143" s="35">
        <v>974</v>
      </c>
      <c r="D143" s="35" t="s">
        <v>158</v>
      </c>
      <c r="E143" s="82" t="s">
        <v>223</v>
      </c>
      <c r="F143" s="31">
        <v>6450.449</v>
      </c>
      <c r="G143" s="35">
        <v>6400</v>
      </c>
      <c r="H143" s="35">
        <v>6656</v>
      </c>
      <c r="I143" s="16">
        <v>6656</v>
      </c>
      <c r="J143" s="16">
        <f>I143*105/100</f>
        <v>6988.8</v>
      </c>
      <c r="K143" s="16">
        <f>J143*105/100</f>
        <v>7338.24</v>
      </c>
      <c r="L143" s="16">
        <f>K143*105/100</f>
        <v>7705.151999999999</v>
      </c>
      <c r="M143" s="16">
        <f>L143*5</f>
        <v>38525.759999999995</v>
      </c>
      <c r="N143" s="16">
        <v>38297</v>
      </c>
    </row>
    <row r="144" spans="1:14" ht="15" customHeight="1">
      <c r="A144" s="48" t="s">
        <v>159</v>
      </c>
      <c r="B144" s="88" t="s">
        <v>224</v>
      </c>
      <c r="C144" s="35"/>
      <c r="D144" s="35"/>
      <c r="E144" s="37" t="s">
        <v>124</v>
      </c>
      <c r="F144" s="10">
        <f>SUM(F145:F147)</f>
        <v>114.5</v>
      </c>
      <c r="G144" s="10">
        <f aca="true" t="shared" si="31" ref="G144:N144">SUM(G145:G147)</f>
        <v>160</v>
      </c>
      <c r="H144" s="10">
        <f t="shared" si="31"/>
        <v>160</v>
      </c>
      <c r="I144" s="10">
        <f t="shared" si="31"/>
        <v>160</v>
      </c>
      <c r="J144" s="10">
        <f t="shared" si="31"/>
        <v>168</v>
      </c>
      <c r="K144" s="17">
        <f t="shared" si="31"/>
        <v>176.4</v>
      </c>
      <c r="L144" s="17">
        <f t="shared" si="31"/>
        <v>185.22</v>
      </c>
      <c r="M144" s="17">
        <f t="shared" si="31"/>
        <v>926.1</v>
      </c>
      <c r="N144" s="17">
        <f t="shared" si="31"/>
        <v>972.4</v>
      </c>
    </row>
    <row r="145" spans="1:14" ht="15">
      <c r="A145" s="48"/>
      <c r="B145" s="89"/>
      <c r="C145" s="35" t="s">
        <v>10</v>
      </c>
      <c r="D145" s="35" t="s">
        <v>10</v>
      </c>
      <c r="E145" s="82" t="s">
        <v>126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</row>
    <row r="146" spans="1:14" ht="18.75" customHeight="1">
      <c r="A146" s="48"/>
      <c r="B146" s="89"/>
      <c r="C146" s="35" t="s">
        <v>10</v>
      </c>
      <c r="D146" s="35" t="s">
        <v>10</v>
      </c>
      <c r="E146" s="82" t="s">
        <v>226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</row>
    <row r="147" spans="1:14" ht="24">
      <c r="A147" s="48"/>
      <c r="B147" s="90"/>
      <c r="C147" s="35">
        <v>974</v>
      </c>
      <c r="D147" s="35" t="s">
        <v>228</v>
      </c>
      <c r="E147" s="82" t="s">
        <v>223</v>
      </c>
      <c r="F147" s="35">
        <v>114.5</v>
      </c>
      <c r="G147" s="35">
        <v>160</v>
      </c>
      <c r="H147" s="35">
        <v>160</v>
      </c>
      <c r="I147" s="35">
        <v>160</v>
      </c>
      <c r="J147" s="35">
        <f>I147*105/100</f>
        <v>168</v>
      </c>
      <c r="K147" s="16">
        <f>J147*105/100</f>
        <v>176.4</v>
      </c>
      <c r="L147" s="16">
        <f>K147*105/100</f>
        <v>185.22</v>
      </c>
      <c r="M147" s="16">
        <f>L147*5</f>
        <v>926.1</v>
      </c>
      <c r="N147" s="16">
        <v>972.4</v>
      </c>
    </row>
    <row r="148" spans="1:14" ht="15" customHeight="1">
      <c r="A148" s="47" t="s">
        <v>182</v>
      </c>
      <c r="B148" s="47" t="s">
        <v>235</v>
      </c>
      <c r="C148" s="35" t="s">
        <v>160</v>
      </c>
      <c r="D148" s="35"/>
      <c r="E148" s="82" t="s">
        <v>124</v>
      </c>
      <c r="F148" s="10">
        <f aca="true" t="shared" si="32" ref="F148:N148">SUM(F149:F151)</f>
        <v>0</v>
      </c>
      <c r="G148" s="10">
        <f t="shared" si="32"/>
        <v>0</v>
      </c>
      <c r="H148" s="10">
        <f t="shared" si="32"/>
        <v>0</v>
      </c>
      <c r="I148" s="10">
        <f t="shared" si="32"/>
        <v>0</v>
      </c>
      <c r="J148" s="10">
        <f t="shared" si="32"/>
        <v>0</v>
      </c>
      <c r="K148" s="10">
        <f t="shared" si="32"/>
        <v>0</v>
      </c>
      <c r="L148" s="10">
        <f t="shared" si="32"/>
        <v>0</v>
      </c>
      <c r="M148" s="10">
        <f t="shared" si="32"/>
        <v>0</v>
      </c>
      <c r="N148" s="10">
        <f t="shared" si="32"/>
        <v>0</v>
      </c>
    </row>
    <row r="149" spans="1:14" ht="15">
      <c r="A149" s="79"/>
      <c r="B149" s="50"/>
      <c r="C149" s="35" t="s">
        <v>10</v>
      </c>
      <c r="D149" s="35" t="s">
        <v>10</v>
      </c>
      <c r="E149" s="82" t="s">
        <v>126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</row>
    <row r="150" spans="1:14" ht="15">
      <c r="A150" s="79"/>
      <c r="B150" s="50"/>
      <c r="C150" s="35" t="s">
        <v>10</v>
      </c>
      <c r="D150" s="35" t="s">
        <v>10</v>
      </c>
      <c r="E150" s="82" t="s">
        <v>226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</row>
    <row r="151" spans="1:14" ht="24">
      <c r="A151" s="79"/>
      <c r="B151" s="51"/>
      <c r="C151" s="35" t="s">
        <v>10</v>
      </c>
      <c r="D151" s="35" t="s">
        <v>10</v>
      </c>
      <c r="E151" s="82" t="s">
        <v>223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</row>
    <row r="152" spans="1:14" ht="16.5" customHeight="1">
      <c r="A152" s="47" t="s">
        <v>183</v>
      </c>
      <c r="B152" s="47" t="s">
        <v>207</v>
      </c>
      <c r="C152" s="35" t="s">
        <v>160</v>
      </c>
      <c r="D152" s="35"/>
      <c r="E152" s="82" t="s">
        <v>124</v>
      </c>
      <c r="F152" s="10">
        <f>SUM(F153:F155)</f>
        <v>0</v>
      </c>
      <c r="G152" s="10">
        <f aca="true" t="shared" si="33" ref="G152:N152">SUM(G153:G155)</f>
        <v>0</v>
      </c>
      <c r="H152" s="10">
        <f t="shared" si="33"/>
        <v>0</v>
      </c>
      <c r="I152" s="10">
        <f t="shared" si="33"/>
        <v>0</v>
      </c>
      <c r="J152" s="10">
        <f t="shared" si="33"/>
        <v>0</v>
      </c>
      <c r="K152" s="10">
        <f t="shared" si="33"/>
        <v>0</v>
      </c>
      <c r="L152" s="10">
        <f t="shared" si="33"/>
        <v>0</v>
      </c>
      <c r="M152" s="10">
        <f t="shared" si="33"/>
        <v>0</v>
      </c>
      <c r="N152" s="10">
        <f t="shared" si="33"/>
        <v>0</v>
      </c>
    </row>
    <row r="153" spans="1:14" ht="18" customHeight="1">
      <c r="A153" s="79"/>
      <c r="B153" s="50"/>
      <c r="C153" s="35" t="s">
        <v>10</v>
      </c>
      <c r="D153" s="35" t="s">
        <v>10</v>
      </c>
      <c r="E153" s="82" t="s">
        <v>126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</row>
    <row r="154" spans="1:14" ht="16.5" customHeight="1">
      <c r="A154" s="79"/>
      <c r="B154" s="50"/>
      <c r="C154" s="35" t="s">
        <v>10</v>
      </c>
      <c r="D154" s="35" t="s">
        <v>10</v>
      </c>
      <c r="E154" s="82" t="s">
        <v>226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</row>
    <row r="155" spans="1:14" ht="24.75" customHeight="1">
      <c r="A155" s="79"/>
      <c r="B155" s="51"/>
      <c r="C155" s="35" t="s">
        <v>10</v>
      </c>
      <c r="D155" s="35" t="s">
        <v>10</v>
      </c>
      <c r="E155" s="82" t="s">
        <v>223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</row>
    <row r="156" spans="1:14" ht="15.75" customHeight="1">
      <c r="A156" s="74" t="s">
        <v>161</v>
      </c>
      <c r="B156" s="47" t="s">
        <v>255</v>
      </c>
      <c r="C156" s="35"/>
      <c r="D156" s="35"/>
      <c r="E156" s="82" t="s">
        <v>124</v>
      </c>
      <c r="F156" s="13">
        <f>SUM(F157:F159)</f>
        <v>17252.6</v>
      </c>
      <c r="G156" s="13">
        <f>G157+G158+G159</f>
        <v>15246.5</v>
      </c>
      <c r="H156" s="13">
        <f aca="true" t="shared" si="34" ref="H156:N156">SUM(H157:H159)</f>
        <v>0</v>
      </c>
      <c r="I156" s="13">
        <f t="shared" si="34"/>
        <v>0</v>
      </c>
      <c r="J156" s="13">
        <f t="shared" si="34"/>
        <v>0</v>
      </c>
      <c r="K156" s="13">
        <f t="shared" si="34"/>
        <v>0</v>
      </c>
      <c r="L156" s="13">
        <f t="shared" si="34"/>
        <v>0</v>
      </c>
      <c r="M156" s="13">
        <f t="shared" si="34"/>
        <v>0</v>
      </c>
      <c r="N156" s="13">
        <f t="shared" si="34"/>
        <v>0</v>
      </c>
    </row>
    <row r="157" spans="1:14" ht="16.5" customHeight="1">
      <c r="A157" s="74"/>
      <c r="B157" s="50"/>
      <c r="C157" s="35" t="s">
        <v>10</v>
      </c>
      <c r="D157" s="35" t="s">
        <v>10</v>
      </c>
      <c r="E157" s="82" t="s">
        <v>126</v>
      </c>
      <c r="F157" s="35">
        <v>0</v>
      </c>
      <c r="G157" s="35">
        <f>G161+G165+G169+G174+G178</f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</row>
    <row r="158" spans="1:14" ht="19.5" customHeight="1">
      <c r="A158" s="74"/>
      <c r="B158" s="50"/>
      <c r="C158" s="35">
        <v>974</v>
      </c>
      <c r="D158" s="35" t="s">
        <v>164</v>
      </c>
      <c r="E158" s="82" t="s">
        <v>225</v>
      </c>
      <c r="F158" s="35">
        <f>F162+F166+F171+F175+F179</f>
        <v>13929</v>
      </c>
      <c r="G158" s="35">
        <f>G162+G166+G171+G175+G179</f>
        <v>14179.2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</row>
    <row r="159" spans="1:14" ht="24.75" customHeight="1">
      <c r="A159" s="74"/>
      <c r="B159" s="51"/>
      <c r="C159" s="35">
        <v>974</v>
      </c>
      <c r="D159" s="35" t="s">
        <v>163</v>
      </c>
      <c r="E159" s="82" t="s">
        <v>223</v>
      </c>
      <c r="F159" s="35">
        <f>F163+F167+F172+F176</f>
        <v>3323.6</v>
      </c>
      <c r="G159" s="35">
        <f>G163+G167+G172+G176+G180</f>
        <v>1067.3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</row>
    <row r="160" spans="1:14" ht="18" customHeight="1">
      <c r="A160" s="47" t="s">
        <v>131</v>
      </c>
      <c r="B160" s="47" t="s">
        <v>208</v>
      </c>
      <c r="C160" s="35"/>
      <c r="D160" s="35"/>
      <c r="E160" s="82" t="s">
        <v>124</v>
      </c>
      <c r="F160" s="13">
        <f>SUM(F161:F163)</f>
        <v>0</v>
      </c>
      <c r="G160" s="13">
        <f aca="true" t="shared" si="35" ref="G160:N160">SUM(G161:G163)</f>
        <v>0</v>
      </c>
      <c r="H160" s="13">
        <f t="shared" si="35"/>
        <v>0</v>
      </c>
      <c r="I160" s="13">
        <f t="shared" si="35"/>
        <v>0</v>
      </c>
      <c r="J160" s="13">
        <f t="shared" si="35"/>
        <v>0</v>
      </c>
      <c r="K160" s="13">
        <f t="shared" si="35"/>
        <v>0</v>
      </c>
      <c r="L160" s="13">
        <f t="shared" si="35"/>
        <v>0</v>
      </c>
      <c r="M160" s="13">
        <f t="shared" si="35"/>
        <v>0</v>
      </c>
      <c r="N160" s="13">
        <f t="shared" si="35"/>
        <v>0</v>
      </c>
    </row>
    <row r="161" spans="1:14" ht="16.5" customHeight="1">
      <c r="A161" s="79"/>
      <c r="B161" s="50"/>
      <c r="C161" s="35" t="s">
        <v>10</v>
      </c>
      <c r="D161" s="35" t="s">
        <v>10</v>
      </c>
      <c r="E161" s="82" t="s">
        <v>126</v>
      </c>
      <c r="F161" s="36">
        <v>0</v>
      </c>
      <c r="G161" s="36">
        <v>0</v>
      </c>
      <c r="H161" s="36">
        <v>0</v>
      </c>
      <c r="I161" s="36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</row>
    <row r="162" spans="1:14" ht="18" customHeight="1">
      <c r="A162" s="79"/>
      <c r="B162" s="50"/>
      <c r="C162" s="35" t="s">
        <v>10</v>
      </c>
      <c r="D162" s="35" t="s">
        <v>10</v>
      </c>
      <c r="E162" s="82" t="s">
        <v>225</v>
      </c>
      <c r="F162" s="36">
        <v>0</v>
      </c>
      <c r="G162" s="36">
        <v>0</v>
      </c>
      <c r="H162" s="36">
        <v>0</v>
      </c>
      <c r="I162" s="36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</row>
    <row r="163" spans="1:14" ht="23.25" customHeight="1">
      <c r="A163" s="79"/>
      <c r="B163" s="51"/>
      <c r="C163" s="35" t="s">
        <v>10</v>
      </c>
      <c r="D163" s="35" t="s">
        <v>10</v>
      </c>
      <c r="E163" s="82" t="s">
        <v>223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</row>
    <row r="164" spans="1:14" ht="15" customHeight="1">
      <c r="A164" s="47" t="s">
        <v>178</v>
      </c>
      <c r="B164" s="47" t="s">
        <v>219</v>
      </c>
      <c r="C164" s="35"/>
      <c r="D164" s="35"/>
      <c r="E164" s="82" t="s">
        <v>124</v>
      </c>
      <c r="F164" s="14">
        <f>SUM(F165:F167)</f>
        <v>17252.6</v>
      </c>
      <c r="G164" s="14">
        <f aca="true" t="shared" si="36" ref="G164:N164">SUM(G165:G167)</f>
        <v>15246.5</v>
      </c>
      <c r="H164" s="14">
        <f t="shared" si="36"/>
        <v>0</v>
      </c>
      <c r="I164" s="14">
        <f t="shared" si="36"/>
        <v>0</v>
      </c>
      <c r="J164" s="14">
        <f t="shared" si="36"/>
        <v>0</v>
      </c>
      <c r="K164" s="14">
        <f t="shared" si="36"/>
        <v>0</v>
      </c>
      <c r="L164" s="14">
        <f t="shared" si="36"/>
        <v>0</v>
      </c>
      <c r="M164" s="14">
        <f t="shared" si="36"/>
        <v>0</v>
      </c>
      <c r="N164" s="14">
        <f t="shared" si="36"/>
        <v>0</v>
      </c>
    </row>
    <row r="165" spans="1:14" ht="15">
      <c r="A165" s="79"/>
      <c r="B165" s="50"/>
      <c r="C165" s="35" t="s">
        <v>10</v>
      </c>
      <c r="D165" s="35" t="s">
        <v>10</v>
      </c>
      <c r="E165" s="82" t="s">
        <v>126</v>
      </c>
      <c r="F165" s="36">
        <v>0</v>
      </c>
      <c r="G165" s="36">
        <v>0</v>
      </c>
      <c r="H165" s="36">
        <v>0</v>
      </c>
      <c r="I165" s="36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</row>
    <row r="166" spans="1:14" ht="15">
      <c r="A166" s="79"/>
      <c r="B166" s="50"/>
      <c r="C166" s="35">
        <v>974</v>
      </c>
      <c r="D166" s="35" t="s">
        <v>165</v>
      </c>
      <c r="E166" s="82" t="s">
        <v>225</v>
      </c>
      <c r="F166" s="36">
        <v>13929</v>
      </c>
      <c r="G166" s="36">
        <v>14179.2</v>
      </c>
      <c r="H166" s="36">
        <v>0</v>
      </c>
      <c r="I166" s="36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</row>
    <row r="167" spans="1:14" ht="26.25" customHeight="1">
      <c r="A167" s="79"/>
      <c r="B167" s="51"/>
      <c r="C167" s="35">
        <v>974</v>
      </c>
      <c r="D167" s="35" t="s">
        <v>165</v>
      </c>
      <c r="E167" s="82" t="s">
        <v>223</v>
      </c>
      <c r="F167" s="36">
        <v>3323.6</v>
      </c>
      <c r="G167" s="36">
        <v>1067.3</v>
      </c>
      <c r="H167" s="36">
        <v>0</v>
      </c>
      <c r="I167" s="36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</row>
    <row r="168" spans="1:14" ht="18.75" customHeight="1">
      <c r="A168" s="47" t="s">
        <v>179</v>
      </c>
      <c r="B168" s="47" t="s">
        <v>166</v>
      </c>
      <c r="C168" s="35"/>
      <c r="D168" s="35"/>
      <c r="E168" s="82" t="s">
        <v>124</v>
      </c>
      <c r="F168" s="13">
        <f>SUM(F169:F172)</f>
        <v>0</v>
      </c>
      <c r="G168" s="13">
        <f aca="true" t="shared" si="37" ref="G168:N168">SUM(G169:G172)</f>
        <v>0</v>
      </c>
      <c r="H168" s="13">
        <f t="shared" si="37"/>
        <v>0</v>
      </c>
      <c r="I168" s="13">
        <f t="shared" si="37"/>
        <v>0</v>
      </c>
      <c r="J168" s="13">
        <f t="shared" si="37"/>
        <v>0</v>
      </c>
      <c r="K168" s="13">
        <f t="shared" si="37"/>
        <v>0</v>
      </c>
      <c r="L168" s="13">
        <f t="shared" si="37"/>
        <v>0</v>
      </c>
      <c r="M168" s="13">
        <f t="shared" si="37"/>
        <v>0</v>
      </c>
      <c r="N168" s="13">
        <f t="shared" si="37"/>
        <v>0</v>
      </c>
    </row>
    <row r="169" spans="1:14" ht="17.25" customHeight="1">
      <c r="A169" s="79"/>
      <c r="B169" s="50"/>
      <c r="C169" s="35" t="s">
        <v>10</v>
      </c>
      <c r="D169" s="35" t="s">
        <v>10</v>
      </c>
      <c r="E169" s="74" t="s">
        <v>126</v>
      </c>
      <c r="F169" s="49">
        <v>0</v>
      </c>
      <c r="G169" s="49">
        <v>0</v>
      </c>
      <c r="H169" s="49">
        <v>0</v>
      </c>
      <c r="I169" s="49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</row>
    <row r="170" spans="1:14" ht="4.5" customHeight="1" hidden="1">
      <c r="A170" s="79"/>
      <c r="B170" s="50"/>
      <c r="C170" s="35" t="s">
        <v>10</v>
      </c>
      <c r="D170" s="35" t="s">
        <v>10</v>
      </c>
      <c r="E170" s="74"/>
      <c r="F170" s="49"/>
      <c r="G170" s="49"/>
      <c r="H170" s="49"/>
      <c r="I170" s="49"/>
      <c r="J170" s="46"/>
      <c r="K170" s="46"/>
      <c r="L170" s="46"/>
      <c r="M170" s="46"/>
      <c r="N170" s="46"/>
    </row>
    <row r="171" spans="1:14" ht="18" customHeight="1">
      <c r="A171" s="79"/>
      <c r="B171" s="50"/>
      <c r="C171" s="35" t="s">
        <v>10</v>
      </c>
      <c r="D171" s="35" t="s">
        <v>10</v>
      </c>
      <c r="E171" s="82" t="s">
        <v>225</v>
      </c>
      <c r="F171" s="36">
        <v>0</v>
      </c>
      <c r="G171" s="36">
        <v>0</v>
      </c>
      <c r="H171" s="36">
        <v>0</v>
      </c>
      <c r="I171" s="36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</row>
    <row r="172" spans="1:14" ht="27" customHeight="1">
      <c r="A172" s="79"/>
      <c r="B172" s="51"/>
      <c r="C172" s="35" t="s">
        <v>10</v>
      </c>
      <c r="D172" s="35" t="s">
        <v>10</v>
      </c>
      <c r="E172" s="82" t="s">
        <v>223</v>
      </c>
      <c r="F172" s="36">
        <v>0</v>
      </c>
      <c r="G172" s="36">
        <v>0</v>
      </c>
      <c r="H172" s="36">
        <v>0</v>
      </c>
      <c r="I172" s="36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</row>
    <row r="173" spans="1:14" ht="17.25" customHeight="1">
      <c r="A173" s="47" t="s">
        <v>159</v>
      </c>
      <c r="B173" s="47" t="s">
        <v>209</v>
      </c>
      <c r="C173" s="35"/>
      <c r="D173" s="35"/>
      <c r="E173" s="82" t="s">
        <v>124</v>
      </c>
      <c r="F173" s="36">
        <v>0</v>
      </c>
      <c r="G173" s="36">
        <v>0</v>
      </c>
      <c r="H173" s="36">
        <v>0</v>
      </c>
      <c r="I173" s="36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</row>
    <row r="174" spans="1:14" ht="17.25" customHeight="1">
      <c r="A174" s="79"/>
      <c r="B174" s="50"/>
      <c r="C174" s="35" t="s">
        <v>10</v>
      </c>
      <c r="D174" s="35" t="s">
        <v>10</v>
      </c>
      <c r="E174" s="82" t="s">
        <v>126</v>
      </c>
      <c r="F174" s="36">
        <v>0</v>
      </c>
      <c r="G174" s="36">
        <v>0</v>
      </c>
      <c r="H174" s="36">
        <v>0</v>
      </c>
      <c r="I174" s="36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</row>
    <row r="175" spans="1:14" ht="16.5" customHeight="1">
      <c r="A175" s="79"/>
      <c r="B175" s="50"/>
      <c r="C175" s="35" t="s">
        <v>10</v>
      </c>
      <c r="D175" s="35" t="s">
        <v>10</v>
      </c>
      <c r="E175" s="82" t="s">
        <v>225</v>
      </c>
      <c r="F175" s="36">
        <v>0</v>
      </c>
      <c r="G175" s="36">
        <v>0</v>
      </c>
      <c r="H175" s="36">
        <v>0</v>
      </c>
      <c r="I175" s="36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</row>
    <row r="176" spans="1:14" ht="24.75" customHeight="1">
      <c r="A176" s="79"/>
      <c r="B176" s="51"/>
      <c r="C176" s="35" t="s">
        <v>10</v>
      </c>
      <c r="D176" s="35" t="s">
        <v>10</v>
      </c>
      <c r="E176" s="82" t="s">
        <v>223</v>
      </c>
      <c r="F176" s="36">
        <v>0</v>
      </c>
      <c r="G176" s="36">
        <v>0</v>
      </c>
      <c r="H176" s="36">
        <v>0</v>
      </c>
      <c r="I176" s="36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</row>
    <row r="177" spans="1:14" ht="17.25" customHeight="1">
      <c r="A177" s="47" t="s">
        <v>182</v>
      </c>
      <c r="B177" s="47" t="s">
        <v>210</v>
      </c>
      <c r="C177" s="35"/>
      <c r="D177" s="35"/>
      <c r="E177" s="82" t="s">
        <v>124</v>
      </c>
      <c r="F177" s="13">
        <f>SUM(F178:F180)</f>
        <v>0</v>
      </c>
      <c r="G177" s="13">
        <f aca="true" t="shared" si="38" ref="G177:N177">SUM(G178:G180)</f>
        <v>0</v>
      </c>
      <c r="H177" s="13">
        <f t="shared" si="38"/>
        <v>0</v>
      </c>
      <c r="I177" s="13">
        <f t="shared" si="38"/>
        <v>0</v>
      </c>
      <c r="J177" s="13">
        <f t="shared" si="38"/>
        <v>0</v>
      </c>
      <c r="K177" s="13">
        <f t="shared" si="38"/>
        <v>0</v>
      </c>
      <c r="L177" s="13">
        <f t="shared" si="38"/>
        <v>0</v>
      </c>
      <c r="M177" s="13">
        <f t="shared" si="38"/>
        <v>0</v>
      </c>
      <c r="N177" s="13">
        <f t="shared" si="38"/>
        <v>0</v>
      </c>
    </row>
    <row r="178" spans="1:14" ht="18.75" customHeight="1">
      <c r="A178" s="79"/>
      <c r="B178" s="50"/>
      <c r="C178" s="35" t="s">
        <v>10</v>
      </c>
      <c r="D178" s="35" t="s">
        <v>10</v>
      </c>
      <c r="E178" s="82" t="s">
        <v>126</v>
      </c>
      <c r="F178" s="36">
        <v>0</v>
      </c>
      <c r="G178" s="36">
        <v>0</v>
      </c>
      <c r="H178" s="36">
        <v>0</v>
      </c>
      <c r="I178" s="36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</row>
    <row r="179" spans="1:14" ht="18" customHeight="1">
      <c r="A179" s="79"/>
      <c r="B179" s="50"/>
      <c r="C179" s="35" t="s">
        <v>10</v>
      </c>
      <c r="D179" s="35" t="s">
        <v>10</v>
      </c>
      <c r="E179" s="82" t="s">
        <v>225</v>
      </c>
      <c r="F179" s="36">
        <v>0</v>
      </c>
      <c r="G179" s="36">
        <v>0</v>
      </c>
      <c r="H179" s="36">
        <v>0</v>
      </c>
      <c r="I179" s="36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</row>
    <row r="180" spans="1:14" ht="59.25" customHeight="1">
      <c r="A180" s="79"/>
      <c r="B180" s="51"/>
      <c r="C180" s="35" t="s">
        <v>10</v>
      </c>
      <c r="D180" s="35" t="s">
        <v>10</v>
      </c>
      <c r="E180" s="82" t="s">
        <v>223</v>
      </c>
      <c r="F180" s="36">
        <v>0</v>
      </c>
      <c r="G180" s="36">
        <v>0</v>
      </c>
      <c r="H180" s="36">
        <v>0</v>
      </c>
      <c r="I180" s="36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</row>
    <row r="181" spans="1:14" ht="18.75" customHeight="1">
      <c r="A181" s="74" t="s">
        <v>162</v>
      </c>
      <c r="B181" s="47" t="s">
        <v>177</v>
      </c>
      <c r="C181" s="35"/>
      <c r="D181" s="35"/>
      <c r="E181" s="82" t="s">
        <v>124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</row>
    <row r="182" spans="1:14" ht="18.75" customHeight="1">
      <c r="A182" s="74"/>
      <c r="B182" s="50"/>
      <c r="C182" s="35" t="s">
        <v>10</v>
      </c>
      <c r="D182" s="35" t="s">
        <v>10</v>
      </c>
      <c r="E182" s="82" t="s">
        <v>126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</row>
    <row r="183" spans="1:14" ht="19.5" customHeight="1">
      <c r="A183" s="74"/>
      <c r="B183" s="50"/>
      <c r="C183" s="35" t="s">
        <v>10</v>
      </c>
      <c r="D183" s="35" t="s">
        <v>10</v>
      </c>
      <c r="E183" s="82" t="s">
        <v>225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</row>
    <row r="184" spans="1:14" ht="25.5" customHeight="1">
      <c r="A184" s="74"/>
      <c r="B184" s="51"/>
      <c r="C184" s="35" t="s">
        <v>10</v>
      </c>
      <c r="D184" s="35" t="s">
        <v>10</v>
      </c>
      <c r="E184" s="82" t="s">
        <v>223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</row>
    <row r="185" spans="1:14" ht="18" customHeight="1">
      <c r="A185" s="88" t="s">
        <v>131</v>
      </c>
      <c r="B185" s="47" t="s">
        <v>211</v>
      </c>
      <c r="C185" s="37" t="s">
        <v>160</v>
      </c>
      <c r="D185" s="37" t="s">
        <v>160</v>
      </c>
      <c r="E185" s="37" t="s">
        <v>124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</row>
    <row r="186" spans="1:14" ht="17.25" customHeight="1">
      <c r="A186" s="79"/>
      <c r="B186" s="50"/>
      <c r="C186" s="35" t="s">
        <v>10</v>
      </c>
      <c r="D186" s="35" t="s">
        <v>168</v>
      </c>
      <c r="E186" s="82" t="s">
        <v>126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</row>
    <row r="187" spans="1:14" ht="18" customHeight="1">
      <c r="A187" s="79"/>
      <c r="B187" s="50"/>
      <c r="C187" s="35" t="s">
        <v>10</v>
      </c>
      <c r="D187" s="35" t="s">
        <v>168</v>
      </c>
      <c r="E187" s="82" t="s">
        <v>225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</row>
    <row r="188" spans="1:14" ht="26.25" customHeight="1">
      <c r="A188" s="79"/>
      <c r="B188" s="51"/>
      <c r="C188" s="35" t="s">
        <v>10</v>
      </c>
      <c r="D188" s="35" t="s">
        <v>168</v>
      </c>
      <c r="E188" s="82" t="s">
        <v>223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</row>
    <row r="189" spans="1:14" ht="17.25" customHeight="1">
      <c r="A189" s="88" t="s">
        <v>178</v>
      </c>
      <c r="B189" s="47" t="s">
        <v>169</v>
      </c>
      <c r="C189" s="37" t="s">
        <v>160</v>
      </c>
      <c r="D189" s="37" t="s">
        <v>160</v>
      </c>
      <c r="E189" s="37" t="s">
        <v>124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</row>
    <row r="190" spans="1:14" ht="17.25" customHeight="1">
      <c r="A190" s="79"/>
      <c r="B190" s="50"/>
      <c r="C190" s="35" t="s">
        <v>10</v>
      </c>
      <c r="D190" s="35" t="s">
        <v>168</v>
      </c>
      <c r="E190" s="82" t="s">
        <v>126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</row>
    <row r="191" spans="1:14" ht="19.5" customHeight="1">
      <c r="A191" s="79"/>
      <c r="B191" s="50"/>
      <c r="C191" s="35" t="s">
        <v>10</v>
      </c>
      <c r="D191" s="35" t="s">
        <v>168</v>
      </c>
      <c r="E191" s="82" t="s">
        <v>225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</row>
    <row r="192" spans="1:14" ht="24.75" customHeight="1">
      <c r="A192" s="79"/>
      <c r="B192" s="51"/>
      <c r="C192" s="35" t="s">
        <v>10</v>
      </c>
      <c r="D192" s="35" t="s">
        <v>168</v>
      </c>
      <c r="E192" s="82" t="s">
        <v>223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</row>
    <row r="193" spans="1:14" ht="17.25" customHeight="1">
      <c r="A193" s="88" t="s">
        <v>179</v>
      </c>
      <c r="B193" s="47" t="s">
        <v>170</v>
      </c>
      <c r="C193" s="37" t="s">
        <v>160</v>
      </c>
      <c r="D193" s="37" t="s">
        <v>160</v>
      </c>
      <c r="E193" s="37" t="s">
        <v>124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</row>
    <row r="194" spans="1:14" ht="18" customHeight="1">
      <c r="A194" s="79"/>
      <c r="B194" s="50"/>
      <c r="C194" s="35" t="s">
        <v>10</v>
      </c>
      <c r="D194" s="35" t="s">
        <v>168</v>
      </c>
      <c r="E194" s="82" t="s">
        <v>126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</row>
    <row r="195" spans="1:14" ht="16.5" customHeight="1">
      <c r="A195" s="79"/>
      <c r="B195" s="50"/>
      <c r="C195" s="35" t="s">
        <v>10</v>
      </c>
      <c r="D195" s="35" t="s">
        <v>168</v>
      </c>
      <c r="E195" s="82" t="s">
        <v>225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</row>
    <row r="196" spans="1:14" ht="25.5" customHeight="1">
      <c r="A196" s="79"/>
      <c r="B196" s="51"/>
      <c r="C196" s="35" t="s">
        <v>10</v>
      </c>
      <c r="D196" s="35" t="s">
        <v>168</v>
      </c>
      <c r="E196" s="82" t="s">
        <v>223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</row>
    <row r="197" spans="1:14" ht="16.5" customHeight="1">
      <c r="A197" s="88" t="s">
        <v>159</v>
      </c>
      <c r="B197" s="47" t="s">
        <v>157</v>
      </c>
      <c r="C197" s="37" t="s">
        <v>160</v>
      </c>
      <c r="D197" s="37" t="s">
        <v>160</v>
      </c>
      <c r="E197" s="37" t="s">
        <v>124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</row>
    <row r="198" spans="1:14" ht="17.25" customHeight="1">
      <c r="A198" s="79"/>
      <c r="B198" s="50"/>
      <c r="C198" s="35" t="s">
        <v>168</v>
      </c>
      <c r="D198" s="35" t="s">
        <v>168</v>
      </c>
      <c r="E198" s="82" t="s">
        <v>126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</row>
    <row r="199" spans="1:14" ht="18.75" customHeight="1">
      <c r="A199" s="79"/>
      <c r="B199" s="50"/>
      <c r="C199" s="35" t="s">
        <v>168</v>
      </c>
      <c r="D199" s="35" t="s">
        <v>168</v>
      </c>
      <c r="E199" s="82" t="s">
        <v>225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</row>
    <row r="200" spans="1:14" ht="21.75" customHeight="1">
      <c r="A200" s="79"/>
      <c r="B200" s="51"/>
      <c r="C200" s="35" t="s">
        <v>168</v>
      </c>
      <c r="D200" s="35" t="s">
        <v>168</v>
      </c>
      <c r="E200" s="82" t="s">
        <v>223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</row>
    <row r="201" spans="1:14" ht="18" customHeight="1">
      <c r="A201" s="88" t="s">
        <v>182</v>
      </c>
      <c r="B201" s="47" t="s">
        <v>213</v>
      </c>
      <c r="C201" s="37" t="s">
        <v>160</v>
      </c>
      <c r="D201" s="37" t="s">
        <v>160</v>
      </c>
      <c r="E201" s="37" t="s">
        <v>124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</row>
    <row r="202" spans="1:14" ht="16.5" customHeight="1">
      <c r="A202" s="79"/>
      <c r="B202" s="50"/>
      <c r="C202" s="35" t="s">
        <v>10</v>
      </c>
      <c r="D202" s="35" t="s">
        <v>168</v>
      </c>
      <c r="E202" s="82" t="s">
        <v>126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</row>
    <row r="203" spans="1:14" ht="17.25" customHeight="1">
      <c r="A203" s="79"/>
      <c r="B203" s="50"/>
      <c r="C203" s="35" t="s">
        <v>10</v>
      </c>
      <c r="D203" s="35" t="s">
        <v>168</v>
      </c>
      <c r="E203" s="82" t="s">
        <v>225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</row>
    <row r="204" spans="1:14" ht="25.5" customHeight="1">
      <c r="A204" s="79"/>
      <c r="B204" s="51"/>
      <c r="C204" s="35" t="s">
        <v>10</v>
      </c>
      <c r="D204" s="35" t="s">
        <v>168</v>
      </c>
      <c r="E204" s="82" t="s">
        <v>223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</row>
    <row r="205" spans="1:14" ht="18" customHeight="1">
      <c r="A205" s="88" t="s">
        <v>183</v>
      </c>
      <c r="B205" s="47" t="s">
        <v>236</v>
      </c>
      <c r="C205" s="37" t="s">
        <v>160</v>
      </c>
      <c r="D205" s="37" t="s">
        <v>160</v>
      </c>
      <c r="E205" s="37" t="s">
        <v>124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</row>
    <row r="206" spans="1:14" ht="19.5" customHeight="1">
      <c r="A206" s="79"/>
      <c r="B206" s="50"/>
      <c r="C206" s="35" t="s">
        <v>171</v>
      </c>
      <c r="D206" s="35" t="s">
        <v>168</v>
      </c>
      <c r="E206" s="82" t="s">
        <v>126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</row>
    <row r="207" spans="1:14" ht="16.5" customHeight="1">
      <c r="A207" s="79"/>
      <c r="B207" s="50"/>
      <c r="C207" s="35" t="s">
        <v>171</v>
      </c>
      <c r="D207" s="35" t="s">
        <v>168</v>
      </c>
      <c r="E207" s="82" t="s">
        <v>225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</row>
    <row r="208" spans="1:14" ht="27" customHeight="1">
      <c r="A208" s="79"/>
      <c r="B208" s="51"/>
      <c r="C208" s="35" t="s">
        <v>10</v>
      </c>
      <c r="D208" s="35" t="s">
        <v>168</v>
      </c>
      <c r="E208" s="82" t="s">
        <v>223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</row>
    <row r="209" spans="1:14" ht="17.25" customHeight="1">
      <c r="A209" s="48" t="s">
        <v>167</v>
      </c>
      <c r="B209" s="47" t="s">
        <v>214</v>
      </c>
      <c r="C209" s="37" t="s">
        <v>160</v>
      </c>
      <c r="D209" s="37" t="s">
        <v>160</v>
      </c>
      <c r="E209" s="37" t="s">
        <v>124</v>
      </c>
      <c r="F209" s="10">
        <f>F213+F217+F221+F225</f>
        <v>0</v>
      </c>
      <c r="G209" s="10">
        <f>G213+G217+G221+G225</f>
        <v>0</v>
      </c>
      <c r="H209" s="10">
        <f>H213+H217+H221+H225</f>
        <v>0</v>
      </c>
      <c r="I209" s="10">
        <f aca="true" t="shared" si="39" ref="I209:N209">I213+I217+I221+I225</f>
        <v>0</v>
      </c>
      <c r="J209" s="10">
        <f t="shared" si="39"/>
        <v>0</v>
      </c>
      <c r="K209" s="10">
        <f t="shared" si="39"/>
        <v>0</v>
      </c>
      <c r="L209" s="10">
        <f t="shared" si="39"/>
        <v>0</v>
      </c>
      <c r="M209" s="10">
        <f t="shared" si="39"/>
        <v>0</v>
      </c>
      <c r="N209" s="10">
        <f t="shared" si="39"/>
        <v>0</v>
      </c>
    </row>
    <row r="210" spans="1:14" ht="18" customHeight="1">
      <c r="A210" s="48"/>
      <c r="B210" s="50"/>
      <c r="C210" s="35" t="s">
        <v>168</v>
      </c>
      <c r="D210" s="35" t="s">
        <v>168</v>
      </c>
      <c r="E210" s="82" t="s">
        <v>126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</row>
    <row r="211" spans="1:14" ht="21" customHeight="1">
      <c r="A211" s="48"/>
      <c r="B211" s="50"/>
      <c r="C211" s="35" t="s">
        <v>168</v>
      </c>
      <c r="D211" s="35" t="s">
        <v>168</v>
      </c>
      <c r="E211" s="82" t="s">
        <v>225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</row>
    <row r="212" spans="1:14" ht="24" customHeight="1">
      <c r="A212" s="48"/>
      <c r="B212" s="51"/>
      <c r="C212" s="35" t="s">
        <v>10</v>
      </c>
      <c r="D212" s="35" t="s">
        <v>168</v>
      </c>
      <c r="E212" s="82" t="s">
        <v>223</v>
      </c>
      <c r="F212" s="35">
        <f>F220</f>
        <v>0</v>
      </c>
      <c r="G212" s="35">
        <f>G220</f>
        <v>0</v>
      </c>
      <c r="H212" s="35">
        <f>H220</f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</row>
    <row r="213" spans="1:14" ht="17.25" customHeight="1">
      <c r="A213" s="88" t="s">
        <v>131</v>
      </c>
      <c r="B213" s="47" t="s">
        <v>212</v>
      </c>
      <c r="C213" s="37" t="s">
        <v>160</v>
      </c>
      <c r="D213" s="37" t="s">
        <v>160</v>
      </c>
      <c r="E213" s="37" t="s">
        <v>124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</row>
    <row r="214" spans="1:14" ht="16.5" customHeight="1">
      <c r="A214" s="79"/>
      <c r="B214" s="50"/>
      <c r="C214" s="35" t="s">
        <v>10</v>
      </c>
      <c r="D214" s="35" t="s">
        <v>168</v>
      </c>
      <c r="E214" s="82" t="s">
        <v>126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</row>
    <row r="215" spans="1:14" ht="21" customHeight="1">
      <c r="A215" s="79"/>
      <c r="B215" s="50"/>
      <c r="C215" s="35" t="s">
        <v>168</v>
      </c>
      <c r="D215" s="35" t="s">
        <v>168</v>
      </c>
      <c r="E215" s="82" t="s">
        <v>225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</row>
    <row r="216" spans="1:14" ht="22.5" customHeight="1">
      <c r="A216" s="79"/>
      <c r="B216" s="51"/>
      <c r="C216" s="35" t="s">
        <v>10</v>
      </c>
      <c r="D216" s="35" t="s">
        <v>168</v>
      </c>
      <c r="E216" s="82" t="s">
        <v>223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</row>
    <row r="217" spans="1:14" ht="18" customHeight="1">
      <c r="A217" s="88" t="s">
        <v>178</v>
      </c>
      <c r="B217" s="47" t="s">
        <v>172</v>
      </c>
      <c r="C217" s="37" t="s">
        <v>160</v>
      </c>
      <c r="D217" s="37" t="s">
        <v>160</v>
      </c>
      <c r="E217" s="37" t="s">
        <v>124</v>
      </c>
      <c r="F217" s="12">
        <f>SUM(F218:F220)</f>
        <v>0</v>
      </c>
      <c r="G217" s="12">
        <f aca="true" t="shared" si="40" ref="G217:N217">SUM(G218:G220)</f>
        <v>0</v>
      </c>
      <c r="H217" s="12">
        <f t="shared" si="40"/>
        <v>0</v>
      </c>
      <c r="I217" s="12">
        <f t="shared" si="40"/>
        <v>0</v>
      </c>
      <c r="J217" s="12">
        <f t="shared" si="40"/>
        <v>0</v>
      </c>
      <c r="K217" s="12">
        <f t="shared" si="40"/>
        <v>0</v>
      </c>
      <c r="L217" s="12">
        <f t="shared" si="40"/>
        <v>0</v>
      </c>
      <c r="M217" s="12">
        <f t="shared" si="40"/>
        <v>0</v>
      </c>
      <c r="N217" s="12">
        <f t="shared" si="40"/>
        <v>0</v>
      </c>
    </row>
    <row r="218" spans="1:14" ht="18.75" customHeight="1">
      <c r="A218" s="79"/>
      <c r="B218" s="50"/>
      <c r="C218" s="35" t="s">
        <v>10</v>
      </c>
      <c r="D218" s="35" t="s">
        <v>168</v>
      </c>
      <c r="E218" s="82" t="s">
        <v>126</v>
      </c>
      <c r="F218" s="29">
        <v>0</v>
      </c>
      <c r="G218" s="29">
        <v>0</v>
      </c>
      <c r="H218" s="29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</row>
    <row r="219" spans="1:14" ht="18" customHeight="1">
      <c r="A219" s="79"/>
      <c r="B219" s="50"/>
      <c r="C219" s="35" t="s">
        <v>10</v>
      </c>
      <c r="D219" s="35" t="s">
        <v>168</v>
      </c>
      <c r="E219" s="82" t="s">
        <v>225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</row>
    <row r="220" spans="1:14" ht="25.5" customHeight="1">
      <c r="A220" s="79"/>
      <c r="B220" s="51"/>
      <c r="C220" s="35" t="s">
        <v>168</v>
      </c>
      <c r="D220" s="35" t="s">
        <v>171</v>
      </c>
      <c r="E220" s="82" t="s">
        <v>223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</row>
    <row r="221" spans="1:14" ht="17.25" customHeight="1">
      <c r="A221" s="88" t="s">
        <v>179</v>
      </c>
      <c r="B221" s="47" t="s">
        <v>173</v>
      </c>
      <c r="C221" s="37" t="s">
        <v>160</v>
      </c>
      <c r="D221" s="37" t="s">
        <v>160</v>
      </c>
      <c r="E221" s="37" t="s">
        <v>124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</row>
    <row r="222" spans="1:14" ht="15.75" customHeight="1">
      <c r="A222" s="79"/>
      <c r="B222" s="50"/>
      <c r="C222" s="35" t="s">
        <v>10</v>
      </c>
      <c r="D222" s="35" t="s">
        <v>168</v>
      </c>
      <c r="E222" s="82" t="s">
        <v>126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</row>
    <row r="223" spans="1:14" ht="21" customHeight="1">
      <c r="A223" s="79"/>
      <c r="B223" s="50"/>
      <c r="C223" s="35" t="s">
        <v>10</v>
      </c>
      <c r="D223" s="35" t="s">
        <v>168</v>
      </c>
      <c r="E223" s="82" t="s">
        <v>225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</row>
    <row r="224" spans="1:14" ht="22.5" customHeight="1">
      <c r="A224" s="79"/>
      <c r="B224" s="51"/>
      <c r="C224" s="35" t="s">
        <v>168</v>
      </c>
      <c r="D224" s="35" t="s">
        <v>168</v>
      </c>
      <c r="E224" s="82" t="s">
        <v>223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</row>
    <row r="225" spans="1:14" ht="16.5" customHeight="1">
      <c r="A225" s="88" t="s">
        <v>159</v>
      </c>
      <c r="B225" s="47" t="s">
        <v>174</v>
      </c>
      <c r="C225" s="37" t="s">
        <v>160</v>
      </c>
      <c r="D225" s="37" t="s">
        <v>160</v>
      </c>
      <c r="E225" s="37" t="s">
        <v>124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</row>
    <row r="226" spans="1:14" ht="18.75" customHeight="1">
      <c r="A226" s="79"/>
      <c r="B226" s="50"/>
      <c r="C226" s="35" t="s">
        <v>10</v>
      </c>
      <c r="D226" s="35" t="s">
        <v>168</v>
      </c>
      <c r="E226" s="82" t="s">
        <v>126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</row>
    <row r="227" spans="1:14" ht="15" customHeight="1">
      <c r="A227" s="79"/>
      <c r="B227" s="50"/>
      <c r="C227" s="35" t="s">
        <v>10</v>
      </c>
      <c r="D227" s="35" t="s">
        <v>168</v>
      </c>
      <c r="E227" s="82" t="s">
        <v>225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</row>
    <row r="228" spans="1:14" ht="24" customHeight="1">
      <c r="A228" s="79"/>
      <c r="B228" s="51"/>
      <c r="C228" s="35" t="s">
        <v>10</v>
      </c>
      <c r="D228" s="35" t="s">
        <v>168</v>
      </c>
      <c r="E228" s="82" t="s">
        <v>223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</row>
    <row r="229" spans="1:14" ht="15" customHeight="1">
      <c r="A229" s="74" t="s">
        <v>238</v>
      </c>
      <c r="B229" s="47" t="s">
        <v>215</v>
      </c>
      <c r="C229" s="35"/>
      <c r="D229" s="35"/>
      <c r="E229" s="82" t="s">
        <v>124</v>
      </c>
      <c r="F229" s="10">
        <f>SUM(F230:F232)</f>
        <v>2808.7</v>
      </c>
      <c r="G229" s="10">
        <f aca="true" t="shared" si="41" ref="G229:N229">SUM(G230:G232)</f>
        <v>3160.728</v>
      </c>
      <c r="H229" s="10">
        <f t="shared" si="41"/>
        <v>3297.4</v>
      </c>
      <c r="I229" s="17">
        <f t="shared" si="41"/>
        <v>3297.4</v>
      </c>
      <c r="J229" s="17">
        <f t="shared" si="41"/>
        <v>3462.27</v>
      </c>
      <c r="K229" s="17">
        <f t="shared" si="41"/>
        <v>3635.3835</v>
      </c>
      <c r="L229" s="17">
        <f t="shared" si="41"/>
        <v>3817.1526749999994</v>
      </c>
      <c r="M229" s="17">
        <f t="shared" si="41"/>
        <v>19085.763375</v>
      </c>
      <c r="N229" s="17">
        <f t="shared" si="41"/>
        <v>19258.5</v>
      </c>
    </row>
    <row r="230" spans="1:14" ht="15">
      <c r="A230" s="74"/>
      <c r="B230" s="50"/>
      <c r="C230" s="35" t="s">
        <v>10</v>
      </c>
      <c r="D230" s="35" t="s">
        <v>10</v>
      </c>
      <c r="E230" s="82" t="s">
        <v>126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</row>
    <row r="231" spans="1:14" ht="15">
      <c r="A231" s="74"/>
      <c r="B231" s="50"/>
      <c r="C231" s="35">
        <v>903</v>
      </c>
      <c r="D231" s="35" t="s">
        <v>175</v>
      </c>
      <c r="E231" s="82" t="s">
        <v>225</v>
      </c>
      <c r="F231" s="35">
        <v>1420.8</v>
      </c>
      <c r="G231" s="35">
        <v>1595</v>
      </c>
      <c r="H231" s="35">
        <v>1629.4</v>
      </c>
      <c r="I231" s="16">
        <v>1629.4</v>
      </c>
      <c r="J231" s="16">
        <f aca="true" t="shared" si="42" ref="J231:L232">I231*105/100</f>
        <v>1710.87</v>
      </c>
      <c r="K231" s="16">
        <f t="shared" si="42"/>
        <v>1796.4134999999997</v>
      </c>
      <c r="L231" s="16">
        <f t="shared" si="42"/>
        <v>1886.2341749999996</v>
      </c>
      <c r="M231" s="16">
        <f>L231*5</f>
        <v>9431.170874999998</v>
      </c>
      <c r="N231" s="16">
        <v>8920.6</v>
      </c>
    </row>
    <row r="232" spans="1:14" ht="24">
      <c r="A232" s="74"/>
      <c r="B232" s="51"/>
      <c r="C232" s="35">
        <v>903.974</v>
      </c>
      <c r="D232" s="35" t="s">
        <v>175</v>
      </c>
      <c r="E232" s="82" t="s">
        <v>223</v>
      </c>
      <c r="F232" s="35">
        <v>1387.9</v>
      </c>
      <c r="G232" s="35">
        <v>1565.728</v>
      </c>
      <c r="H232" s="35">
        <v>1668</v>
      </c>
      <c r="I232" s="16">
        <v>1668</v>
      </c>
      <c r="J232" s="16">
        <f t="shared" si="42"/>
        <v>1751.4</v>
      </c>
      <c r="K232" s="16">
        <f t="shared" si="42"/>
        <v>1838.97</v>
      </c>
      <c r="L232" s="16">
        <f t="shared" si="42"/>
        <v>1930.9185</v>
      </c>
      <c r="M232" s="16">
        <f>L232*5</f>
        <v>9654.5925</v>
      </c>
      <c r="N232" s="16">
        <v>10337.9</v>
      </c>
    </row>
  </sheetData>
  <sheetProtection/>
  <mergeCells count="138">
    <mergeCell ref="J3:N3"/>
    <mergeCell ref="A4:N4"/>
    <mergeCell ref="A5:N5"/>
    <mergeCell ref="A6:N6"/>
    <mergeCell ref="A185:A188"/>
    <mergeCell ref="A189:A192"/>
    <mergeCell ref="L169:L170"/>
    <mergeCell ref="M169:M170"/>
    <mergeCell ref="N169:N170"/>
    <mergeCell ref="B173:B176"/>
    <mergeCell ref="A197:A200"/>
    <mergeCell ref="A201:A204"/>
    <mergeCell ref="A47:A50"/>
    <mergeCell ref="A51:A54"/>
    <mergeCell ref="A55:A58"/>
    <mergeCell ref="A59:A62"/>
    <mergeCell ref="A63:A66"/>
    <mergeCell ref="A67:A70"/>
    <mergeCell ref="A71:A74"/>
    <mergeCell ref="A79:A82"/>
    <mergeCell ref="B177:B180"/>
    <mergeCell ref="B181:B184"/>
    <mergeCell ref="F169:F170"/>
    <mergeCell ref="G169:G170"/>
    <mergeCell ref="H169:H170"/>
    <mergeCell ref="I169:I170"/>
    <mergeCell ref="A205:A208"/>
    <mergeCell ref="A95:A98"/>
    <mergeCell ref="A99:A102"/>
    <mergeCell ref="A103:A106"/>
    <mergeCell ref="A107:A110"/>
    <mergeCell ref="A116:A119"/>
    <mergeCell ref="A132:A135"/>
    <mergeCell ref="A156:A159"/>
    <mergeCell ref="A140:A143"/>
    <mergeCell ref="A193:A196"/>
    <mergeCell ref="A87:A90"/>
    <mergeCell ref="A91:A94"/>
    <mergeCell ref="A181:A184"/>
    <mergeCell ref="A168:A172"/>
    <mergeCell ref="A173:A176"/>
    <mergeCell ref="A177:A180"/>
    <mergeCell ref="A111:A115"/>
    <mergeCell ref="A128:A131"/>
    <mergeCell ref="A136:A139"/>
    <mergeCell ref="A124:A127"/>
    <mergeCell ref="A83:A86"/>
    <mergeCell ref="A229:A232"/>
    <mergeCell ref="B229:B232"/>
    <mergeCell ref="A14:A17"/>
    <mergeCell ref="A26:A29"/>
    <mergeCell ref="A30:A33"/>
    <mergeCell ref="A34:A38"/>
    <mergeCell ref="A39:A42"/>
    <mergeCell ref="A43:A46"/>
    <mergeCell ref="A209:A212"/>
    <mergeCell ref="A75:A78"/>
    <mergeCell ref="B209:B212"/>
    <mergeCell ref="B213:B216"/>
    <mergeCell ref="B217:B220"/>
    <mergeCell ref="B221:B224"/>
    <mergeCell ref="B225:B228"/>
    <mergeCell ref="A217:A220"/>
    <mergeCell ref="A221:A224"/>
    <mergeCell ref="A225:A228"/>
    <mergeCell ref="A213:A216"/>
    <mergeCell ref="B185:B188"/>
    <mergeCell ref="B189:B192"/>
    <mergeCell ref="B193:B196"/>
    <mergeCell ref="B197:B200"/>
    <mergeCell ref="B201:B204"/>
    <mergeCell ref="B205:B208"/>
    <mergeCell ref="J169:J170"/>
    <mergeCell ref="K169:K170"/>
    <mergeCell ref="B160:B163"/>
    <mergeCell ref="B164:B167"/>
    <mergeCell ref="B168:B172"/>
    <mergeCell ref="E169:E170"/>
    <mergeCell ref="B156:B159"/>
    <mergeCell ref="A160:A163"/>
    <mergeCell ref="A164:A167"/>
    <mergeCell ref="A144:A147"/>
    <mergeCell ref="B144:B147"/>
    <mergeCell ref="B152:B155"/>
    <mergeCell ref="A152:A155"/>
    <mergeCell ref="A148:A151"/>
    <mergeCell ref="B148:B151"/>
    <mergeCell ref="B99:B102"/>
    <mergeCell ref="B103:B106"/>
    <mergeCell ref="B107:B110"/>
    <mergeCell ref="B128:B131"/>
    <mergeCell ref="B132:B135"/>
    <mergeCell ref="B136:B139"/>
    <mergeCell ref="B124:B127"/>
    <mergeCell ref="B71:B74"/>
    <mergeCell ref="B75:B78"/>
    <mergeCell ref="B111:B115"/>
    <mergeCell ref="B116:B119"/>
    <mergeCell ref="B83:B86"/>
    <mergeCell ref="B140:B143"/>
    <mergeCell ref="B79:B82"/>
    <mergeCell ref="B87:B90"/>
    <mergeCell ref="B91:B94"/>
    <mergeCell ref="B95:B98"/>
    <mergeCell ref="B63:B66"/>
    <mergeCell ref="B55:B58"/>
    <mergeCell ref="H11:H12"/>
    <mergeCell ref="I11:I12"/>
    <mergeCell ref="B47:B50"/>
    <mergeCell ref="B51:B54"/>
    <mergeCell ref="B59:B62"/>
    <mergeCell ref="A8:A12"/>
    <mergeCell ref="C8:D8"/>
    <mergeCell ref="C9:D9"/>
    <mergeCell ref="C10:D10"/>
    <mergeCell ref="F8:N10"/>
    <mergeCell ref="D11:D12"/>
    <mergeCell ref="F11:F12"/>
    <mergeCell ref="B67:B70"/>
    <mergeCell ref="J1:N1"/>
    <mergeCell ref="B34:B38"/>
    <mergeCell ref="B39:B42"/>
    <mergeCell ref="B43:B46"/>
    <mergeCell ref="A18:A21"/>
    <mergeCell ref="B18:B21"/>
    <mergeCell ref="M11:M12"/>
    <mergeCell ref="N11:N12"/>
    <mergeCell ref="B14:B17"/>
    <mergeCell ref="A120:A123"/>
    <mergeCell ref="B120:B123"/>
    <mergeCell ref="J11:J12"/>
    <mergeCell ref="K11:K12"/>
    <mergeCell ref="L11:L12"/>
    <mergeCell ref="G11:G12"/>
    <mergeCell ref="A22:A25"/>
    <mergeCell ref="B22:B25"/>
    <mergeCell ref="B26:B29"/>
    <mergeCell ref="B30:B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2020-01-31T12:31:50Z</cp:lastPrinted>
  <dcterms:created xsi:type="dcterms:W3CDTF">2019-07-21T13:19:49Z</dcterms:created>
  <dcterms:modified xsi:type="dcterms:W3CDTF">2020-04-05T07:52:49Z</dcterms:modified>
  <cp:category/>
  <cp:version/>
  <cp:contentType/>
  <cp:contentStatus/>
</cp:coreProperties>
</file>