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20" windowWidth="19440" windowHeight="10740" activeTab="0"/>
  </bookViews>
  <sheets>
    <sheet name="перечень" sheetId="1" r:id="rId1"/>
    <sheet name="реестр" sheetId="2" r:id="rId2"/>
    <sheet name="Лист3" sheetId="3" r:id="rId3"/>
  </sheets>
  <definedNames>
    <definedName name="_xlnm.Print_Titles" localSheetId="0">'перечень'!$16:$16</definedName>
    <definedName name="_xlnm.Print_Titles" localSheetId="1">'реестр'!$8:$8</definedName>
    <definedName name="_xlnm.Print_Area" localSheetId="0">'перечень'!$A$1:$T$71</definedName>
    <definedName name="_xlnm.Print_Area" localSheetId="1">'реестр'!$A$1:$Q$63</definedName>
  </definedNames>
  <calcPr fullCalcOnLoad="1"/>
</workbook>
</file>

<file path=xl/sharedStrings.xml><?xml version="1.0" encoding="utf-8"?>
<sst xmlns="http://schemas.openxmlformats.org/spreadsheetml/2006/main" count="325" uniqueCount="121">
  <si>
    <t>Ремонт  внутридомовых 
инженерных систем</t>
  </si>
  <si>
    <t>Замена коллективных (общедомовых) ПУ и УУ</t>
  </si>
  <si>
    <t>Cтоимость капиталь-
ного 
ремонта общего имущества в многоквартирном доме – всего</t>
  </si>
  <si>
    <t>Предель-
ная стоимость капиталь-
ного ремонта одного квадрат-
ного метра общей площади помещений в много-квартир-
ном доме</t>
  </si>
  <si>
    <t>№
пп</t>
  </si>
  <si>
    <t>Адрес многоквартирного дома</t>
  </si>
  <si>
    <t>Год</t>
  </si>
  <si>
    <t>всего</t>
  </si>
  <si>
    <t>за счет средств местного бюджета</t>
  </si>
  <si>
    <t>кв. метров</t>
  </si>
  <si>
    <t>Площадь помещений многоквартирного дома</t>
  </si>
  <si>
    <t>чел.</t>
  </si>
  <si>
    <t>рублей</t>
  </si>
  <si>
    <t xml:space="preserve">рублей/кв. м </t>
  </si>
  <si>
    <t>№ 
пп</t>
  </si>
  <si>
    <t xml:space="preserve">рублей/кв. м  </t>
  </si>
  <si>
    <t>ед.</t>
  </si>
  <si>
    <t xml:space="preserve">Адрес многоквартирного дома 
</t>
  </si>
  <si>
    <t>Ремонт крыши</t>
  </si>
  <si>
    <t>улица, № дома</t>
  </si>
  <si>
    <t>куб. метров</t>
  </si>
  <si>
    <t>Мате-
риал стен</t>
  </si>
  <si>
    <t xml:space="preserve">за счет средств республикан-
ского бюджета Чувашской Республики  </t>
  </si>
  <si>
    <t>Ремонт или замена лифтового оборудования, признанного непригодным для эксплуатации, ремонт лифтовых шахт</t>
  </si>
  <si>
    <t>Энергетическое обследование многоквартирного дома</t>
  </si>
  <si>
    <t>Стоимость капитального ремонта общего имущества в многоквартирном доме</t>
  </si>
  <si>
    <t>20</t>
  </si>
  <si>
    <t>Ремонт подвальных помещений, относящихся к общему имуществу в многоквартирном доме</t>
  </si>
  <si>
    <t xml:space="preserve">Утепление и ремонт фасадов многоквартирного дома </t>
  </si>
  <si>
    <t>за счет средств государственной и муниципальной поддержки</t>
  </si>
  <si>
    <t>Ремонт фундамента   многоквартирного дома</t>
  </si>
  <si>
    <t>Вид ремонта общего имущества 
в много-
квартирном доме</t>
  </si>
  <si>
    <t xml:space="preserve">за счет средств собствен-
ников помещений 
в многоквар-тирном доме </t>
  </si>
  <si>
    <t>Способ формиро-
вания фонда капиталь-
ного ремонта</t>
  </si>
  <si>
    <t>на счете рег. оператора</t>
  </si>
  <si>
    <t>завер-шения послед-него 
капи-
таль-
ного ремон-
та в много-
квартир-
ном доме</t>
  </si>
  <si>
    <t>Коли-чество подъез-
дов в много-
квар-
тир-
ном доме</t>
  </si>
  <si>
    <t>в том числе жилых помещений, находящих-
ся в соб-
ственности 
граждан</t>
  </si>
  <si>
    <t>за счет средств государствен-
ной корпора-
ции – Фонда содействия реформирова-нию жилищно-коммунального хозяйства</t>
  </si>
  <si>
    <t>Коли-чество этажей в 
много-
квар-
тир-
ном доме</t>
  </si>
  <si>
    <t>Общая площадь многоквар-тирного дома</t>
  </si>
  <si>
    <t>ввода в 
экс-
плуата-
цию мно-
гоквар-
тирного дома</t>
  </si>
  <si>
    <t>Удельная стоимость капиталь-
ного ремонта одного квадратного метра общей площади помещений многоквартир-ного дома</t>
  </si>
  <si>
    <t>Итого: 19 домов</t>
  </si>
  <si>
    <t>Таблица №1</t>
  </si>
  <si>
    <t>Таблица №2</t>
  </si>
  <si>
    <t xml:space="preserve">Р Е Е С Т Р                                                                                                                                      
многоквартирных домов, расположенных на территории Чебоксарского района, в отношении которых в 2021–2023 годах планируется проведение капитального ремонта общего имущества  </t>
  </si>
  <si>
    <t xml:space="preserve">П Е Р Е Ч Е Н Ь
многоквартирных домов, расположенных на территории Чебоксарского района, в отношении которых в 2021–2023 годах планируется проведение капитального ремонта общего имущества                                                                                                                                                        </t>
  </si>
  <si>
    <t xml:space="preserve">2021 год </t>
  </si>
  <si>
    <t xml:space="preserve">2022 год </t>
  </si>
  <si>
    <t>2023 год</t>
  </si>
  <si>
    <t>д. Большие Карачуры, ул. 9 км, д. 4</t>
  </si>
  <si>
    <t>д. Большие Карачуры, ул. 9 км, д. 5</t>
  </si>
  <si>
    <t>д. Большие Катраси, ул. Молодежная, д. 1</t>
  </si>
  <si>
    <t>д. Большие Катраси, ул. Молодежная, д. 3</t>
  </si>
  <si>
    <t>д. Новые Тренькасы, ул. Молодежная, д. 16</t>
  </si>
  <si>
    <t>пос. Новое Атлашево, пер. В. Кудряшова, д. 1</t>
  </si>
  <si>
    <t>пос. Новое Атлашево, пер. В. Кудряшова, д. 2</t>
  </si>
  <si>
    <t>пос. Новое Атлашево, ул. 70 лет Октября, д. 19</t>
  </si>
  <si>
    <t>пос. Новое Атлашево, ул. 70 лет Октября, д. 21</t>
  </si>
  <si>
    <t>пос. Новое Атлашево, ул. 70 лет Октября, д. 5</t>
  </si>
  <si>
    <t>пос. Новое Атлашево, ул. Парковая, д. 10</t>
  </si>
  <si>
    <t>пос. Новое Атлашево, ул. Парковая, д. 14</t>
  </si>
  <si>
    <t>с. Ишлеи, ул. Космическая, д. 2</t>
  </si>
  <si>
    <t>д. Большие Катраси, ул. Молодежная, д. 2</t>
  </si>
  <si>
    <t>пгт Кугеси, ул. 30 лет Победы, д. 1а</t>
  </si>
  <si>
    <t>пгт Кугеси, ул. 30 лет Победы, д. 1б</t>
  </si>
  <si>
    <t>пгт Кугеси, ул. 30 лет Победы, д. 1в</t>
  </si>
  <si>
    <t>пгт Кугеси, ул. 30 лет Победы, д. 1г</t>
  </si>
  <si>
    <t>пгт Кугеси, ул. Первомайская, д. 16</t>
  </si>
  <si>
    <t>пгт Кугеси, ул. Советская, д. 49</t>
  </si>
  <si>
    <t>пгт Кугеси, ул. Советская, д. 51</t>
  </si>
  <si>
    <t>пгт Кугеси, ул. Советская, д. 55</t>
  </si>
  <si>
    <t>пгт Кугеси, ул. Шоссейная, д. 8</t>
  </si>
  <si>
    <t>пос. Новое Атлашево, ул. 70 лет Октября, д. 13</t>
  </si>
  <si>
    <t>пос. Новое Атлашево, ул. 70 лет Октября, д. 15</t>
  </si>
  <si>
    <t>пос. Новое Атлашево, ул. Набережная, д. 2</t>
  </si>
  <si>
    <t>пос. Новое Атлашево, ул. Набережная, д. 2А</t>
  </si>
  <si>
    <t>пос. Новое Атлашево, ул. Набережная, д. 4</t>
  </si>
  <si>
    <t>пос. Новое Атлашево, ул. Парковая, д. 4</t>
  </si>
  <si>
    <t>пос. Новое Атлашево, ул. Парковая, д. 6</t>
  </si>
  <si>
    <t>с. Ишлеи, ул. Зеленая, д. 2</t>
  </si>
  <si>
    <t>д. Большие Катраси, ул. Молодежная, д. 4</t>
  </si>
  <si>
    <t>д. Курмыши, ул. 9 Пятилетки, д. 3</t>
  </si>
  <si>
    <t>д. Новые Тренькасы, ул. 12-й Пятилетки, д. 1</t>
  </si>
  <si>
    <t>д. Новые Тренькасы, ул. 12-й Пятилетки, д. 3</t>
  </si>
  <si>
    <t>д. Новые Тренькасы, ул. 12-й Пятилетки, д. 4</t>
  </si>
  <si>
    <t>д. Новые Тренькасы, ул. 12-й Пятилетки, д. 5</t>
  </si>
  <si>
    <t>д. Новые Тренькасы, ул. Молодежная, д. 12</t>
  </si>
  <si>
    <t>д. Новые Тренькасы, ул. Молодежная, д. 14</t>
  </si>
  <si>
    <t>д. Новые Тренькасы, ул. Молодежная, д. 4</t>
  </si>
  <si>
    <t>д. Чиршкасы (Сирмапосинского с/п), ул. 11 Пятилетки, д. 6</t>
  </si>
  <si>
    <t>пгт Кугеси, ул. Первомайская, д. 20</t>
  </si>
  <si>
    <t>пгт Кугеси, ул. Советская, д. 57а</t>
  </si>
  <si>
    <t>пгт Кугеси, ул. Советская, д. 58</t>
  </si>
  <si>
    <t>пос. Новое Атлашево, ул. Набережная, д. 4А</t>
  </si>
  <si>
    <t>пос. Новое Атлашево, ул. Парковая, д. 2</t>
  </si>
  <si>
    <t>с. Синьялы, ул. Советская, д. 1а</t>
  </si>
  <si>
    <t>с. Синьялы, ул. Советская, д. 2а</t>
  </si>
  <si>
    <t>кирпич</t>
  </si>
  <si>
    <t>панель</t>
  </si>
  <si>
    <t>Итого: 17 домов</t>
  </si>
  <si>
    <t>система электроснабжения</t>
  </si>
  <si>
    <t>система холодного водоснабжения, система теплоснабжения, система водоотведения, система электроснабжения</t>
  </si>
  <si>
    <t>система водоотведения, система холодного водоснабжения</t>
  </si>
  <si>
    <t>ремонт крыши</t>
  </si>
  <si>
    <t>система водоотведения, система холодного водоснабжения, система электроснабжения</t>
  </si>
  <si>
    <t>система холодного водоснабжения, система водоотведения, система электроснабжения</t>
  </si>
  <si>
    <t>система холодного водоснабжения, система теплоснабжения, система водоотведения</t>
  </si>
  <si>
    <t>система холодного водоснабжения, система водоотведения</t>
  </si>
  <si>
    <t>система теплоснабжения, система холодного водоснабжения, система водоотведения</t>
  </si>
  <si>
    <t>система водоотведения, система теплоснабжения, система холодного водоснабжения, система электроснабжения</t>
  </si>
  <si>
    <t>на спец. счете</t>
  </si>
  <si>
    <t>Итого: 15 домов</t>
  </si>
  <si>
    <t>Количество жителей, зарегистрированных в многоквартирном доме на дату утверждения Республиканской программы капитального ремонта общего имущества в многоквартирных домах, расположенных на территории Чувашской Республики, на 2014-2043 годы</t>
  </si>
  <si>
    <t>Краткосрочный муниципальный план
реализации Республиканской программы капитального ремонта общего имущества в многоквартирных домах, расположенных на территории Чебоксарского района на 2021-2023 годы</t>
  </si>
  <si>
    <t>Приложение
к постановлению администрации
Чебоксарского района
от _______________ № _________</t>
  </si>
  <si>
    <t>2022 год</t>
  </si>
  <si>
    <t>2021 год</t>
  </si>
  <si>
    <t>Итого: 13 домов</t>
  </si>
  <si>
    <t>система электроснабжения, система водоотведения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</si>
</sst>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##\ ###\ ###\ #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_р_._-;\-* #,##0_р_._-;_-* &quot;-&quot;??_р_._-;_-@_-"/>
    <numFmt numFmtId="181" formatCode="_-* #,##0_р_._-;\-* #,##0_р_._-;_-* &quot;-&quot;?_р_._-;_-@_-"/>
    <numFmt numFmtId="182" formatCode="_-* #,##0.0_р_._-;\-* #,##0.0_р_._-;_-* &quot;-&quot;??_р_._-;_-@_-"/>
    <numFmt numFmtId="183" formatCode="_-* #,##0.000_р_._-;\-* #,##0.000_р_._-;_-* &quot;-&quot;??_р_._-;_-@_-"/>
    <numFmt numFmtId="184" formatCode="0_ ;[Red]\-0\ "/>
    <numFmt numFmtId="185" formatCode="#,##0.00_ ;[Red]\-#,##0.00\ "/>
    <numFmt numFmtId="186" formatCode="0.0000000"/>
    <numFmt numFmtId="187" formatCode="0.00000000"/>
    <numFmt numFmtId="188" formatCode="0.000000"/>
    <numFmt numFmtId="189" formatCode="0.00000"/>
    <numFmt numFmtId="190" formatCode="0.0000"/>
    <numFmt numFmtId="191" formatCode="0.000"/>
    <numFmt numFmtId="192" formatCode="#,##0_ ;[Red]\-#,##0\ "/>
    <numFmt numFmtId="193" formatCode="#,##0.0_ ;[Red]\-#,##0.0\ "/>
    <numFmt numFmtId="194" formatCode="#,##0.00\ [$₽-419]"/>
    <numFmt numFmtId="195" formatCode="#,##0.000\ [$₽-419]"/>
    <numFmt numFmtId="196" formatCode="#,##0.0000\ [$₽-419]"/>
    <numFmt numFmtId="197" formatCode="#,##0.00000\ [$₽-419]"/>
    <numFmt numFmtId="198" formatCode="0.00_ ;[Red]\-0.00\ "/>
    <numFmt numFmtId="199" formatCode="0.0_ ;[Red]\-0.0\ "/>
    <numFmt numFmtId="200" formatCode="0;[Red]\-0"/>
    <numFmt numFmtId="201" formatCode="#,##0.00\ &quot;₽&quot;"/>
    <numFmt numFmtId="202" formatCode="#,##0.00_р_."/>
    <numFmt numFmtId="203" formatCode="#,##0.00;[Red]#,##0.00"/>
    <numFmt numFmtId="204" formatCode="0.000E+00"/>
    <numFmt numFmtId="205" formatCode="0.0000E+00"/>
    <numFmt numFmtId="206" formatCode="#,##0.000_ ;[Red]\-#,##0.000\ "/>
    <numFmt numFmtId="207" formatCode="[$-FC19]d\ mmmm\ yyyy\ &quot;г.&quot;"/>
    <numFmt numFmtId="208" formatCode="_(&quot;$&quot;* #,##0.00_);_(&quot;$&quot;* \(#,##0.00\);_(&quot;$&quot;* &quot;-&quot;??_);_(@_)"/>
    <numFmt numFmtId="209" formatCode="_ * #,##0_ ;_ * \-#,##0_ ;_ * &quot;-&quot;_ ;_ @_ "/>
    <numFmt numFmtId="210" formatCode="_ * #,##0.00_ ;_ * \-#,##0.00_ ;_ * &quot;-&quot;??_ ;_ @_ "/>
    <numFmt numFmtId="211" formatCode="_(&quot;$&quot;* #,##0_);_(&quot;$&quot;* \(#,##0\);_(&quot;$&quot;* &quot;-&quot;_);_(@_)"/>
    <numFmt numFmtId="212" formatCode="#,##0.0"/>
    <numFmt numFmtId="213" formatCode="#,##0_ ;\-#,##0\ "/>
    <numFmt numFmtId="214" formatCode="#,##0.000"/>
    <numFmt numFmtId="215" formatCode="#,##0.0000"/>
    <numFmt numFmtId="216" formatCode="#,##0.00000"/>
    <numFmt numFmtId="217" formatCode="#,##0.000000"/>
    <numFmt numFmtId="218" formatCode="#,##0.00\ _₽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3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22272F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36" fillId="2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36" fillId="27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3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3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3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3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3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36" fillId="40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36" fillId="4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3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37" fillId="44" borderId="1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38" fillId="45" borderId="3" applyNumberFormat="0" applyAlignment="0" applyProtection="0"/>
    <xf numFmtId="0" fontId="8" fillId="46" borderId="4" applyNumberFormat="0" applyAlignment="0" applyProtection="0"/>
    <xf numFmtId="0" fontId="8" fillId="46" borderId="4" applyNumberFormat="0" applyAlignment="0" applyProtection="0"/>
    <xf numFmtId="0" fontId="39" fillId="45" borderId="1" applyNumberFormat="0" applyAlignment="0" applyProtection="0"/>
    <xf numFmtId="0" fontId="9" fillId="46" borderId="2" applyNumberFormat="0" applyAlignment="0" applyProtection="0"/>
    <xf numFmtId="0" fontId="9" fillId="46" borderId="2" applyNumberFormat="0" applyAlignment="0" applyProtection="0"/>
    <xf numFmtId="0" fontId="4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208" fontId="22" fillId="0" borderId="0" applyFont="0" applyFill="0" applyBorder="0" applyAlignment="0" applyProtection="0"/>
    <xf numFmtId="208" fontId="22" fillId="0" borderId="0" applyFont="0" applyFill="0" applyBorder="0" applyAlignment="0" applyProtection="0"/>
    <xf numFmtId="211" fontId="22" fillId="0" borderId="0" applyFont="0" applyFill="0" applyBorder="0" applyAlignment="0" applyProtection="0"/>
    <xf numFmtId="211" fontId="22" fillId="0" borderId="0" applyFont="0" applyFill="0" applyBorder="0" applyAlignment="0" applyProtection="0"/>
    <xf numFmtId="0" fontId="41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42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43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210" fontId="22" fillId="0" borderId="0" applyFont="0" applyFill="0" applyBorder="0" applyAlignment="0" applyProtection="0"/>
    <xf numFmtId="210" fontId="22" fillId="0" borderId="0" applyFont="0" applyFill="0" applyBorder="0" applyAlignment="0" applyProtection="0"/>
    <xf numFmtId="209" fontId="22" fillId="0" borderId="0" applyFont="0" applyFill="0" applyBorder="0" applyAlignment="0" applyProtection="0"/>
    <xf numFmtId="209" fontId="22" fillId="0" borderId="0" applyFont="0" applyFill="0" applyBorder="0" applyAlignment="0" applyProtection="0"/>
    <xf numFmtId="0" fontId="44" fillId="0" borderId="11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45" fillId="47" borderId="13" applyNumberFormat="0" applyAlignment="0" applyProtection="0"/>
    <xf numFmtId="0" fontId="14" fillId="48" borderId="14" applyNumberFormat="0" applyAlignment="0" applyProtection="0"/>
    <xf numFmtId="0" fontId="14" fillId="48" borderId="14" applyNumberFormat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35" fillId="0" borderId="0">
      <alignment/>
      <protection/>
    </xf>
    <xf numFmtId="0" fontId="1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51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5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17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5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53" fillId="54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19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 quotePrefix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3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7" fillId="0" borderId="19" xfId="0" applyFont="1" applyFill="1" applyBorder="1" applyAlignment="1">
      <alignment horizontal="center" vertical="top" wrapText="1"/>
    </xf>
    <xf numFmtId="0" fontId="28" fillId="0" borderId="0" xfId="0" applyFont="1" applyFill="1" applyAlignment="1">
      <alignment/>
    </xf>
    <xf numFmtId="0" fontId="28" fillId="0" borderId="19" xfId="0" applyFont="1" applyFill="1" applyBorder="1" applyAlignment="1">
      <alignment horizontal="center" vertical="top" wrapText="1"/>
    </xf>
    <xf numFmtId="0" fontId="28" fillId="0" borderId="19" xfId="0" applyFont="1" applyFill="1" applyBorder="1" applyAlignment="1">
      <alignment/>
    </xf>
    <xf numFmtId="49" fontId="27" fillId="0" borderId="19" xfId="0" applyNumberFormat="1" applyFont="1" applyFill="1" applyBorder="1" applyAlignment="1">
      <alignment horizontal="center" vertical="top" wrapText="1"/>
    </xf>
    <xf numFmtId="2" fontId="27" fillId="0" borderId="19" xfId="0" applyNumberFormat="1" applyFont="1" applyFill="1" applyBorder="1" applyAlignment="1">
      <alignment horizontal="center" vertical="top" wrapText="1"/>
    </xf>
    <xf numFmtId="2" fontId="29" fillId="0" borderId="19" xfId="0" applyNumberFormat="1" applyFont="1" applyFill="1" applyBorder="1" applyAlignment="1">
      <alignment horizontal="center" vertical="top" wrapText="1"/>
    </xf>
    <xf numFmtId="1" fontId="27" fillId="0" borderId="19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4" fontId="27" fillId="0" borderId="19" xfId="0" applyNumberFormat="1" applyFont="1" applyFill="1" applyBorder="1" applyAlignment="1">
      <alignment horizontal="center" vertical="top" wrapText="1"/>
    </xf>
    <xf numFmtId="4" fontId="29" fillId="0" borderId="19" xfId="0" applyNumberFormat="1" applyFont="1" applyFill="1" applyBorder="1" applyAlignment="1">
      <alignment horizontal="center" vertical="top" wrapText="1"/>
    </xf>
    <xf numFmtId="3" fontId="29" fillId="0" borderId="19" xfId="0" applyNumberFormat="1" applyFont="1" applyFill="1" applyBorder="1" applyAlignment="1">
      <alignment horizontal="center" vertical="top" wrapText="1"/>
    </xf>
    <xf numFmtId="4" fontId="0" fillId="0" borderId="0" xfId="0" applyNumberFormat="1" applyFont="1" applyFill="1" applyAlignment="1">
      <alignment/>
    </xf>
    <xf numFmtId="4" fontId="27" fillId="0" borderId="19" xfId="0" applyNumberFormat="1" applyFont="1" applyFill="1" applyBorder="1" applyAlignment="1" quotePrefix="1">
      <alignment horizontal="center" vertical="top" wrapText="1"/>
    </xf>
    <xf numFmtId="0" fontId="27" fillId="0" borderId="19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Alignment="1">
      <alignment/>
    </xf>
    <xf numFmtId="2" fontId="4" fillId="0" borderId="19" xfId="0" applyNumberFormat="1" applyFont="1" applyFill="1" applyBorder="1" applyAlignment="1">
      <alignment horizontal="center" vertical="top" wrapText="1"/>
    </xf>
    <xf numFmtId="4" fontId="5" fillId="0" borderId="19" xfId="0" applyNumberFormat="1" applyFont="1" applyFill="1" applyBorder="1" applyAlignment="1">
      <alignment horizontal="center" vertical="top" wrapText="1"/>
    </xf>
    <xf numFmtId="4" fontId="4" fillId="0" borderId="19" xfId="0" applyNumberFormat="1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 horizontal="center"/>
    </xf>
    <xf numFmtId="4" fontId="29" fillId="0" borderId="19" xfId="0" applyNumberFormat="1" applyFont="1" applyFill="1" applyBorder="1" applyAlignment="1">
      <alignment horizontal="left" vertical="top" wrapText="1" indent="1"/>
    </xf>
    <xf numFmtId="0" fontId="27" fillId="0" borderId="19" xfId="0" applyFont="1" applyFill="1" applyBorder="1" applyAlignment="1">
      <alignment horizontal="left" vertical="top" wrapText="1" indent="1"/>
    </xf>
    <xf numFmtId="2" fontId="30" fillId="0" borderId="19" xfId="0" applyNumberFormat="1" applyFont="1" applyFill="1" applyBorder="1" applyAlignment="1">
      <alignment horizontal="center" vertical="top" wrapText="1"/>
    </xf>
    <xf numFmtId="2" fontId="31" fillId="0" borderId="19" xfId="0" applyNumberFormat="1" applyFont="1" applyFill="1" applyBorder="1" applyAlignment="1">
      <alignment horizontal="center" vertical="top" wrapText="1"/>
    </xf>
    <xf numFmtId="3" fontId="27" fillId="0" borderId="19" xfId="0" applyNumberFormat="1" applyFont="1" applyFill="1" applyBorder="1" applyAlignment="1">
      <alignment horizontal="center" vertical="top" wrapText="1"/>
    </xf>
    <xf numFmtId="0" fontId="26" fillId="0" borderId="2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27" fillId="0" borderId="21" xfId="0" applyFont="1" applyFill="1" applyBorder="1" applyAlignment="1">
      <alignment horizontal="center" vertical="top" wrapText="1"/>
    </xf>
    <xf numFmtId="49" fontId="27" fillId="0" borderId="19" xfId="0" applyNumberFormat="1" applyFont="1" applyFill="1" applyBorder="1" applyAlignment="1">
      <alignment vertical="top" wrapText="1"/>
    </xf>
    <xf numFmtId="0" fontId="29" fillId="0" borderId="19" xfId="0" applyFont="1" applyFill="1" applyBorder="1" applyAlignment="1">
      <alignment vertical="top" wrapText="1"/>
    </xf>
    <xf numFmtId="0" fontId="27" fillId="0" borderId="21" xfId="0" applyFont="1" applyFill="1" applyBorder="1" applyAlignment="1">
      <alignment horizontal="left" vertical="top" wrapText="1" indent="1"/>
    </xf>
    <xf numFmtId="2" fontId="4" fillId="0" borderId="22" xfId="0" applyNumberFormat="1" applyFont="1" applyFill="1" applyBorder="1" applyAlignment="1">
      <alignment horizontal="center" vertical="top" wrapText="1"/>
    </xf>
    <xf numFmtId="0" fontId="0" fillId="55" borderId="0" xfId="0" applyFont="1" applyFill="1" applyAlignment="1">
      <alignment/>
    </xf>
    <xf numFmtId="0" fontId="27" fillId="55" borderId="21" xfId="0" applyFont="1" applyFill="1" applyBorder="1" applyAlignment="1">
      <alignment horizontal="center" vertical="top" wrapText="1"/>
    </xf>
    <xf numFmtId="0" fontId="27" fillId="55" borderId="19" xfId="0" applyFont="1" applyFill="1" applyBorder="1" applyAlignment="1">
      <alignment horizontal="center" vertical="top" wrapText="1"/>
    </xf>
    <xf numFmtId="4" fontId="27" fillId="55" borderId="19" xfId="0" applyNumberFormat="1" applyFont="1" applyFill="1" applyBorder="1" applyAlignment="1">
      <alignment horizontal="center" vertical="top" wrapText="1"/>
    </xf>
    <xf numFmtId="2" fontId="27" fillId="55" borderId="19" xfId="0" applyNumberFormat="1" applyFont="1" applyFill="1" applyBorder="1" applyAlignment="1">
      <alignment horizontal="center" vertical="top" wrapText="1"/>
    </xf>
    <xf numFmtId="0" fontId="4" fillId="55" borderId="21" xfId="0" applyFont="1" applyFill="1" applyBorder="1" applyAlignment="1">
      <alignment horizontal="center" vertical="top" wrapText="1"/>
    </xf>
    <xf numFmtId="0" fontId="4" fillId="55" borderId="19" xfId="0" applyFont="1" applyFill="1" applyBorder="1" applyAlignment="1" quotePrefix="1">
      <alignment horizontal="left" vertical="top" wrapText="1"/>
    </xf>
    <xf numFmtId="4" fontId="4" fillId="55" borderId="19" xfId="0" applyNumberFormat="1" applyFont="1" applyFill="1" applyBorder="1" applyAlignment="1">
      <alignment horizontal="center" vertical="top" wrapText="1"/>
    </xf>
    <xf numFmtId="2" fontId="4" fillId="55" borderId="19" xfId="0" applyNumberFormat="1" applyFont="1" applyFill="1" applyBorder="1" applyAlignment="1">
      <alignment horizontal="center" vertical="top" wrapText="1"/>
    </xf>
    <xf numFmtId="0" fontId="0" fillId="55" borderId="0" xfId="0" applyFill="1" applyAlignment="1">
      <alignment/>
    </xf>
    <xf numFmtId="2" fontId="4" fillId="55" borderId="19" xfId="0" applyNumberFormat="1" applyFont="1" applyFill="1" applyBorder="1" applyAlignment="1">
      <alignment horizontal="center" vertical="top" wrapText="1"/>
    </xf>
    <xf numFmtId="2" fontId="4" fillId="55" borderId="22" xfId="0" applyNumberFormat="1" applyFont="1" applyFill="1" applyBorder="1" applyAlignment="1">
      <alignment horizontal="center" vertical="top" wrapText="1"/>
    </xf>
    <xf numFmtId="0" fontId="4" fillId="55" borderId="19" xfId="0" applyFont="1" applyFill="1" applyBorder="1" applyAlignment="1" quotePrefix="1">
      <alignment horizontal="center" vertical="top" wrapText="1"/>
    </xf>
    <xf numFmtId="0" fontId="0" fillId="0" borderId="0" xfId="0" applyAlignment="1">
      <alignment/>
    </xf>
    <xf numFmtId="2" fontId="4" fillId="55" borderId="19" xfId="0" applyNumberFormat="1" applyFont="1" applyFill="1" applyBorder="1" applyAlignment="1">
      <alignment horizontal="center" vertical="top" wrapText="1"/>
    </xf>
    <xf numFmtId="2" fontId="4" fillId="55" borderId="22" xfId="0" applyNumberFormat="1" applyFont="1" applyFill="1" applyBorder="1" applyAlignment="1">
      <alignment horizontal="center" vertical="top" wrapText="1"/>
    </xf>
    <xf numFmtId="0" fontId="27" fillId="0" borderId="23" xfId="0" applyFont="1" applyFill="1" applyBorder="1" applyAlignment="1">
      <alignment horizontal="center" vertical="top" wrapText="1"/>
    </xf>
    <xf numFmtId="3" fontId="27" fillId="0" borderId="23" xfId="0" applyNumberFormat="1" applyFont="1" applyFill="1" applyBorder="1" applyAlignment="1">
      <alignment horizontal="center" vertical="top" wrapText="1"/>
    </xf>
    <xf numFmtId="3" fontId="27" fillId="55" borderId="23" xfId="0" applyNumberFormat="1" applyFont="1" applyFill="1" applyBorder="1" applyAlignment="1">
      <alignment horizontal="center" vertical="top" wrapText="1"/>
    </xf>
    <xf numFmtId="0" fontId="54" fillId="56" borderId="24" xfId="0" applyFont="1" applyFill="1" applyBorder="1" applyAlignment="1">
      <alignment horizontal="left" vertical="top" wrapText="1" indent="1"/>
    </xf>
    <xf numFmtId="0" fontId="27" fillId="0" borderId="22" xfId="0" applyNumberFormat="1" applyFont="1" applyFill="1" applyBorder="1" applyAlignment="1">
      <alignment horizontal="center" vertical="top" wrapText="1"/>
    </xf>
    <xf numFmtId="4" fontId="27" fillId="0" borderId="21" xfId="0" applyNumberFormat="1" applyFont="1" applyFill="1" applyBorder="1" applyAlignment="1">
      <alignment horizontal="center" vertical="top" wrapText="1"/>
    </xf>
    <xf numFmtId="2" fontId="29" fillId="0" borderId="25" xfId="0" applyNumberFormat="1" applyFont="1" applyFill="1" applyBorder="1" applyAlignment="1">
      <alignment horizontal="center" vertical="top" wrapText="1"/>
    </xf>
    <xf numFmtId="0" fontId="27" fillId="55" borderId="22" xfId="0" applyNumberFormat="1" applyFont="1" applyFill="1" applyBorder="1" applyAlignment="1">
      <alignment horizontal="center" vertical="top" wrapText="1"/>
    </xf>
    <xf numFmtId="4" fontId="27" fillId="55" borderId="21" xfId="0" applyNumberFormat="1" applyFont="1" applyFill="1" applyBorder="1" applyAlignment="1">
      <alignment horizontal="center" vertical="top" wrapText="1"/>
    </xf>
    <xf numFmtId="4" fontId="29" fillId="0" borderId="25" xfId="0" applyNumberFormat="1" applyFont="1" applyFill="1" applyBorder="1" applyAlignment="1">
      <alignment horizontal="left" vertical="top" wrapText="1" indent="1"/>
    </xf>
    <xf numFmtId="4" fontId="29" fillId="0" borderId="25" xfId="0" applyNumberFormat="1" applyFont="1" applyFill="1" applyBorder="1" applyAlignment="1">
      <alignment horizontal="center" vertical="top" wrapText="1"/>
    </xf>
    <xf numFmtId="4" fontId="27" fillId="0" borderId="19" xfId="0" applyNumberFormat="1" applyFont="1" applyFill="1" applyBorder="1" applyAlignment="1">
      <alignment horizontal="center" vertical="top" wrapText="1"/>
    </xf>
    <xf numFmtId="4" fontId="28" fillId="0" borderId="19" xfId="0" applyNumberFormat="1" applyFont="1" applyFill="1" applyBorder="1" applyAlignment="1">
      <alignment horizontal="center" vertical="top" wrapText="1"/>
    </xf>
    <xf numFmtId="0" fontId="27" fillId="0" borderId="19" xfId="0" applyFont="1" applyFill="1" applyBorder="1" applyAlignment="1">
      <alignment horizontal="center" vertical="top" wrapText="1"/>
    </xf>
    <xf numFmtId="0" fontId="23" fillId="0" borderId="0" xfId="0" applyFont="1" applyFill="1" applyAlignment="1">
      <alignment horizontal="center" vertical="top" wrapText="1"/>
    </xf>
    <xf numFmtId="4" fontId="23" fillId="0" borderId="0" xfId="0" applyNumberFormat="1" applyFont="1" applyFill="1" applyAlignment="1">
      <alignment horizontal="center" vertical="top" wrapText="1"/>
    </xf>
    <xf numFmtId="0" fontId="23" fillId="0" borderId="26" xfId="0" applyFont="1" applyFill="1" applyBorder="1" applyAlignment="1">
      <alignment horizontal="center" vertical="top" wrapText="1"/>
    </xf>
    <xf numFmtId="0" fontId="24" fillId="0" borderId="26" xfId="0" applyFont="1" applyFill="1" applyBorder="1" applyAlignment="1">
      <alignment horizontal="center" vertical="top" wrapText="1"/>
    </xf>
    <xf numFmtId="4" fontId="24" fillId="0" borderId="26" xfId="0" applyNumberFormat="1" applyFont="1" applyFill="1" applyBorder="1" applyAlignment="1">
      <alignment horizontal="center" vertical="top" wrapText="1"/>
    </xf>
    <xf numFmtId="0" fontId="27" fillId="0" borderId="19" xfId="0" applyFont="1" applyFill="1" applyBorder="1" applyAlignment="1" quotePrefix="1">
      <alignment horizontal="center" vertical="top" wrapText="1"/>
    </xf>
    <xf numFmtId="0" fontId="28" fillId="0" borderId="19" xfId="0" applyFont="1" applyFill="1" applyBorder="1" applyAlignment="1">
      <alignment horizontal="center" vertical="top" wrapText="1"/>
    </xf>
    <xf numFmtId="4" fontId="27" fillId="0" borderId="19" xfId="0" applyNumberFormat="1" applyFont="1" applyFill="1" applyBorder="1" applyAlignment="1" quotePrefix="1">
      <alignment horizontal="center" vertical="top" wrapText="1"/>
    </xf>
    <xf numFmtId="0" fontId="27" fillId="0" borderId="19" xfId="0" applyNumberFormat="1" applyFont="1" applyFill="1" applyBorder="1" applyAlignment="1" quotePrefix="1">
      <alignment horizontal="center" vertical="top" wrapText="1"/>
    </xf>
    <xf numFmtId="0" fontId="27" fillId="0" borderId="19" xfId="0" applyNumberFormat="1" applyFont="1" applyFill="1" applyBorder="1" applyAlignment="1">
      <alignment horizontal="center" vertical="top" wrapText="1"/>
    </xf>
    <xf numFmtId="2" fontId="27" fillId="0" borderId="19" xfId="0" applyNumberFormat="1" applyFont="1" applyFill="1" applyBorder="1" applyAlignment="1" quotePrefix="1">
      <alignment horizontal="center" vertical="top" wrapText="1"/>
    </xf>
    <xf numFmtId="2" fontId="27" fillId="0" borderId="19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2" fontId="23" fillId="0" borderId="0" xfId="0" applyNumberFormat="1" applyFont="1" applyFill="1" applyAlignment="1">
      <alignment/>
    </xf>
    <xf numFmtId="0" fontId="23" fillId="0" borderId="0" xfId="0" applyFont="1" applyAlignment="1">
      <alignment/>
    </xf>
    <xf numFmtId="4" fontId="23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/>
    </xf>
    <xf numFmtId="0" fontId="27" fillId="0" borderId="21" xfId="0" applyFont="1" applyFill="1" applyBorder="1" applyAlignment="1" quotePrefix="1">
      <alignment horizontal="center" vertical="top" wrapText="1"/>
    </xf>
    <xf numFmtId="2" fontId="29" fillId="0" borderId="21" xfId="0" applyNumberFormat="1" applyFont="1" applyFill="1" applyBorder="1" applyAlignment="1">
      <alignment horizontal="center" vertical="top" wrapText="1"/>
    </xf>
    <xf numFmtId="2" fontId="29" fillId="0" borderId="27" xfId="0" applyNumberFormat="1" applyFont="1" applyFill="1" applyBorder="1" applyAlignment="1">
      <alignment horizontal="center" vertical="top" wrapText="1"/>
    </xf>
    <xf numFmtId="2" fontId="29" fillId="0" borderId="19" xfId="0" applyNumberFormat="1" applyFont="1" applyFill="1" applyBorder="1" applyAlignment="1">
      <alignment horizontal="center" vertical="top" wrapText="1"/>
    </xf>
    <xf numFmtId="0" fontId="29" fillId="0" borderId="21" xfId="0" applyFont="1" applyFill="1" applyBorder="1" applyAlignment="1">
      <alignment horizontal="center" vertical="top" wrapText="1"/>
    </xf>
    <xf numFmtId="0" fontId="29" fillId="0" borderId="27" xfId="0" applyFont="1" applyFill="1" applyBorder="1" applyAlignment="1">
      <alignment horizontal="center" vertical="top" wrapText="1"/>
    </xf>
    <xf numFmtId="0" fontId="29" fillId="0" borderId="19" xfId="0" applyFont="1" applyFill="1" applyBorder="1" applyAlignment="1">
      <alignment horizontal="center" vertical="top" wrapText="1"/>
    </xf>
    <xf numFmtId="0" fontId="29" fillId="0" borderId="23" xfId="0" applyFont="1" applyFill="1" applyBorder="1" applyAlignment="1">
      <alignment horizontal="center" vertical="top" wrapText="1"/>
    </xf>
    <xf numFmtId="0" fontId="29" fillId="0" borderId="28" xfId="0" applyFont="1" applyFill="1" applyBorder="1" applyAlignment="1">
      <alignment horizontal="center" vertical="top" wrapText="1"/>
    </xf>
    <xf numFmtId="49" fontId="27" fillId="0" borderId="19" xfId="0" applyNumberFormat="1" applyFont="1" applyFill="1" applyBorder="1" applyAlignment="1" quotePrefix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4" fillId="0" borderId="19" xfId="0" applyFont="1" applyFill="1" applyBorder="1" applyAlignment="1" quotePrefix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 quotePrefix="1">
      <alignment horizontal="center" vertical="top" wrapText="1"/>
    </xf>
    <xf numFmtId="0" fontId="27" fillId="55" borderId="23" xfId="0" applyFont="1" applyFill="1" applyBorder="1" applyAlignment="1">
      <alignment horizontal="center" vertical="top" wrapText="1"/>
    </xf>
    <xf numFmtId="0" fontId="54" fillId="55" borderId="24" xfId="0" applyFont="1" applyFill="1" applyBorder="1" applyAlignment="1">
      <alignment horizontal="left" vertical="top" wrapText="1" indent="1"/>
    </xf>
    <xf numFmtId="0" fontId="28" fillId="55" borderId="0" xfId="0" applyFont="1" applyFill="1" applyAlignment="1">
      <alignment/>
    </xf>
  </cellXfs>
  <cellStyles count="170">
    <cellStyle name="Normal" xfId="0"/>
    <cellStyle name="20% — акцент1" xfId="15"/>
    <cellStyle name="20% - Акцент1 2" xfId="16"/>
    <cellStyle name="20% - Акцент1 2 2" xfId="17"/>
    <cellStyle name="20% - Акцент1 3" xfId="18"/>
    <cellStyle name="20% — акцент2" xfId="19"/>
    <cellStyle name="20% - Акцент2 2" xfId="20"/>
    <cellStyle name="20% - Акцент2 2 2" xfId="21"/>
    <cellStyle name="20% - Акцент2 3" xfId="22"/>
    <cellStyle name="20% — акцент3" xfId="23"/>
    <cellStyle name="20% - Акцент3 2" xfId="24"/>
    <cellStyle name="20% - Акцент3 2 2" xfId="25"/>
    <cellStyle name="20% - Акцент3 3" xfId="26"/>
    <cellStyle name="20% — акцент4" xfId="27"/>
    <cellStyle name="20% - Акцент4 2" xfId="28"/>
    <cellStyle name="20% - Акцент4 2 2" xfId="29"/>
    <cellStyle name="20% - Акцент4 3" xfId="30"/>
    <cellStyle name="20% — акцент5" xfId="31"/>
    <cellStyle name="20% - Акцент5 2" xfId="32"/>
    <cellStyle name="20% - Акцент5 2 2" xfId="33"/>
    <cellStyle name="20% - Акцент5 3" xfId="34"/>
    <cellStyle name="20% — акцент6" xfId="35"/>
    <cellStyle name="20% - Акцент6 2" xfId="36"/>
    <cellStyle name="20% - Акцент6 2 2" xfId="37"/>
    <cellStyle name="20% - Акцент6 3" xfId="38"/>
    <cellStyle name="40% — акцент1" xfId="39"/>
    <cellStyle name="40% - Акцент1 2" xfId="40"/>
    <cellStyle name="40% - Акцент1 2 2" xfId="41"/>
    <cellStyle name="40% - Акцент1 3" xfId="42"/>
    <cellStyle name="40% — акцент2" xfId="43"/>
    <cellStyle name="40% - Акцент2 2" xfId="44"/>
    <cellStyle name="40% - Акцент2 2 2" xfId="45"/>
    <cellStyle name="40% - Акцент2 3" xfId="46"/>
    <cellStyle name="40% — акцент3" xfId="47"/>
    <cellStyle name="40% - Акцент3 2" xfId="48"/>
    <cellStyle name="40% - Акцент3 2 2" xfId="49"/>
    <cellStyle name="40% - Акцент3 3" xfId="50"/>
    <cellStyle name="40% — акцент4" xfId="51"/>
    <cellStyle name="40% - Акцент4 2" xfId="52"/>
    <cellStyle name="40% - Акцент4 2 2" xfId="53"/>
    <cellStyle name="40% - Акцент4 3" xfId="54"/>
    <cellStyle name="40% — акцент5" xfId="55"/>
    <cellStyle name="40% - Акцент5 2" xfId="56"/>
    <cellStyle name="40% - Акцент5 2 2" xfId="57"/>
    <cellStyle name="40% - Акцент5 3" xfId="58"/>
    <cellStyle name="40% — акцент6" xfId="59"/>
    <cellStyle name="40% - Акцент6 2" xfId="60"/>
    <cellStyle name="40% - Акцент6 2 2" xfId="61"/>
    <cellStyle name="40% - Акцент6 3" xfId="62"/>
    <cellStyle name="60% — акцент1" xfId="63"/>
    <cellStyle name="60% - Акцент1 2" xfId="64"/>
    <cellStyle name="60% - Акцент1 3" xfId="65"/>
    <cellStyle name="60% — акцент2" xfId="66"/>
    <cellStyle name="60% - Акцент2 2" xfId="67"/>
    <cellStyle name="60% - Акцент2 3" xfId="68"/>
    <cellStyle name="60% — акцент3" xfId="69"/>
    <cellStyle name="60% - Акцент3 2" xfId="70"/>
    <cellStyle name="60% - Акцент3 3" xfId="71"/>
    <cellStyle name="60% — акцент4" xfId="72"/>
    <cellStyle name="60% - Акцент4 2" xfId="73"/>
    <cellStyle name="60% - Акцент4 3" xfId="74"/>
    <cellStyle name="60% — акцент5" xfId="75"/>
    <cellStyle name="60% - Акцент5 2" xfId="76"/>
    <cellStyle name="60% - Акцент5 3" xfId="77"/>
    <cellStyle name="60% — акцент6" xfId="78"/>
    <cellStyle name="60% - Акцент6 2" xfId="79"/>
    <cellStyle name="60% - Акцент6 3" xfId="80"/>
    <cellStyle name="Акцент1" xfId="81"/>
    <cellStyle name="Акцент1 2" xfId="82"/>
    <cellStyle name="Акцент1 3" xfId="83"/>
    <cellStyle name="Акцент2" xfId="84"/>
    <cellStyle name="Акцент2 2" xfId="85"/>
    <cellStyle name="Акцент2 3" xfId="86"/>
    <cellStyle name="Акцент3" xfId="87"/>
    <cellStyle name="Акцент3 2" xfId="88"/>
    <cellStyle name="Акцент3 3" xfId="89"/>
    <cellStyle name="Акцент4" xfId="90"/>
    <cellStyle name="Акцент4 2" xfId="91"/>
    <cellStyle name="Акцент4 3" xfId="92"/>
    <cellStyle name="Акцент5" xfId="93"/>
    <cellStyle name="Акцент5 2" xfId="94"/>
    <cellStyle name="Акцент5 3" xfId="95"/>
    <cellStyle name="Акцент6" xfId="96"/>
    <cellStyle name="Акцент6 2" xfId="97"/>
    <cellStyle name="Акцент6 3" xfId="98"/>
    <cellStyle name="Ввод " xfId="99"/>
    <cellStyle name="Ввод  2" xfId="100"/>
    <cellStyle name="Ввод  3" xfId="101"/>
    <cellStyle name="Вывод" xfId="102"/>
    <cellStyle name="Вывод 2" xfId="103"/>
    <cellStyle name="Вывод 3" xfId="104"/>
    <cellStyle name="Вычисление" xfId="105"/>
    <cellStyle name="Вычисление 2" xfId="106"/>
    <cellStyle name="Вычисление 3" xfId="107"/>
    <cellStyle name="Hyperlink" xfId="108"/>
    <cellStyle name="Currency" xfId="109"/>
    <cellStyle name="Currency [0]" xfId="110"/>
    <cellStyle name="Денежный 2" xfId="111"/>
    <cellStyle name="Денежный 2 2" xfId="112"/>
    <cellStyle name="Денежный 3" xfId="113"/>
    <cellStyle name="Денежный 3 2" xfId="114"/>
    <cellStyle name="Денежный[0]" xfId="115"/>
    <cellStyle name="Денежный[0] 2" xfId="116"/>
    <cellStyle name="Заголовок 1" xfId="117"/>
    <cellStyle name="Заголовок 1 2" xfId="118"/>
    <cellStyle name="Заголовок 1 3" xfId="119"/>
    <cellStyle name="Заголовок 2" xfId="120"/>
    <cellStyle name="Заголовок 2 2" xfId="121"/>
    <cellStyle name="Заголовок 2 3" xfId="122"/>
    <cellStyle name="Заголовок 3" xfId="123"/>
    <cellStyle name="Заголовок 3 2" xfId="124"/>
    <cellStyle name="Заголовок 3 3" xfId="125"/>
    <cellStyle name="Заголовок 4" xfId="126"/>
    <cellStyle name="Заголовок 4 2" xfId="127"/>
    <cellStyle name="Заголовок 4 3" xfId="128"/>
    <cellStyle name="Запятая" xfId="129"/>
    <cellStyle name="Запятая 2" xfId="130"/>
    <cellStyle name="Запятая[0]" xfId="131"/>
    <cellStyle name="Запятая[0] 2" xfId="132"/>
    <cellStyle name="Итог" xfId="133"/>
    <cellStyle name="Итог 2" xfId="134"/>
    <cellStyle name="Итог 3" xfId="135"/>
    <cellStyle name="Контрольная ячейка" xfId="136"/>
    <cellStyle name="Контрольная ячейка 2" xfId="137"/>
    <cellStyle name="Контрольная ячейка 3" xfId="138"/>
    <cellStyle name="Название" xfId="139"/>
    <cellStyle name="Название 2" xfId="140"/>
    <cellStyle name="Название 3" xfId="141"/>
    <cellStyle name="Нейтральный" xfId="142"/>
    <cellStyle name="Нейтральный 2" xfId="143"/>
    <cellStyle name="Нейтральный 3" xfId="144"/>
    <cellStyle name="Обычный 2" xfId="145"/>
    <cellStyle name="Обычный 2 2" xfId="146"/>
    <cellStyle name="Обычный 2 3" xfId="147"/>
    <cellStyle name="Обычный 3" xfId="148"/>
    <cellStyle name="Обычный 4" xfId="149"/>
    <cellStyle name="Обычный 5" xfId="150"/>
    <cellStyle name="Обычный 6" xfId="151"/>
    <cellStyle name="Обычный 7" xfId="152"/>
    <cellStyle name="Followed Hyperlink" xfId="153"/>
    <cellStyle name="Плохой" xfId="154"/>
    <cellStyle name="Плохой 2" xfId="155"/>
    <cellStyle name="Плохой 3" xfId="156"/>
    <cellStyle name="Пояснение" xfId="157"/>
    <cellStyle name="Пояснение 2" xfId="158"/>
    <cellStyle name="Пояснение 3" xfId="159"/>
    <cellStyle name="Примечание" xfId="160"/>
    <cellStyle name="Примечание 2" xfId="161"/>
    <cellStyle name="Примечание 2 2" xfId="162"/>
    <cellStyle name="Примечание 3" xfId="163"/>
    <cellStyle name="Примечание 3 2" xfId="164"/>
    <cellStyle name="Процентная" xfId="165"/>
    <cellStyle name="Процентная 2" xfId="166"/>
    <cellStyle name="Percent" xfId="167"/>
    <cellStyle name="Связанная ячейка" xfId="168"/>
    <cellStyle name="Связанная ячейка 2" xfId="169"/>
    <cellStyle name="Связанная ячейка 3" xfId="170"/>
    <cellStyle name="Текст предупреждения" xfId="171"/>
    <cellStyle name="Текст предупреждения 2" xfId="172"/>
    <cellStyle name="Текст предупреждения 3" xfId="173"/>
    <cellStyle name="Comma" xfId="174"/>
    <cellStyle name="Comma [0]" xfId="175"/>
    <cellStyle name="Финансовый 2" xfId="176"/>
    <cellStyle name="Финансовый 2 2" xfId="177"/>
    <cellStyle name="Финансовый 3" xfId="178"/>
    <cellStyle name="Финансовый 3 2" xfId="179"/>
    <cellStyle name="Финансовый 4" xfId="180"/>
    <cellStyle name="Хороший" xfId="181"/>
    <cellStyle name="Хороший 2" xfId="182"/>
    <cellStyle name="Хороший 3" xfId="1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1"/>
  <sheetViews>
    <sheetView tabSelected="1" view="pageBreakPreview" zoomScale="80" zoomScaleNormal="49" zoomScaleSheetLayoutView="80" zoomScalePageLayoutView="46" workbookViewId="0" topLeftCell="A55">
      <selection activeCell="G57" sqref="G57"/>
    </sheetView>
  </sheetViews>
  <sheetFormatPr defaultColWidth="9.00390625" defaultRowHeight="12.75"/>
  <cols>
    <col min="1" max="1" width="6.125" style="36" customWidth="1"/>
    <col min="2" max="2" width="28.125" style="1" customWidth="1"/>
    <col min="3" max="3" width="10.25390625" style="1" customWidth="1"/>
    <col min="4" max="4" width="9.125" style="1" customWidth="1"/>
    <col min="5" max="5" width="9.00390625" style="30" customWidth="1"/>
    <col min="6" max="6" width="7.25390625" style="1" customWidth="1"/>
    <col min="7" max="7" width="8.00390625" style="1" customWidth="1"/>
    <col min="8" max="10" width="14.25390625" style="22" customWidth="1"/>
    <col min="11" max="11" width="23.00390625" style="25" customWidth="1"/>
    <col min="12" max="12" width="28.25390625" style="1" customWidth="1"/>
    <col min="13" max="13" width="17.00390625" style="22" customWidth="1"/>
    <col min="14" max="14" width="14.75390625" style="22" customWidth="1"/>
    <col min="15" max="15" width="14.25390625" style="22" customWidth="1"/>
    <col min="16" max="16" width="13.125" style="22" customWidth="1"/>
    <col min="17" max="17" width="17.625" style="22" customWidth="1"/>
    <col min="18" max="18" width="14.125" style="18" customWidth="1"/>
    <col min="19" max="19" width="12.375" style="18" customWidth="1"/>
    <col min="20" max="20" width="14.00390625" style="1" customWidth="1"/>
    <col min="21" max="16384" width="9.125" style="1" customWidth="1"/>
  </cols>
  <sheetData>
    <row r="1" spans="1:20" ht="27" customHeight="1">
      <c r="A1" s="37"/>
      <c r="Q1" s="1"/>
      <c r="R1" s="89" t="s">
        <v>116</v>
      </c>
      <c r="S1" s="90"/>
      <c r="T1" s="90"/>
    </row>
    <row r="2" spans="1:20" ht="15">
      <c r="A2" s="37"/>
      <c r="Q2" s="1"/>
      <c r="R2" s="90"/>
      <c r="S2" s="90"/>
      <c r="T2" s="90"/>
    </row>
    <row r="3" spans="1:20" ht="33" customHeight="1">
      <c r="A3" s="37"/>
      <c r="Q3" s="1"/>
      <c r="R3" s="90"/>
      <c r="S3" s="90"/>
      <c r="T3" s="90"/>
    </row>
    <row r="4" ht="4.5" customHeight="1">
      <c r="A4" s="37"/>
    </row>
    <row r="5" spans="1:15" ht="15" customHeight="1">
      <c r="A5" s="37"/>
      <c r="H5" s="93" t="s">
        <v>115</v>
      </c>
      <c r="I5" s="94"/>
      <c r="J5" s="94"/>
      <c r="K5" s="94"/>
      <c r="L5" s="94"/>
      <c r="M5" s="94"/>
      <c r="N5" s="94"/>
      <c r="O5" s="94"/>
    </row>
    <row r="6" spans="1:15" ht="15" customHeight="1">
      <c r="A6" s="37"/>
      <c r="H6" s="94"/>
      <c r="I6" s="94"/>
      <c r="J6" s="94"/>
      <c r="K6" s="94"/>
      <c r="L6" s="94"/>
      <c r="M6" s="94"/>
      <c r="N6" s="94"/>
      <c r="O6" s="94"/>
    </row>
    <row r="7" spans="1:15" ht="30.75" customHeight="1">
      <c r="A7" s="37"/>
      <c r="H7" s="94"/>
      <c r="I7" s="94"/>
      <c r="J7" s="94"/>
      <c r="K7" s="94"/>
      <c r="L7" s="94"/>
      <c r="M7" s="94"/>
      <c r="N7" s="94"/>
      <c r="O7" s="94"/>
    </row>
    <row r="8" spans="1:15" ht="4.5" customHeight="1">
      <c r="A8" s="37"/>
      <c r="H8" s="60"/>
      <c r="I8" s="60"/>
      <c r="J8" s="60"/>
      <c r="K8" s="60"/>
      <c r="L8" s="60"/>
      <c r="M8" s="60"/>
      <c r="N8" s="60"/>
      <c r="O8" s="60"/>
    </row>
    <row r="9" spans="1:20" ht="16.5">
      <c r="A9" s="37"/>
      <c r="H9" s="60"/>
      <c r="I9" s="60"/>
      <c r="J9" s="60"/>
      <c r="K9" s="60"/>
      <c r="L9" s="60"/>
      <c r="M9" s="60"/>
      <c r="N9" s="60"/>
      <c r="O9" s="60"/>
      <c r="R9" s="91" t="s">
        <v>44</v>
      </c>
      <c r="S9" s="92"/>
      <c r="T9" s="92"/>
    </row>
    <row r="10" spans="1:20" ht="5.25" customHeight="1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8"/>
      <c r="R10" s="77"/>
      <c r="S10" s="77"/>
      <c r="T10" s="77"/>
    </row>
    <row r="11" spans="1:20" ht="39" customHeight="1">
      <c r="A11" s="38"/>
      <c r="B11" s="79" t="s">
        <v>47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1"/>
      <c r="R11" s="80"/>
      <c r="S11" s="80"/>
      <c r="T11" s="80"/>
    </row>
    <row r="12" spans="1:20" s="10" customFormat="1" ht="30" customHeight="1">
      <c r="A12" s="95" t="s">
        <v>14</v>
      </c>
      <c r="B12" s="76" t="s">
        <v>5</v>
      </c>
      <c r="C12" s="76" t="s">
        <v>6</v>
      </c>
      <c r="D12" s="76"/>
      <c r="E12" s="82" t="s">
        <v>21</v>
      </c>
      <c r="F12" s="82" t="s">
        <v>39</v>
      </c>
      <c r="G12" s="82" t="s">
        <v>36</v>
      </c>
      <c r="H12" s="84" t="s">
        <v>40</v>
      </c>
      <c r="I12" s="74" t="s">
        <v>10</v>
      </c>
      <c r="J12" s="74"/>
      <c r="K12" s="85" t="s">
        <v>114</v>
      </c>
      <c r="L12" s="82" t="s">
        <v>31</v>
      </c>
      <c r="M12" s="88" t="s">
        <v>25</v>
      </c>
      <c r="N12" s="88"/>
      <c r="O12" s="88"/>
      <c r="P12" s="88"/>
      <c r="Q12" s="74"/>
      <c r="R12" s="87" t="s">
        <v>42</v>
      </c>
      <c r="S12" s="87" t="s">
        <v>3</v>
      </c>
      <c r="T12" s="104" t="s">
        <v>33</v>
      </c>
    </row>
    <row r="13" spans="1:20" s="10" customFormat="1" ht="45.75" customHeight="1">
      <c r="A13" s="95"/>
      <c r="B13" s="76"/>
      <c r="C13" s="82" t="s">
        <v>41</v>
      </c>
      <c r="D13" s="82" t="s">
        <v>35</v>
      </c>
      <c r="E13" s="76"/>
      <c r="F13" s="76"/>
      <c r="G13" s="76"/>
      <c r="H13" s="84"/>
      <c r="I13" s="74" t="s">
        <v>7</v>
      </c>
      <c r="J13" s="84" t="s">
        <v>37</v>
      </c>
      <c r="K13" s="86"/>
      <c r="L13" s="76"/>
      <c r="M13" s="74" t="s">
        <v>7</v>
      </c>
      <c r="N13" s="84" t="s">
        <v>38</v>
      </c>
      <c r="O13" s="88" t="s">
        <v>29</v>
      </c>
      <c r="P13" s="88"/>
      <c r="Q13" s="74" t="s">
        <v>32</v>
      </c>
      <c r="R13" s="87"/>
      <c r="S13" s="87"/>
      <c r="T13" s="104"/>
    </row>
    <row r="14" spans="1:20" s="10" customFormat="1" ht="119.25" customHeight="1">
      <c r="A14" s="95"/>
      <c r="B14" s="76"/>
      <c r="C14" s="83"/>
      <c r="D14" s="76"/>
      <c r="E14" s="76"/>
      <c r="F14" s="76"/>
      <c r="G14" s="76"/>
      <c r="H14" s="84"/>
      <c r="I14" s="74"/>
      <c r="J14" s="74"/>
      <c r="K14" s="86"/>
      <c r="L14" s="76"/>
      <c r="M14" s="75"/>
      <c r="N14" s="84"/>
      <c r="O14" s="23" t="s">
        <v>22</v>
      </c>
      <c r="P14" s="19" t="s">
        <v>8</v>
      </c>
      <c r="Q14" s="84"/>
      <c r="R14" s="87"/>
      <c r="S14" s="87"/>
      <c r="T14" s="104"/>
    </row>
    <row r="15" spans="1:20" s="10" customFormat="1" ht="21" customHeight="1">
      <c r="A15" s="42"/>
      <c r="B15" s="11"/>
      <c r="C15" s="11"/>
      <c r="D15" s="12"/>
      <c r="E15" s="11"/>
      <c r="F15" s="11"/>
      <c r="G15" s="11"/>
      <c r="H15" s="19" t="s">
        <v>9</v>
      </c>
      <c r="I15" s="19" t="s">
        <v>9</v>
      </c>
      <c r="J15" s="19" t="s">
        <v>9</v>
      </c>
      <c r="K15" s="24" t="s">
        <v>11</v>
      </c>
      <c r="L15" s="9"/>
      <c r="M15" s="19" t="s">
        <v>12</v>
      </c>
      <c r="N15" s="19" t="s">
        <v>12</v>
      </c>
      <c r="O15" s="19" t="s">
        <v>12</v>
      </c>
      <c r="P15" s="19" t="s">
        <v>12</v>
      </c>
      <c r="Q15" s="19" t="s">
        <v>12</v>
      </c>
      <c r="R15" s="14" t="s">
        <v>15</v>
      </c>
      <c r="S15" s="14" t="s">
        <v>13</v>
      </c>
      <c r="T15" s="43"/>
    </row>
    <row r="16" spans="1:20" s="10" customFormat="1" ht="15">
      <c r="A16" s="42">
        <v>1</v>
      </c>
      <c r="B16" s="9">
        <v>2</v>
      </c>
      <c r="C16" s="9">
        <v>3</v>
      </c>
      <c r="D16" s="9">
        <v>4</v>
      </c>
      <c r="E16" s="9">
        <v>5</v>
      </c>
      <c r="F16" s="9">
        <v>6</v>
      </c>
      <c r="G16" s="9">
        <v>7</v>
      </c>
      <c r="H16" s="35">
        <v>8</v>
      </c>
      <c r="I16" s="35">
        <v>9</v>
      </c>
      <c r="J16" s="35">
        <v>10</v>
      </c>
      <c r="K16" s="24">
        <v>11</v>
      </c>
      <c r="L16" s="9">
        <v>12</v>
      </c>
      <c r="M16" s="24">
        <v>13</v>
      </c>
      <c r="N16" s="24">
        <v>14</v>
      </c>
      <c r="O16" s="24">
        <v>15</v>
      </c>
      <c r="P16" s="24">
        <v>16</v>
      </c>
      <c r="Q16" s="24">
        <v>17</v>
      </c>
      <c r="R16" s="16">
        <v>18</v>
      </c>
      <c r="S16" s="16">
        <v>19</v>
      </c>
      <c r="T16" s="13" t="s">
        <v>26</v>
      </c>
    </row>
    <row r="17" spans="1:20" s="10" customFormat="1" ht="14.25">
      <c r="A17" s="99" t="s">
        <v>48</v>
      </c>
      <c r="B17" s="100"/>
      <c r="C17" s="101"/>
      <c r="D17" s="101"/>
      <c r="E17" s="101"/>
      <c r="F17" s="101"/>
      <c r="G17" s="101"/>
      <c r="H17" s="101"/>
      <c r="I17" s="101"/>
      <c r="J17" s="101"/>
      <c r="K17" s="101"/>
      <c r="L17" s="100"/>
      <c r="M17" s="101"/>
      <c r="N17" s="101"/>
      <c r="O17" s="101"/>
      <c r="P17" s="101"/>
      <c r="Q17" s="101"/>
      <c r="R17" s="101"/>
      <c r="S17" s="101"/>
      <c r="T17" s="101"/>
    </row>
    <row r="18" spans="1:20" s="118" customFormat="1" ht="33" customHeight="1">
      <c r="A18" s="116">
        <v>1</v>
      </c>
      <c r="B18" s="117" t="s">
        <v>51</v>
      </c>
      <c r="C18" s="48">
        <v>1983</v>
      </c>
      <c r="D18" s="49"/>
      <c r="E18" s="49" t="s">
        <v>99</v>
      </c>
      <c r="F18" s="49">
        <v>2</v>
      </c>
      <c r="G18" s="49">
        <v>2</v>
      </c>
      <c r="H18" s="50">
        <v>717.2</v>
      </c>
      <c r="I18" s="50">
        <v>626.4</v>
      </c>
      <c r="J18" s="50">
        <v>172.1</v>
      </c>
      <c r="K18" s="70">
        <v>38</v>
      </c>
      <c r="L18" s="117" t="s">
        <v>120</v>
      </c>
      <c r="M18" s="71">
        <f>H18*(620+370)</f>
        <v>710028</v>
      </c>
      <c r="N18" s="50">
        <v>0</v>
      </c>
      <c r="O18" s="50">
        <v>0</v>
      </c>
      <c r="P18" s="50">
        <v>0</v>
      </c>
      <c r="Q18" s="50">
        <f>M18</f>
        <v>710028</v>
      </c>
      <c r="R18" s="51"/>
      <c r="S18" s="71">
        <f>620+370</f>
        <v>990</v>
      </c>
      <c r="T18" s="49" t="s">
        <v>34</v>
      </c>
    </row>
    <row r="19" spans="1:20" s="10" customFormat="1" ht="34.5" customHeight="1">
      <c r="A19" s="63">
        <v>2</v>
      </c>
      <c r="B19" s="66" t="s">
        <v>52</v>
      </c>
      <c r="C19" s="42">
        <v>1983</v>
      </c>
      <c r="D19" s="9"/>
      <c r="E19" s="9" t="s">
        <v>99</v>
      </c>
      <c r="F19" s="9">
        <v>2</v>
      </c>
      <c r="G19" s="9">
        <v>2</v>
      </c>
      <c r="H19" s="19">
        <v>700.6</v>
      </c>
      <c r="I19" s="19">
        <v>610.8</v>
      </c>
      <c r="J19" s="19">
        <v>143.2</v>
      </c>
      <c r="K19" s="67">
        <v>30</v>
      </c>
      <c r="L19" s="66" t="s">
        <v>102</v>
      </c>
      <c r="M19" s="68">
        <f>H19*620</f>
        <v>434372</v>
      </c>
      <c r="N19" s="19">
        <v>0</v>
      </c>
      <c r="O19" s="19">
        <v>0</v>
      </c>
      <c r="P19" s="19">
        <v>0</v>
      </c>
      <c r="Q19" s="19">
        <f aca="true" t="shared" si="0" ref="Q19:Q30">M19</f>
        <v>434372</v>
      </c>
      <c r="R19" s="14"/>
      <c r="S19" s="68">
        <v>620</v>
      </c>
      <c r="T19" s="9" t="s">
        <v>34</v>
      </c>
    </row>
    <row r="20" spans="1:20" s="10" customFormat="1" ht="33" customHeight="1">
      <c r="A20" s="63">
        <v>3</v>
      </c>
      <c r="B20" s="66" t="s">
        <v>53</v>
      </c>
      <c r="C20" s="42">
        <v>1983</v>
      </c>
      <c r="D20" s="9"/>
      <c r="E20" s="9" t="s">
        <v>100</v>
      </c>
      <c r="F20" s="9">
        <v>3</v>
      </c>
      <c r="G20" s="9">
        <v>3</v>
      </c>
      <c r="H20" s="19">
        <v>1431.6</v>
      </c>
      <c r="I20" s="19">
        <v>1270.6</v>
      </c>
      <c r="J20" s="19">
        <v>994.42</v>
      </c>
      <c r="K20" s="67">
        <v>77</v>
      </c>
      <c r="L20" s="66" t="s">
        <v>102</v>
      </c>
      <c r="M20" s="68">
        <f>H20*620</f>
        <v>887592</v>
      </c>
      <c r="N20" s="19">
        <v>0</v>
      </c>
      <c r="O20" s="19">
        <v>0</v>
      </c>
      <c r="P20" s="19">
        <v>0</v>
      </c>
      <c r="Q20" s="19">
        <f t="shared" si="0"/>
        <v>887592</v>
      </c>
      <c r="R20" s="14"/>
      <c r="S20" s="68">
        <v>620</v>
      </c>
      <c r="T20" s="9" t="s">
        <v>34</v>
      </c>
    </row>
    <row r="21" spans="1:20" s="10" customFormat="1" ht="76.5" customHeight="1">
      <c r="A21" s="63">
        <v>4</v>
      </c>
      <c r="B21" s="66" t="s">
        <v>54</v>
      </c>
      <c r="C21" s="42">
        <v>1985</v>
      </c>
      <c r="D21" s="9"/>
      <c r="E21" s="9" t="s">
        <v>100</v>
      </c>
      <c r="F21" s="9">
        <v>3</v>
      </c>
      <c r="G21" s="9">
        <v>3</v>
      </c>
      <c r="H21" s="19">
        <v>1353.97</v>
      </c>
      <c r="I21" s="19">
        <v>1192.97</v>
      </c>
      <c r="J21" s="19">
        <v>545.67</v>
      </c>
      <c r="K21" s="67">
        <v>84</v>
      </c>
      <c r="L21" s="66" t="s">
        <v>103</v>
      </c>
      <c r="M21" s="68">
        <f>H21*(460+1600+370+620)</f>
        <v>4129608.5</v>
      </c>
      <c r="N21" s="19">
        <v>0</v>
      </c>
      <c r="O21" s="19">
        <v>0</v>
      </c>
      <c r="P21" s="19">
        <v>0</v>
      </c>
      <c r="Q21" s="19">
        <f t="shared" si="0"/>
        <v>4129608.5</v>
      </c>
      <c r="R21" s="14"/>
      <c r="S21" s="68">
        <f>460+1600+370+620</f>
        <v>3050</v>
      </c>
      <c r="T21" s="9" t="s">
        <v>34</v>
      </c>
    </row>
    <row r="22" spans="1:20" s="10" customFormat="1" ht="46.5" customHeight="1">
      <c r="A22" s="63">
        <v>5</v>
      </c>
      <c r="B22" s="66" t="s">
        <v>55</v>
      </c>
      <c r="C22" s="42">
        <v>1984</v>
      </c>
      <c r="D22" s="9"/>
      <c r="E22" s="9" t="s">
        <v>100</v>
      </c>
      <c r="F22" s="9">
        <v>3</v>
      </c>
      <c r="G22" s="9">
        <v>2</v>
      </c>
      <c r="H22" s="19">
        <v>1485.8</v>
      </c>
      <c r="I22" s="19">
        <v>1330</v>
      </c>
      <c r="J22" s="19">
        <v>1177.6</v>
      </c>
      <c r="K22" s="67">
        <v>60</v>
      </c>
      <c r="L22" s="66" t="s">
        <v>104</v>
      </c>
      <c r="M22" s="68">
        <f>H22*(370+460)</f>
        <v>1233214</v>
      </c>
      <c r="N22" s="19">
        <v>0</v>
      </c>
      <c r="O22" s="19">
        <v>0</v>
      </c>
      <c r="P22" s="19">
        <v>0</v>
      </c>
      <c r="Q22" s="19">
        <f t="shared" si="0"/>
        <v>1233214</v>
      </c>
      <c r="R22" s="14"/>
      <c r="S22" s="68">
        <f>370+460</f>
        <v>830</v>
      </c>
      <c r="T22" s="9" t="s">
        <v>34</v>
      </c>
    </row>
    <row r="23" spans="1:20" s="10" customFormat="1" ht="33" customHeight="1">
      <c r="A23" s="63">
        <v>6</v>
      </c>
      <c r="B23" s="66" t="s">
        <v>56</v>
      </c>
      <c r="C23" s="42">
        <v>1982</v>
      </c>
      <c r="D23" s="9"/>
      <c r="E23" s="9" t="s">
        <v>100</v>
      </c>
      <c r="F23" s="9">
        <v>3</v>
      </c>
      <c r="G23" s="9">
        <v>3</v>
      </c>
      <c r="H23" s="19">
        <v>1651.4</v>
      </c>
      <c r="I23" s="19">
        <v>1505.9</v>
      </c>
      <c r="J23" s="19">
        <v>1260.9</v>
      </c>
      <c r="K23" s="67">
        <v>83</v>
      </c>
      <c r="L23" s="66" t="s">
        <v>105</v>
      </c>
      <c r="M23" s="68">
        <f>реестр!G15</f>
        <v>1104922</v>
      </c>
      <c r="N23" s="19">
        <v>0</v>
      </c>
      <c r="O23" s="19">
        <v>0</v>
      </c>
      <c r="P23" s="19">
        <v>0</v>
      </c>
      <c r="Q23" s="19">
        <f t="shared" si="0"/>
        <v>1104922</v>
      </c>
      <c r="R23" s="14"/>
      <c r="S23" s="68">
        <v>1820</v>
      </c>
      <c r="T23" s="9" t="s">
        <v>34</v>
      </c>
    </row>
    <row r="24" spans="1:20" s="10" customFormat="1" ht="33" customHeight="1">
      <c r="A24" s="63">
        <v>7</v>
      </c>
      <c r="B24" s="66" t="s">
        <v>57</v>
      </c>
      <c r="C24" s="42">
        <v>1982</v>
      </c>
      <c r="D24" s="9"/>
      <c r="E24" s="9" t="s">
        <v>100</v>
      </c>
      <c r="F24" s="9">
        <v>3</v>
      </c>
      <c r="G24" s="9">
        <v>3</v>
      </c>
      <c r="H24" s="19">
        <v>1651.4</v>
      </c>
      <c r="I24" s="19">
        <v>1506.4</v>
      </c>
      <c r="J24" s="19">
        <v>1091.2</v>
      </c>
      <c r="K24" s="67">
        <v>76</v>
      </c>
      <c r="L24" s="66" t="s">
        <v>105</v>
      </c>
      <c r="M24" s="68">
        <f>605.2*1820</f>
        <v>1101464</v>
      </c>
      <c r="N24" s="19">
        <v>0</v>
      </c>
      <c r="O24" s="19">
        <v>0</v>
      </c>
      <c r="P24" s="19">
        <v>0</v>
      </c>
      <c r="Q24" s="19">
        <f t="shared" si="0"/>
        <v>1101464</v>
      </c>
      <c r="R24" s="14"/>
      <c r="S24" s="68">
        <v>1820</v>
      </c>
      <c r="T24" s="9" t="s">
        <v>34</v>
      </c>
    </row>
    <row r="25" spans="1:20" s="10" customFormat="1" ht="33" customHeight="1">
      <c r="A25" s="63">
        <v>8</v>
      </c>
      <c r="B25" s="66" t="s">
        <v>58</v>
      </c>
      <c r="C25" s="42">
        <v>1982</v>
      </c>
      <c r="D25" s="9"/>
      <c r="E25" s="9" t="s">
        <v>100</v>
      </c>
      <c r="F25" s="9">
        <v>3</v>
      </c>
      <c r="G25" s="9">
        <v>3</v>
      </c>
      <c r="H25" s="19">
        <v>1787.7</v>
      </c>
      <c r="I25" s="19">
        <v>1576.8</v>
      </c>
      <c r="J25" s="19">
        <v>1266.9</v>
      </c>
      <c r="K25" s="67">
        <v>77</v>
      </c>
      <c r="L25" s="66" t="s">
        <v>105</v>
      </c>
      <c r="M25" s="68">
        <f>608.2*1820</f>
        <v>1106924</v>
      </c>
      <c r="N25" s="19">
        <v>0</v>
      </c>
      <c r="O25" s="19">
        <v>0</v>
      </c>
      <c r="P25" s="19">
        <v>0</v>
      </c>
      <c r="Q25" s="19">
        <f t="shared" si="0"/>
        <v>1106924</v>
      </c>
      <c r="R25" s="14"/>
      <c r="S25" s="68">
        <v>1820</v>
      </c>
      <c r="T25" s="9" t="s">
        <v>34</v>
      </c>
    </row>
    <row r="26" spans="1:20" s="10" customFormat="1" ht="33" customHeight="1">
      <c r="A26" s="63">
        <v>9</v>
      </c>
      <c r="B26" s="66" t="s">
        <v>59</v>
      </c>
      <c r="C26" s="42">
        <v>1981</v>
      </c>
      <c r="D26" s="9"/>
      <c r="E26" s="9" t="s">
        <v>100</v>
      </c>
      <c r="F26" s="9">
        <v>3</v>
      </c>
      <c r="G26" s="9">
        <v>3</v>
      </c>
      <c r="H26" s="19">
        <v>1652.6</v>
      </c>
      <c r="I26" s="19">
        <v>1509.5</v>
      </c>
      <c r="J26" s="19">
        <v>1023</v>
      </c>
      <c r="K26" s="67">
        <v>72</v>
      </c>
      <c r="L26" s="66" t="s">
        <v>105</v>
      </c>
      <c r="M26" s="68">
        <f>607.5*1820</f>
        <v>1105650</v>
      </c>
      <c r="N26" s="19">
        <v>0</v>
      </c>
      <c r="O26" s="19">
        <v>0</v>
      </c>
      <c r="P26" s="19">
        <v>0</v>
      </c>
      <c r="Q26" s="19">
        <f t="shared" si="0"/>
        <v>1105650</v>
      </c>
      <c r="R26" s="19"/>
      <c r="S26" s="68">
        <v>1820</v>
      </c>
      <c r="T26" s="9" t="s">
        <v>34</v>
      </c>
    </row>
    <row r="27" spans="1:20" s="10" customFormat="1" ht="33" customHeight="1">
      <c r="A27" s="63">
        <v>10</v>
      </c>
      <c r="B27" s="66" t="s">
        <v>60</v>
      </c>
      <c r="C27" s="42">
        <v>1984</v>
      </c>
      <c r="D27" s="9"/>
      <c r="E27" s="9" t="s">
        <v>99</v>
      </c>
      <c r="F27" s="9">
        <v>5</v>
      </c>
      <c r="G27" s="9">
        <v>1</v>
      </c>
      <c r="H27" s="19">
        <v>989.3</v>
      </c>
      <c r="I27" s="19">
        <v>903.5</v>
      </c>
      <c r="J27" s="19">
        <v>680.8</v>
      </c>
      <c r="K27" s="67">
        <v>39</v>
      </c>
      <c r="L27" s="66" t="s">
        <v>105</v>
      </c>
      <c r="M27" s="68">
        <f>292.1*1820</f>
        <v>531622</v>
      </c>
      <c r="N27" s="19">
        <v>0</v>
      </c>
      <c r="O27" s="19">
        <v>0</v>
      </c>
      <c r="P27" s="19">
        <v>0</v>
      </c>
      <c r="Q27" s="19">
        <f t="shared" si="0"/>
        <v>531622</v>
      </c>
      <c r="R27" s="19"/>
      <c r="S27" s="68">
        <v>1820</v>
      </c>
      <c r="T27" s="9" t="s">
        <v>34</v>
      </c>
    </row>
    <row r="28" spans="1:20" s="10" customFormat="1" ht="32.25" customHeight="1">
      <c r="A28" s="63">
        <v>11</v>
      </c>
      <c r="B28" s="66" t="s">
        <v>61</v>
      </c>
      <c r="C28" s="42">
        <v>1982</v>
      </c>
      <c r="D28" s="9"/>
      <c r="E28" s="9" t="s">
        <v>100</v>
      </c>
      <c r="F28" s="9">
        <v>3</v>
      </c>
      <c r="G28" s="9">
        <v>3</v>
      </c>
      <c r="H28" s="19">
        <v>1784.6</v>
      </c>
      <c r="I28" s="19">
        <v>1574.1</v>
      </c>
      <c r="J28" s="19">
        <v>1311.2</v>
      </c>
      <c r="K28" s="67">
        <v>74</v>
      </c>
      <c r="L28" s="66" t="s">
        <v>105</v>
      </c>
      <c r="M28" s="68">
        <f>607.8*1820</f>
        <v>1106196</v>
      </c>
      <c r="N28" s="19">
        <v>0</v>
      </c>
      <c r="O28" s="19">
        <v>0</v>
      </c>
      <c r="P28" s="19">
        <v>0</v>
      </c>
      <c r="Q28" s="19">
        <f t="shared" si="0"/>
        <v>1106196</v>
      </c>
      <c r="R28" s="19"/>
      <c r="S28" s="68">
        <v>1820</v>
      </c>
      <c r="T28" s="9" t="s">
        <v>34</v>
      </c>
    </row>
    <row r="29" spans="1:20" s="10" customFormat="1" ht="32.25" customHeight="1">
      <c r="A29" s="63">
        <v>12</v>
      </c>
      <c r="B29" s="66" t="s">
        <v>62</v>
      </c>
      <c r="C29" s="42">
        <v>1982</v>
      </c>
      <c r="D29" s="9"/>
      <c r="E29" s="9" t="s">
        <v>100</v>
      </c>
      <c r="F29" s="9">
        <v>3</v>
      </c>
      <c r="G29" s="9">
        <v>3</v>
      </c>
      <c r="H29" s="19">
        <v>1654.2</v>
      </c>
      <c r="I29" s="19">
        <v>1508.9</v>
      </c>
      <c r="J29" s="19">
        <v>1192.1</v>
      </c>
      <c r="K29" s="67">
        <v>59</v>
      </c>
      <c r="L29" s="66" t="s">
        <v>105</v>
      </c>
      <c r="M29" s="68">
        <f>607.1*1820</f>
        <v>1104922</v>
      </c>
      <c r="N29" s="19">
        <v>0</v>
      </c>
      <c r="O29" s="19">
        <v>0</v>
      </c>
      <c r="P29" s="19">
        <v>0</v>
      </c>
      <c r="Q29" s="19">
        <f t="shared" si="0"/>
        <v>1104922</v>
      </c>
      <c r="R29" s="19"/>
      <c r="S29" s="68">
        <v>1820</v>
      </c>
      <c r="T29" s="9" t="s">
        <v>34</v>
      </c>
    </row>
    <row r="30" spans="1:20" s="10" customFormat="1" ht="32.25" customHeight="1">
      <c r="A30" s="63">
        <v>13</v>
      </c>
      <c r="B30" s="66" t="s">
        <v>63</v>
      </c>
      <c r="C30" s="42">
        <v>1982</v>
      </c>
      <c r="D30" s="9"/>
      <c r="E30" s="9" t="s">
        <v>100</v>
      </c>
      <c r="F30" s="9">
        <v>5</v>
      </c>
      <c r="G30" s="9">
        <v>6</v>
      </c>
      <c r="H30" s="19">
        <v>4990.3</v>
      </c>
      <c r="I30" s="19">
        <v>4579.3</v>
      </c>
      <c r="J30" s="19">
        <v>4108</v>
      </c>
      <c r="K30" s="67">
        <v>165</v>
      </c>
      <c r="L30" s="66" t="s">
        <v>105</v>
      </c>
      <c r="M30" s="68">
        <f>1164.6*1820</f>
        <v>2119572</v>
      </c>
      <c r="N30" s="19">
        <v>0</v>
      </c>
      <c r="O30" s="19">
        <v>0</v>
      </c>
      <c r="P30" s="19">
        <v>0</v>
      </c>
      <c r="Q30" s="19">
        <f t="shared" si="0"/>
        <v>2119572</v>
      </c>
      <c r="R30" s="19"/>
      <c r="S30" s="68">
        <v>1820</v>
      </c>
      <c r="T30" s="9" t="s">
        <v>112</v>
      </c>
    </row>
    <row r="31" spans="1:20" s="10" customFormat="1" ht="15">
      <c r="A31" s="42"/>
      <c r="B31" s="44" t="s">
        <v>119</v>
      </c>
      <c r="C31" s="9"/>
      <c r="D31" s="9"/>
      <c r="E31" s="9"/>
      <c r="F31" s="9"/>
      <c r="G31" s="9"/>
      <c r="H31" s="21">
        <f>SUM(H18:H30)</f>
        <v>21850.67</v>
      </c>
      <c r="I31" s="21">
        <f>SUM(I18:I30)</f>
        <v>19695.17</v>
      </c>
      <c r="J31" s="21">
        <f>SUM(J18:J30)</f>
        <v>14967.09</v>
      </c>
      <c r="K31" s="21">
        <f>SUM(K18:K30)</f>
        <v>934</v>
      </c>
      <c r="L31" s="69"/>
      <c r="M31" s="20">
        <f>SUM(M18:M30)</f>
        <v>16676086.5</v>
      </c>
      <c r="N31" s="20">
        <f>SUM(N18:N30)</f>
        <v>0</v>
      </c>
      <c r="O31" s="20">
        <f>SUM(O18:O30)</f>
        <v>0</v>
      </c>
      <c r="P31" s="20">
        <f>SUM(P18:P30)</f>
        <v>0</v>
      </c>
      <c r="Q31" s="20">
        <f>SUM(Q18:Q30)</f>
        <v>16676086.5</v>
      </c>
      <c r="R31" s="15"/>
      <c r="S31" s="14"/>
      <c r="T31" s="13"/>
    </row>
    <row r="32" spans="1:20" ht="14.25" customHeight="1">
      <c r="A32" s="102" t="s">
        <v>49</v>
      </c>
      <c r="B32" s="103"/>
      <c r="C32" s="102"/>
      <c r="D32" s="102"/>
      <c r="E32" s="102"/>
      <c r="F32" s="102"/>
      <c r="G32" s="102"/>
      <c r="H32" s="102"/>
      <c r="I32" s="102"/>
      <c r="J32" s="102"/>
      <c r="K32" s="102"/>
      <c r="L32" s="103"/>
      <c r="M32" s="102"/>
      <c r="N32" s="102"/>
      <c r="O32" s="102"/>
      <c r="P32" s="102"/>
      <c r="Q32" s="102"/>
      <c r="R32" s="102"/>
      <c r="S32" s="102"/>
      <c r="T32" s="102"/>
    </row>
    <row r="33" spans="1:20" ht="30.75" customHeight="1">
      <c r="A33" s="64">
        <v>1</v>
      </c>
      <c r="B33" s="66" t="s">
        <v>64</v>
      </c>
      <c r="C33" s="42">
        <v>1983</v>
      </c>
      <c r="D33" s="9"/>
      <c r="E33" s="9" t="s">
        <v>100</v>
      </c>
      <c r="F33" s="9">
        <v>3</v>
      </c>
      <c r="G33" s="9">
        <v>3</v>
      </c>
      <c r="H33" s="19">
        <v>1431.6</v>
      </c>
      <c r="I33" s="19">
        <v>1270.6</v>
      </c>
      <c r="J33" s="19">
        <v>994.12</v>
      </c>
      <c r="K33" s="67">
        <v>77</v>
      </c>
      <c r="L33" s="66" t="s">
        <v>105</v>
      </c>
      <c r="M33" s="68">
        <f>1268.3*1820</f>
        <v>2308306</v>
      </c>
      <c r="N33" s="19">
        <v>0</v>
      </c>
      <c r="O33" s="19">
        <v>0</v>
      </c>
      <c r="P33" s="19">
        <v>0</v>
      </c>
      <c r="Q33" s="19">
        <f>M33</f>
        <v>2308306</v>
      </c>
      <c r="R33" s="14"/>
      <c r="S33" s="68">
        <v>1820</v>
      </c>
      <c r="T33" s="9" t="s">
        <v>34</v>
      </c>
    </row>
    <row r="34" spans="1:20" ht="30.75" customHeight="1">
      <c r="A34" s="64">
        <v>2</v>
      </c>
      <c r="B34" s="66" t="s">
        <v>65</v>
      </c>
      <c r="C34" s="42">
        <v>1975</v>
      </c>
      <c r="D34" s="9"/>
      <c r="E34" s="9" t="s">
        <v>99</v>
      </c>
      <c r="F34" s="9">
        <v>2</v>
      </c>
      <c r="G34" s="9">
        <v>3</v>
      </c>
      <c r="H34" s="19">
        <v>1060.61</v>
      </c>
      <c r="I34" s="19">
        <v>940.01</v>
      </c>
      <c r="J34" s="19">
        <v>741.1</v>
      </c>
      <c r="K34" s="67">
        <v>87</v>
      </c>
      <c r="L34" s="66" t="s">
        <v>102</v>
      </c>
      <c r="M34" s="68">
        <f>H34*620</f>
        <v>657578.2</v>
      </c>
      <c r="N34" s="19">
        <v>0</v>
      </c>
      <c r="O34" s="19">
        <v>0</v>
      </c>
      <c r="P34" s="19">
        <v>0</v>
      </c>
      <c r="Q34" s="19">
        <f aca="true" t="shared" si="1" ref="Q34:Q51">M34</f>
        <v>657578.2</v>
      </c>
      <c r="R34" s="14"/>
      <c r="S34" s="68">
        <v>620</v>
      </c>
      <c r="T34" s="9" t="s">
        <v>34</v>
      </c>
    </row>
    <row r="35" spans="1:20" ht="49.5" customHeight="1">
      <c r="A35" s="64">
        <v>3</v>
      </c>
      <c r="B35" s="66" t="s">
        <v>66</v>
      </c>
      <c r="C35" s="42">
        <v>1975</v>
      </c>
      <c r="D35" s="9"/>
      <c r="E35" s="9" t="s">
        <v>99</v>
      </c>
      <c r="F35" s="9">
        <v>2</v>
      </c>
      <c r="G35" s="9">
        <v>2</v>
      </c>
      <c r="H35" s="19">
        <v>702.5</v>
      </c>
      <c r="I35" s="19">
        <v>619.1</v>
      </c>
      <c r="J35" s="19">
        <v>619.1</v>
      </c>
      <c r="K35" s="67">
        <v>33</v>
      </c>
      <c r="L35" s="66" t="s">
        <v>104</v>
      </c>
      <c r="M35" s="68">
        <f>H35*(370+460)</f>
        <v>583075</v>
      </c>
      <c r="N35" s="19">
        <v>0</v>
      </c>
      <c r="O35" s="19">
        <v>0</v>
      </c>
      <c r="P35" s="19">
        <v>0</v>
      </c>
      <c r="Q35" s="19">
        <f t="shared" si="1"/>
        <v>583075</v>
      </c>
      <c r="R35" s="14"/>
      <c r="S35" s="68">
        <f>370+460</f>
        <v>830</v>
      </c>
      <c r="T35" s="9" t="s">
        <v>34</v>
      </c>
    </row>
    <row r="36" spans="1:20" ht="62.25" customHeight="1">
      <c r="A36" s="64">
        <v>4</v>
      </c>
      <c r="B36" s="66" t="s">
        <v>67</v>
      </c>
      <c r="C36" s="42">
        <v>1975</v>
      </c>
      <c r="D36" s="9"/>
      <c r="E36" s="9" t="s">
        <v>99</v>
      </c>
      <c r="F36" s="9">
        <v>2</v>
      </c>
      <c r="G36" s="9">
        <v>2</v>
      </c>
      <c r="H36" s="19">
        <v>822.5</v>
      </c>
      <c r="I36" s="19">
        <v>743.7</v>
      </c>
      <c r="J36" s="19">
        <v>605.1</v>
      </c>
      <c r="K36" s="67">
        <v>52</v>
      </c>
      <c r="L36" s="66" t="s">
        <v>106</v>
      </c>
      <c r="M36" s="68">
        <f>H36*(370+460+620)</f>
        <v>1192625</v>
      </c>
      <c r="N36" s="19">
        <v>0</v>
      </c>
      <c r="O36" s="19">
        <v>0</v>
      </c>
      <c r="P36" s="19">
        <v>0</v>
      </c>
      <c r="Q36" s="19">
        <f t="shared" si="1"/>
        <v>1192625</v>
      </c>
      <c r="R36" s="14"/>
      <c r="S36" s="68">
        <f>370+460+620</f>
        <v>1450</v>
      </c>
      <c r="T36" s="9" t="s">
        <v>34</v>
      </c>
    </row>
    <row r="37" spans="1:20" ht="61.5" customHeight="1">
      <c r="A37" s="64">
        <v>5</v>
      </c>
      <c r="B37" s="66" t="s">
        <v>68</v>
      </c>
      <c r="C37" s="42">
        <v>1975</v>
      </c>
      <c r="D37" s="9"/>
      <c r="E37" s="9" t="s">
        <v>99</v>
      </c>
      <c r="F37" s="9">
        <v>2</v>
      </c>
      <c r="G37" s="9">
        <v>2</v>
      </c>
      <c r="H37" s="19">
        <v>694</v>
      </c>
      <c r="I37" s="19">
        <v>634.3</v>
      </c>
      <c r="J37" s="19">
        <v>419.9</v>
      </c>
      <c r="K37" s="67">
        <v>54</v>
      </c>
      <c r="L37" s="66" t="s">
        <v>107</v>
      </c>
      <c r="M37" s="68">
        <f>H37*(370+460+620)</f>
        <v>1006300</v>
      </c>
      <c r="N37" s="19">
        <v>0</v>
      </c>
      <c r="O37" s="19">
        <v>0</v>
      </c>
      <c r="P37" s="19">
        <v>0</v>
      </c>
      <c r="Q37" s="19">
        <f t="shared" si="1"/>
        <v>1006300</v>
      </c>
      <c r="R37" s="14"/>
      <c r="S37" s="68">
        <f>370+460+620</f>
        <v>1450</v>
      </c>
      <c r="T37" s="9" t="s">
        <v>34</v>
      </c>
    </row>
    <row r="38" spans="1:20" ht="30.75" customHeight="1">
      <c r="A38" s="64">
        <v>6</v>
      </c>
      <c r="B38" s="66" t="s">
        <v>69</v>
      </c>
      <c r="C38" s="42">
        <v>1975</v>
      </c>
      <c r="D38" s="9"/>
      <c r="E38" s="9" t="s">
        <v>99</v>
      </c>
      <c r="F38" s="9">
        <v>2</v>
      </c>
      <c r="G38" s="9">
        <v>3</v>
      </c>
      <c r="H38" s="19">
        <v>969.8</v>
      </c>
      <c r="I38" s="19">
        <v>889.9</v>
      </c>
      <c r="J38" s="19">
        <v>675.9</v>
      </c>
      <c r="K38" s="67">
        <v>49</v>
      </c>
      <c r="L38" s="66" t="s">
        <v>102</v>
      </c>
      <c r="M38" s="68">
        <f>H38*620</f>
        <v>601276</v>
      </c>
      <c r="N38" s="19">
        <v>0</v>
      </c>
      <c r="O38" s="19">
        <v>0</v>
      </c>
      <c r="P38" s="19">
        <v>0</v>
      </c>
      <c r="Q38" s="19">
        <f t="shared" si="1"/>
        <v>601276</v>
      </c>
      <c r="R38" s="14"/>
      <c r="S38" s="68">
        <v>620</v>
      </c>
      <c r="T38" s="9" t="s">
        <v>34</v>
      </c>
    </row>
    <row r="39" spans="1:20" ht="63" customHeight="1">
      <c r="A39" s="64">
        <v>7</v>
      </c>
      <c r="B39" s="66" t="s">
        <v>70</v>
      </c>
      <c r="C39" s="42">
        <v>1965</v>
      </c>
      <c r="D39" s="9"/>
      <c r="E39" s="9" t="s">
        <v>99</v>
      </c>
      <c r="F39" s="9">
        <v>2</v>
      </c>
      <c r="G39" s="9">
        <v>2</v>
      </c>
      <c r="H39" s="19">
        <v>554.8</v>
      </c>
      <c r="I39" s="19">
        <v>494.2</v>
      </c>
      <c r="J39" s="19">
        <v>219.9</v>
      </c>
      <c r="K39" s="67">
        <v>40</v>
      </c>
      <c r="L39" s="66" t="s">
        <v>108</v>
      </c>
      <c r="M39" s="68">
        <f>H39*(460+1600+370)</f>
        <v>1348164</v>
      </c>
      <c r="N39" s="19">
        <v>0</v>
      </c>
      <c r="O39" s="19">
        <v>0</v>
      </c>
      <c r="P39" s="19">
        <v>0</v>
      </c>
      <c r="Q39" s="19">
        <f t="shared" si="1"/>
        <v>1348164</v>
      </c>
      <c r="R39" s="14"/>
      <c r="S39" s="68">
        <f>460+1600+370</f>
        <v>2430</v>
      </c>
      <c r="T39" s="9" t="s">
        <v>34</v>
      </c>
    </row>
    <row r="40" spans="1:20" ht="48.75" customHeight="1">
      <c r="A40" s="65">
        <v>8</v>
      </c>
      <c r="B40" s="66" t="s">
        <v>71</v>
      </c>
      <c r="C40" s="42">
        <v>1974</v>
      </c>
      <c r="D40" s="9"/>
      <c r="E40" s="9" t="s">
        <v>99</v>
      </c>
      <c r="F40" s="9">
        <v>2</v>
      </c>
      <c r="G40" s="9">
        <v>3</v>
      </c>
      <c r="H40" s="19">
        <v>911.6</v>
      </c>
      <c r="I40" s="19">
        <v>842</v>
      </c>
      <c r="J40" s="19">
        <v>586.7</v>
      </c>
      <c r="K40" s="67">
        <v>47</v>
      </c>
      <c r="L40" s="66" t="s">
        <v>109</v>
      </c>
      <c r="M40" s="68">
        <f>H40*(460+370)</f>
        <v>756628</v>
      </c>
      <c r="N40" s="19">
        <v>0</v>
      </c>
      <c r="O40" s="19">
        <v>0</v>
      </c>
      <c r="P40" s="19">
        <v>0</v>
      </c>
      <c r="Q40" s="19">
        <f t="shared" si="1"/>
        <v>756628</v>
      </c>
      <c r="R40" s="14"/>
      <c r="S40" s="68">
        <f>460+370</f>
        <v>830</v>
      </c>
      <c r="T40" s="9" t="s">
        <v>34</v>
      </c>
    </row>
    <row r="41" spans="1:20" ht="63" customHeight="1">
      <c r="A41" s="64">
        <v>9</v>
      </c>
      <c r="B41" s="66" t="s">
        <v>72</v>
      </c>
      <c r="C41" s="42">
        <v>1973</v>
      </c>
      <c r="D41" s="9"/>
      <c r="E41" s="9" t="s">
        <v>99</v>
      </c>
      <c r="F41" s="9">
        <v>2</v>
      </c>
      <c r="G41" s="9">
        <v>3</v>
      </c>
      <c r="H41" s="19">
        <v>931.9</v>
      </c>
      <c r="I41" s="19">
        <v>846.4</v>
      </c>
      <c r="J41" s="19">
        <v>716.4</v>
      </c>
      <c r="K41" s="67">
        <v>45</v>
      </c>
      <c r="L41" s="66" t="s">
        <v>110</v>
      </c>
      <c r="M41" s="68">
        <f>H41*(1600+460+370)</f>
        <v>2264517</v>
      </c>
      <c r="N41" s="19">
        <v>0</v>
      </c>
      <c r="O41" s="19">
        <v>0</v>
      </c>
      <c r="P41" s="19">
        <v>0</v>
      </c>
      <c r="Q41" s="19">
        <f t="shared" si="1"/>
        <v>2264517</v>
      </c>
      <c r="R41" s="14"/>
      <c r="S41" s="68">
        <f>1600+460+370</f>
        <v>2430</v>
      </c>
      <c r="T41" s="9" t="s">
        <v>34</v>
      </c>
    </row>
    <row r="42" spans="1:20" s="47" customFormat="1" ht="30.75" customHeight="1">
      <c r="A42" s="65">
        <v>10</v>
      </c>
      <c r="B42" s="66" t="s">
        <v>73</v>
      </c>
      <c r="C42" s="48">
        <v>1964</v>
      </c>
      <c r="D42" s="49"/>
      <c r="E42" s="49" t="s">
        <v>99</v>
      </c>
      <c r="F42" s="49">
        <v>2</v>
      </c>
      <c r="G42" s="49">
        <v>3</v>
      </c>
      <c r="H42" s="50">
        <v>579.8</v>
      </c>
      <c r="I42" s="50">
        <v>553.5</v>
      </c>
      <c r="J42" s="50">
        <v>268.4</v>
      </c>
      <c r="K42" s="70">
        <v>29</v>
      </c>
      <c r="L42" s="66" t="s">
        <v>102</v>
      </c>
      <c r="M42" s="71">
        <f>H42*620</f>
        <v>359476</v>
      </c>
      <c r="N42" s="19">
        <v>0</v>
      </c>
      <c r="O42" s="19">
        <v>0</v>
      </c>
      <c r="P42" s="19">
        <v>0</v>
      </c>
      <c r="Q42" s="19">
        <f t="shared" si="1"/>
        <v>359476</v>
      </c>
      <c r="R42" s="14"/>
      <c r="S42" s="71">
        <v>620</v>
      </c>
      <c r="T42" s="49" t="s">
        <v>34</v>
      </c>
    </row>
    <row r="43" spans="1:20" s="47" customFormat="1" ht="30.75" customHeight="1">
      <c r="A43" s="65">
        <v>11</v>
      </c>
      <c r="B43" s="66" t="s">
        <v>74</v>
      </c>
      <c r="C43" s="48">
        <v>1986</v>
      </c>
      <c r="D43" s="49"/>
      <c r="E43" s="49" t="s">
        <v>100</v>
      </c>
      <c r="F43" s="49">
        <v>3</v>
      </c>
      <c r="G43" s="49">
        <v>2</v>
      </c>
      <c r="H43" s="50">
        <v>1623.2</v>
      </c>
      <c r="I43" s="50">
        <v>1469.6</v>
      </c>
      <c r="J43" s="50">
        <v>1214.9</v>
      </c>
      <c r="K43" s="70">
        <v>65</v>
      </c>
      <c r="L43" s="66" t="s">
        <v>105</v>
      </c>
      <c r="M43" s="71">
        <f>590.5*1820</f>
        <v>1074710</v>
      </c>
      <c r="N43" s="19">
        <v>0</v>
      </c>
      <c r="O43" s="19">
        <v>0</v>
      </c>
      <c r="P43" s="19">
        <v>0</v>
      </c>
      <c r="Q43" s="19">
        <f t="shared" si="1"/>
        <v>1074710</v>
      </c>
      <c r="R43" s="14"/>
      <c r="S43" s="71">
        <v>1820</v>
      </c>
      <c r="T43" s="49" t="s">
        <v>34</v>
      </c>
    </row>
    <row r="44" spans="1:20" s="47" customFormat="1" ht="30.75" customHeight="1">
      <c r="A44" s="65">
        <v>12</v>
      </c>
      <c r="B44" s="66" t="s">
        <v>75</v>
      </c>
      <c r="C44" s="48">
        <v>1986</v>
      </c>
      <c r="D44" s="49"/>
      <c r="E44" s="49" t="s">
        <v>100</v>
      </c>
      <c r="F44" s="49">
        <v>3</v>
      </c>
      <c r="G44" s="49">
        <v>2</v>
      </c>
      <c r="H44" s="50">
        <v>1626.4</v>
      </c>
      <c r="I44" s="50">
        <v>1472.2</v>
      </c>
      <c r="J44" s="50">
        <v>1250.6</v>
      </c>
      <c r="K44" s="70">
        <v>75</v>
      </c>
      <c r="L44" s="66" t="s">
        <v>105</v>
      </c>
      <c r="M44" s="71">
        <f>589.6*1820</f>
        <v>1073072</v>
      </c>
      <c r="N44" s="19">
        <v>0</v>
      </c>
      <c r="O44" s="19">
        <v>0</v>
      </c>
      <c r="P44" s="19">
        <v>0</v>
      </c>
      <c r="Q44" s="19">
        <f t="shared" si="1"/>
        <v>1073072</v>
      </c>
      <c r="R44" s="14"/>
      <c r="S44" s="71">
        <v>1820</v>
      </c>
      <c r="T44" s="49" t="s">
        <v>112</v>
      </c>
    </row>
    <row r="45" spans="1:20" ht="30.75" customHeight="1">
      <c r="A45" s="65">
        <v>13</v>
      </c>
      <c r="B45" s="66" t="s">
        <v>76</v>
      </c>
      <c r="C45" s="42">
        <v>1988</v>
      </c>
      <c r="D45" s="9"/>
      <c r="E45" s="9" t="s">
        <v>100</v>
      </c>
      <c r="F45" s="9">
        <v>2</v>
      </c>
      <c r="G45" s="9">
        <v>2</v>
      </c>
      <c r="H45" s="19">
        <v>702.5</v>
      </c>
      <c r="I45" s="19">
        <v>638.5</v>
      </c>
      <c r="J45" s="19">
        <v>491.5</v>
      </c>
      <c r="K45" s="67">
        <v>26</v>
      </c>
      <c r="L45" s="66" t="s">
        <v>105</v>
      </c>
      <c r="M45" s="68">
        <f>505.8*3380</f>
        <v>1709604</v>
      </c>
      <c r="N45" s="19">
        <v>0</v>
      </c>
      <c r="O45" s="19">
        <v>0</v>
      </c>
      <c r="P45" s="19">
        <v>0</v>
      </c>
      <c r="Q45" s="19">
        <f t="shared" si="1"/>
        <v>1709604</v>
      </c>
      <c r="R45" s="14"/>
      <c r="S45" s="68">
        <v>3380</v>
      </c>
      <c r="T45" s="9" t="s">
        <v>34</v>
      </c>
    </row>
    <row r="46" spans="1:20" s="47" customFormat="1" ht="30.75" customHeight="1">
      <c r="A46" s="64">
        <v>14</v>
      </c>
      <c r="B46" s="66" t="s">
        <v>77</v>
      </c>
      <c r="C46" s="48">
        <v>1988</v>
      </c>
      <c r="D46" s="49"/>
      <c r="E46" s="49" t="s">
        <v>100</v>
      </c>
      <c r="F46" s="49">
        <v>2</v>
      </c>
      <c r="G46" s="49">
        <v>2</v>
      </c>
      <c r="H46" s="50">
        <v>695.6</v>
      </c>
      <c r="I46" s="50">
        <v>632.7</v>
      </c>
      <c r="J46" s="50">
        <v>320.5</v>
      </c>
      <c r="K46" s="70">
        <v>38</v>
      </c>
      <c r="L46" s="66" t="s">
        <v>105</v>
      </c>
      <c r="M46" s="71">
        <f>506*3380</f>
        <v>1710280</v>
      </c>
      <c r="N46" s="19">
        <v>0</v>
      </c>
      <c r="O46" s="19">
        <v>0</v>
      </c>
      <c r="P46" s="19">
        <v>0</v>
      </c>
      <c r="Q46" s="19">
        <f t="shared" si="1"/>
        <v>1710280</v>
      </c>
      <c r="R46" s="50"/>
      <c r="S46" s="71">
        <v>3380</v>
      </c>
      <c r="T46" s="9" t="s">
        <v>34</v>
      </c>
    </row>
    <row r="47" spans="1:20" s="47" customFormat="1" ht="30.75" customHeight="1">
      <c r="A47" s="65">
        <v>15</v>
      </c>
      <c r="B47" s="66" t="s">
        <v>78</v>
      </c>
      <c r="C47" s="48">
        <v>1988</v>
      </c>
      <c r="D47" s="49"/>
      <c r="E47" s="49" t="s">
        <v>100</v>
      </c>
      <c r="F47" s="49">
        <v>2</v>
      </c>
      <c r="G47" s="49">
        <v>2</v>
      </c>
      <c r="H47" s="50">
        <v>694.7</v>
      </c>
      <c r="I47" s="50">
        <v>630.9</v>
      </c>
      <c r="J47" s="50">
        <v>567.1</v>
      </c>
      <c r="K47" s="70">
        <v>29</v>
      </c>
      <c r="L47" s="66" t="s">
        <v>105</v>
      </c>
      <c r="M47" s="71">
        <f>506*3380</f>
        <v>1710280</v>
      </c>
      <c r="N47" s="19">
        <v>0</v>
      </c>
      <c r="O47" s="19">
        <v>0</v>
      </c>
      <c r="P47" s="19">
        <v>0</v>
      </c>
      <c r="Q47" s="19">
        <f t="shared" si="1"/>
        <v>1710280</v>
      </c>
      <c r="R47" s="51"/>
      <c r="S47" s="71">
        <v>3380</v>
      </c>
      <c r="T47" s="9" t="s">
        <v>34</v>
      </c>
    </row>
    <row r="48" spans="1:20" s="47" customFormat="1" ht="30.75" customHeight="1">
      <c r="A48" s="65">
        <v>16</v>
      </c>
      <c r="B48" s="66" t="s">
        <v>79</v>
      </c>
      <c r="C48" s="48">
        <v>1987</v>
      </c>
      <c r="D48" s="49"/>
      <c r="E48" s="49" t="s">
        <v>100</v>
      </c>
      <c r="F48" s="49">
        <v>3</v>
      </c>
      <c r="G48" s="49">
        <v>2</v>
      </c>
      <c r="H48" s="50">
        <v>1624.4</v>
      </c>
      <c r="I48" s="50">
        <v>1469.4</v>
      </c>
      <c r="J48" s="50">
        <v>1012.7</v>
      </c>
      <c r="K48" s="70">
        <v>69</v>
      </c>
      <c r="L48" s="66" t="s">
        <v>105</v>
      </c>
      <c r="M48" s="71">
        <f>585.3*1820</f>
        <v>1065246</v>
      </c>
      <c r="N48" s="19">
        <v>0</v>
      </c>
      <c r="O48" s="19">
        <v>0</v>
      </c>
      <c r="P48" s="19">
        <v>0</v>
      </c>
      <c r="Q48" s="19">
        <f t="shared" si="1"/>
        <v>1065246</v>
      </c>
      <c r="R48" s="51"/>
      <c r="S48" s="71">
        <v>1820</v>
      </c>
      <c r="T48" s="9" t="s">
        <v>34</v>
      </c>
    </row>
    <row r="49" spans="1:20" ht="30.75" customHeight="1">
      <c r="A49" s="65">
        <v>17</v>
      </c>
      <c r="B49" s="66" t="s">
        <v>80</v>
      </c>
      <c r="C49" s="42">
        <v>1987</v>
      </c>
      <c r="D49" s="9"/>
      <c r="E49" s="9" t="s">
        <v>100</v>
      </c>
      <c r="F49" s="9">
        <v>3</v>
      </c>
      <c r="G49" s="9">
        <v>2</v>
      </c>
      <c r="H49" s="19">
        <v>1630</v>
      </c>
      <c r="I49" s="19">
        <v>1474</v>
      </c>
      <c r="J49" s="19">
        <v>1067.5</v>
      </c>
      <c r="K49" s="67">
        <v>75</v>
      </c>
      <c r="L49" s="66" t="s">
        <v>105</v>
      </c>
      <c r="M49" s="68">
        <f>592.6*1820</f>
        <v>1078532</v>
      </c>
      <c r="N49" s="19">
        <v>0</v>
      </c>
      <c r="O49" s="19">
        <v>0</v>
      </c>
      <c r="P49" s="19">
        <v>0</v>
      </c>
      <c r="Q49" s="19">
        <f t="shared" si="1"/>
        <v>1078532</v>
      </c>
      <c r="R49" s="14"/>
      <c r="S49" s="68">
        <v>1820</v>
      </c>
      <c r="T49" s="9" t="s">
        <v>34</v>
      </c>
    </row>
    <row r="50" spans="1:20" s="47" customFormat="1" ht="30.75" customHeight="1">
      <c r="A50" s="65">
        <v>18</v>
      </c>
      <c r="B50" s="66" t="s">
        <v>81</v>
      </c>
      <c r="C50" s="48">
        <v>1963</v>
      </c>
      <c r="D50" s="49"/>
      <c r="E50" s="49" t="s">
        <v>100</v>
      </c>
      <c r="F50" s="49">
        <v>2</v>
      </c>
      <c r="G50" s="49">
        <v>4</v>
      </c>
      <c r="H50" s="50">
        <v>802.2</v>
      </c>
      <c r="I50" s="50">
        <v>717.4</v>
      </c>
      <c r="J50" s="50">
        <v>448.4</v>
      </c>
      <c r="K50" s="70">
        <v>34</v>
      </c>
      <c r="L50" s="66" t="s">
        <v>105</v>
      </c>
      <c r="M50" s="71">
        <f>606.8*3380</f>
        <v>2050983.9999999998</v>
      </c>
      <c r="N50" s="19">
        <v>0</v>
      </c>
      <c r="O50" s="19">
        <v>0</v>
      </c>
      <c r="P50" s="19">
        <v>0</v>
      </c>
      <c r="Q50" s="19">
        <f t="shared" si="1"/>
        <v>2050983.9999999998</v>
      </c>
      <c r="R50" s="51"/>
      <c r="S50" s="71">
        <v>3380</v>
      </c>
      <c r="T50" s="49" t="s">
        <v>34</v>
      </c>
    </row>
    <row r="51" spans="1:20" s="47" customFormat="1" ht="30.75" customHeight="1">
      <c r="A51" s="65">
        <v>19</v>
      </c>
      <c r="B51" s="66" t="s">
        <v>63</v>
      </c>
      <c r="C51" s="48">
        <v>1982</v>
      </c>
      <c r="D51" s="49"/>
      <c r="E51" s="49" t="s">
        <v>100</v>
      </c>
      <c r="F51" s="49">
        <v>5</v>
      </c>
      <c r="G51" s="49">
        <v>6</v>
      </c>
      <c r="H51" s="50">
        <v>4990.3</v>
      </c>
      <c r="I51" s="50">
        <v>4579.3</v>
      </c>
      <c r="J51" s="50">
        <v>4108</v>
      </c>
      <c r="K51" s="70">
        <v>165</v>
      </c>
      <c r="L51" s="66" t="s">
        <v>102</v>
      </c>
      <c r="M51" s="71">
        <f>H51*620</f>
        <v>3093986</v>
      </c>
      <c r="N51" s="19">
        <v>0</v>
      </c>
      <c r="O51" s="19">
        <v>0</v>
      </c>
      <c r="P51" s="19">
        <v>0</v>
      </c>
      <c r="Q51" s="19">
        <f t="shared" si="1"/>
        <v>3093986</v>
      </c>
      <c r="R51" s="51"/>
      <c r="S51" s="71">
        <v>620</v>
      </c>
      <c r="T51" s="49" t="s">
        <v>112</v>
      </c>
    </row>
    <row r="52" spans="1:20" ht="15">
      <c r="A52" s="45"/>
      <c r="B52" s="44" t="s">
        <v>43</v>
      </c>
      <c r="C52" s="32"/>
      <c r="D52" s="32"/>
      <c r="E52" s="32"/>
      <c r="F52" s="32"/>
      <c r="G52" s="32"/>
      <c r="H52" s="21">
        <f>SUM(H33:H51)</f>
        <v>23048.410000000003</v>
      </c>
      <c r="I52" s="21">
        <f>SUM(I33:I51)</f>
        <v>20917.71</v>
      </c>
      <c r="J52" s="21">
        <f>SUM(J33:J51)</f>
        <v>16327.82</v>
      </c>
      <c r="K52" s="21">
        <f>SUM(K33:K51)</f>
        <v>1089</v>
      </c>
      <c r="L52" s="72"/>
      <c r="M52" s="31">
        <f>SUM(M33:M51)</f>
        <v>25644639.2</v>
      </c>
      <c r="N52" s="20">
        <f>SUM(N33:N51)</f>
        <v>0</v>
      </c>
      <c r="O52" s="20">
        <f>SUM(O33:O51)</f>
        <v>0</v>
      </c>
      <c r="P52" s="20">
        <f>SUM(P33:P51)</f>
        <v>0</v>
      </c>
      <c r="Q52" s="31">
        <f>SUM(Q33:Q51)</f>
        <v>25644639.2</v>
      </c>
      <c r="R52" s="31"/>
      <c r="S52" s="31"/>
      <c r="T52" s="13"/>
    </row>
    <row r="53" spans="1:20" ht="15.75" customHeight="1">
      <c r="A53" s="96" t="s">
        <v>50</v>
      </c>
      <c r="B53" s="97"/>
      <c r="C53" s="98"/>
      <c r="D53" s="98"/>
      <c r="E53" s="98"/>
      <c r="F53" s="98"/>
      <c r="G53" s="98"/>
      <c r="H53" s="98"/>
      <c r="I53" s="98"/>
      <c r="J53" s="98"/>
      <c r="K53" s="98"/>
      <c r="L53" s="97"/>
      <c r="M53" s="98"/>
      <c r="N53" s="98"/>
      <c r="O53" s="98"/>
      <c r="P53" s="98"/>
      <c r="Q53" s="98"/>
      <c r="R53" s="98"/>
      <c r="S53" s="98"/>
      <c r="T53" s="98"/>
    </row>
    <row r="54" spans="1:20" ht="30" customHeight="1">
      <c r="A54" s="63">
        <v>1</v>
      </c>
      <c r="B54" s="66" t="s">
        <v>82</v>
      </c>
      <c r="C54" s="42">
        <v>1988</v>
      </c>
      <c r="D54" s="9"/>
      <c r="E54" s="9" t="s">
        <v>100</v>
      </c>
      <c r="F54" s="9">
        <v>3</v>
      </c>
      <c r="G54" s="9">
        <v>3</v>
      </c>
      <c r="H54" s="19">
        <v>2032.8</v>
      </c>
      <c r="I54" s="19">
        <v>1998.5</v>
      </c>
      <c r="J54" s="19">
        <v>1313.4</v>
      </c>
      <c r="K54" s="67">
        <v>101</v>
      </c>
      <c r="L54" s="66" t="s">
        <v>102</v>
      </c>
      <c r="M54" s="68">
        <f>H54*620</f>
        <v>1260336</v>
      </c>
      <c r="N54" s="19">
        <v>0</v>
      </c>
      <c r="O54" s="19">
        <v>0</v>
      </c>
      <c r="P54" s="19">
        <v>0</v>
      </c>
      <c r="Q54" s="19">
        <f>M54</f>
        <v>1260336</v>
      </c>
      <c r="R54" s="14"/>
      <c r="S54" s="68">
        <v>620</v>
      </c>
      <c r="T54" s="9" t="s">
        <v>34</v>
      </c>
    </row>
    <row r="55" spans="1:20" s="47" customFormat="1" ht="45">
      <c r="A55" s="116">
        <v>2</v>
      </c>
      <c r="B55" s="117" t="s">
        <v>83</v>
      </c>
      <c r="C55" s="48">
        <v>1976</v>
      </c>
      <c r="D55" s="49"/>
      <c r="E55" s="49" t="s">
        <v>99</v>
      </c>
      <c r="F55" s="49">
        <v>2</v>
      </c>
      <c r="G55" s="49">
        <v>3</v>
      </c>
      <c r="H55" s="50">
        <v>977</v>
      </c>
      <c r="I55" s="50">
        <v>898.7</v>
      </c>
      <c r="J55" s="50">
        <v>656.2</v>
      </c>
      <c r="K55" s="70">
        <v>62</v>
      </c>
      <c r="L55" s="117" t="s">
        <v>109</v>
      </c>
      <c r="M55" s="71">
        <f>H55*(460+370)</f>
        <v>810910</v>
      </c>
      <c r="N55" s="50">
        <v>0</v>
      </c>
      <c r="O55" s="50">
        <v>0</v>
      </c>
      <c r="P55" s="50">
        <v>0</v>
      </c>
      <c r="Q55" s="50">
        <f aca="true" t="shared" si="2" ref="Q55:Q70">M55</f>
        <v>810910</v>
      </c>
      <c r="R55" s="51"/>
      <c r="S55" s="71">
        <f>460+370</f>
        <v>830</v>
      </c>
      <c r="T55" s="49" t="s">
        <v>34</v>
      </c>
    </row>
    <row r="56" spans="1:20" ht="45">
      <c r="A56" s="63">
        <v>3</v>
      </c>
      <c r="B56" s="66" t="s">
        <v>84</v>
      </c>
      <c r="C56" s="42">
        <v>1989</v>
      </c>
      <c r="D56" s="9"/>
      <c r="E56" s="9" t="s">
        <v>100</v>
      </c>
      <c r="F56" s="9">
        <v>3</v>
      </c>
      <c r="G56" s="9">
        <v>2</v>
      </c>
      <c r="H56" s="19">
        <v>1487.53</v>
      </c>
      <c r="I56" s="19">
        <v>1331.53</v>
      </c>
      <c r="J56" s="19">
        <v>1284.05</v>
      </c>
      <c r="K56" s="67">
        <v>87</v>
      </c>
      <c r="L56" s="66" t="s">
        <v>104</v>
      </c>
      <c r="M56" s="68">
        <f>H56*(370+460)</f>
        <v>1234649.9</v>
      </c>
      <c r="N56" s="19">
        <v>0</v>
      </c>
      <c r="O56" s="19">
        <v>0</v>
      </c>
      <c r="P56" s="19">
        <v>0</v>
      </c>
      <c r="Q56" s="19">
        <f t="shared" si="2"/>
        <v>1234649.9</v>
      </c>
      <c r="R56" s="14"/>
      <c r="S56" s="68">
        <f aca="true" t="shared" si="3" ref="S56:S62">370+460</f>
        <v>830</v>
      </c>
      <c r="T56" s="9" t="s">
        <v>34</v>
      </c>
    </row>
    <row r="57" spans="1:20" ht="45">
      <c r="A57" s="63">
        <v>4</v>
      </c>
      <c r="B57" s="66" t="s">
        <v>85</v>
      </c>
      <c r="C57" s="42">
        <v>1987</v>
      </c>
      <c r="D57" s="9"/>
      <c r="E57" s="9" t="s">
        <v>100</v>
      </c>
      <c r="F57" s="9">
        <v>3</v>
      </c>
      <c r="G57" s="9">
        <v>3</v>
      </c>
      <c r="H57" s="19">
        <v>2220.6</v>
      </c>
      <c r="I57" s="19">
        <v>1989.5</v>
      </c>
      <c r="J57" s="19">
        <v>1989.5</v>
      </c>
      <c r="K57" s="67">
        <v>94</v>
      </c>
      <c r="L57" s="66" t="s">
        <v>104</v>
      </c>
      <c r="M57" s="68">
        <f aca="true" t="shared" si="4" ref="M57:M62">H57*(370+460)</f>
        <v>1843098</v>
      </c>
      <c r="N57" s="19">
        <v>0</v>
      </c>
      <c r="O57" s="19">
        <v>0</v>
      </c>
      <c r="P57" s="19">
        <v>0</v>
      </c>
      <c r="Q57" s="19">
        <f t="shared" si="2"/>
        <v>1843098</v>
      </c>
      <c r="R57" s="14"/>
      <c r="S57" s="68">
        <f t="shared" si="3"/>
        <v>830</v>
      </c>
      <c r="T57" s="9" t="s">
        <v>34</v>
      </c>
    </row>
    <row r="58" spans="1:20" ht="45">
      <c r="A58" s="63">
        <v>5</v>
      </c>
      <c r="B58" s="66" t="s">
        <v>86</v>
      </c>
      <c r="C58" s="42">
        <v>1986</v>
      </c>
      <c r="D58" s="9"/>
      <c r="E58" s="9" t="s">
        <v>100</v>
      </c>
      <c r="F58" s="9">
        <v>3</v>
      </c>
      <c r="G58" s="9">
        <v>2</v>
      </c>
      <c r="H58" s="19">
        <v>1482.25</v>
      </c>
      <c r="I58" s="19">
        <v>1330.15</v>
      </c>
      <c r="J58" s="19">
        <v>1246.7</v>
      </c>
      <c r="K58" s="67">
        <v>85</v>
      </c>
      <c r="L58" s="66" t="s">
        <v>104</v>
      </c>
      <c r="M58" s="68">
        <f t="shared" si="4"/>
        <v>1230267.5</v>
      </c>
      <c r="N58" s="19">
        <v>0</v>
      </c>
      <c r="O58" s="19">
        <v>0</v>
      </c>
      <c r="P58" s="19">
        <v>0</v>
      </c>
      <c r="Q58" s="19">
        <f t="shared" si="2"/>
        <v>1230267.5</v>
      </c>
      <c r="R58" s="14"/>
      <c r="S58" s="68">
        <f t="shared" si="3"/>
        <v>830</v>
      </c>
      <c r="T58" s="9" t="s">
        <v>34</v>
      </c>
    </row>
    <row r="59" spans="1:20" ht="45">
      <c r="A59" s="63">
        <v>6</v>
      </c>
      <c r="B59" s="66" t="s">
        <v>87</v>
      </c>
      <c r="C59" s="42">
        <v>1986</v>
      </c>
      <c r="D59" s="9"/>
      <c r="E59" s="9" t="s">
        <v>100</v>
      </c>
      <c r="F59" s="9">
        <v>3</v>
      </c>
      <c r="G59" s="9">
        <v>2</v>
      </c>
      <c r="H59" s="19">
        <v>1470</v>
      </c>
      <c r="I59" s="19">
        <v>1317.9</v>
      </c>
      <c r="J59" s="19">
        <v>1082.4</v>
      </c>
      <c r="K59" s="67">
        <v>78</v>
      </c>
      <c r="L59" s="66" t="s">
        <v>104</v>
      </c>
      <c r="M59" s="68">
        <f t="shared" si="4"/>
        <v>1220100</v>
      </c>
      <c r="N59" s="19">
        <v>0</v>
      </c>
      <c r="O59" s="19">
        <v>0</v>
      </c>
      <c r="P59" s="19">
        <v>0</v>
      </c>
      <c r="Q59" s="19">
        <f t="shared" si="2"/>
        <v>1220100</v>
      </c>
      <c r="R59" s="14"/>
      <c r="S59" s="68">
        <f t="shared" si="3"/>
        <v>830</v>
      </c>
      <c r="T59" s="9" t="s">
        <v>34</v>
      </c>
    </row>
    <row r="60" spans="1:20" ht="45">
      <c r="A60" s="63">
        <v>7</v>
      </c>
      <c r="B60" s="66" t="s">
        <v>88</v>
      </c>
      <c r="C60" s="42">
        <v>1986</v>
      </c>
      <c r="D60" s="9"/>
      <c r="E60" s="9" t="s">
        <v>100</v>
      </c>
      <c r="F60" s="9">
        <v>3</v>
      </c>
      <c r="G60" s="9">
        <v>2</v>
      </c>
      <c r="H60" s="19">
        <v>1469.8</v>
      </c>
      <c r="I60" s="19">
        <v>1314.8</v>
      </c>
      <c r="J60" s="19">
        <v>1096.3</v>
      </c>
      <c r="K60" s="67">
        <v>54</v>
      </c>
      <c r="L60" s="66" t="s">
        <v>104</v>
      </c>
      <c r="M60" s="68">
        <f t="shared" si="4"/>
        <v>1219934</v>
      </c>
      <c r="N60" s="19">
        <v>0</v>
      </c>
      <c r="O60" s="19">
        <v>0</v>
      </c>
      <c r="P60" s="19">
        <v>0</v>
      </c>
      <c r="Q60" s="19">
        <f t="shared" si="2"/>
        <v>1219934</v>
      </c>
      <c r="R60" s="14"/>
      <c r="S60" s="68">
        <f t="shared" si="3"/>
        <v>830</v>
      </c>
      <c r="T60" s="9" t="s">
        <v>34</v>
      </c>
    </row>
    <row r="61" spans="1:20" ht="45">
      <c r="A61" s="63">
        <v>8</v>
      </c>
      <c r="B61" s="66" t="s">
        <v>89</v>
      </c>
      <c r="C61" s="42">
        <v>1987</v>
      </c>
      <c r="D61" s="9"/>
      <c r="E61" s="9" t="s">
        <v>100</v>
      </c>
      <c r="F61" s="9">
        <v>3</v>
      </c>
      <c r="G61" s="9">
        <v>3</v>
      </c>
      <c r="H61" s="19">
        <v>2219.75</v>
      </c>
      <c r="I61" s="19">
        <v>1986.35</v>
      </c>
      <c r="J61" s="19">
        <v>1936.15</v>
      </c>
      <c r="K61" s="67">
        <v>113</v>
      </c>
      <c r="L61" s="66" t="s">
        <v>104</v>
      </c>
      <c r="M61" s="68">
        <f t="shared" si="4"/>
        <v>1842392.5</v>
      </c>
      <c r="N61" s="19">
        <v>0</v>
      </c>
      <c r="O61" s="19">
        <v>0</v>
      </c>
      <c r="P61" s="19">
        <v>0</v>
      </c>
      <c r="Q61" s="19">
        <f t="shared" si="2"/>
        <v>1842392.5</v>
      </c>
      <c r="R61" s="14"/>
      <c r="S61" s="68">
        <f t="shared" si="3"/>
        <v>830</v>
      </c>
      <c r="T61" s="9" t="s">
        <v>34</v>
      </c>
    </row>
    <row r="62" spans="1:20" ht="45">
      <c r="A62" s="63">
        <v>9</v>
      </c>
      <c r="B62" s="66" t="s">
        <v>90</v>
      </c>
      <c r="C62" s="42">
        <v>1986</v>
      </c>
      <c r="D62" s="9"/>
      <c r="E62" s="9" t="s">
        <v>100</v>
      </c>
      <c r="F62" s="9">
        <v>3</v>
      </c>
      <c r="G62" s="9">
        <v>2</v>
      </c>
      <c r="H62" s="19">
        <v>1479.8</v>
      </c>
      <c r="I62" s="19">
        <v>1325.2</v>
      </c>
      <c r="J62" s="19">
        <v>1074.17</v>
      </c>
      <c r="K62" s="67">
        <v>72</v>
      </c>
      <c r="L62" s="66" t="s">
        <v>109</v>
      </c>
      <c r="M62" s="68">
        <f t="shared" si="4"/>
        <v>1228234</v>
      </c>
      <c r="N62" s="19">
        <v>0</v>
      </c>
      <c r="O62" s="19">
        <v>0</v>
      </c>
      <c r="P62" s="19">
        <v>0</v>
      </c>
      <c r="Q62" s="19">
        <f t="shared" si="2"/>
        <v>1228234</v>
      </c>
      <c r="R62" s="14"/>
      <c r="S62" s="68">
        <f t="shared" si="3"/>
        <v>830</v>
      </c>
      <c r="T62" s="9" t="s">
        <v>34</v>
      </c>
    </row>
    <row r="63" spans="1:20" ht="45">
      <c r="A63" s="63">
        <v>10</v>
      </c>
      <c r="B63" s="66" t="s">
        <v>91</v>
      </c>
      <c r="C63" s="42">
        <v>1980</v>
      </c>
      <c r="D63" s="9"/>
      <c r="E63" s="9" t="s">
        <v>99</v>
      </c>
      <c r="F63" s="9">
        <v>2</v>
      </c>
      <c r="G63" s="9">
        <v>3</v>
      </c>
      <c r="H63" s="19">
        <v>941.7</v>
      </c>
      <c r="I63" s="19">
        <v>857.4</v>
      </c>
      <c r="J63" s="19">
        <v>813</v>
      </c>
      <c r="K63" s="67">
        <v>60</v>
      </c>
      <c r="L63" s="66" t="s">
        <v>102</v>
      </c>
      <c r="M63" s="68">
        <f>H63*620</f>
        <v>583854</v>
      </c>
      <c r="N63" s="19">
        <v>0</v>
      </c>
      <c r="O63" s="19">
        <v>0</v>
      </c>
      <c r="P63" s="19">
        <v>0</v>
      </c>
      <c r="Q63" s="19">
        <f t="shared" si="2"/>
        <v>583854</v>
      </c>
      <c r="R63" s="14"/>
      <c r="S63" s="68">
        <f>620</f>
        <v>620</v>
      </c>
      <c r="T63" s="9" t="s">
        <v>34</v>
      </c>
    </row>
    <row r="64" spans="1:20" ht="75">
      <c r="A64" s="63">
        <v>11</v>
      </c>
      <c r="B64" s="66" t="s">
        <v>92</v>
      </c>
      <c r="C64" s="42">
        <v>1980</v>
      </c>
      <c r="D64" s="9"/>
      <c r="E64" s="9" t="s">
        <v>99</v>
      </c>
      <c r="F64" s="9">
        <v>5</v>
      </c>
      <c r="G64" s="9">
        <v>1</v>
      </c>
      <c r="H64" s="19">
        <v>4058.6</v>
      </c>
      <c r="I64" s="19">
        <v>2817.2</v>
      </c>
      <c r="J64" s="19">
        <v>2427.1</v>
      </c>
      <c r="K64" s="67">
        <v>275</v>
      </c>
      <c r="L64" s="66" t="s">
        <v>111</v>
      </c>
      <c r="M64" s="68">
        <f>H64*(370+1600+460+620)</f>
        <v>12378730</v>
      </c>
      <c r="N64" s="19">
        <v>0</v>
      </c>
      <c r="O64" s="19">
        <v>0</v>
      </c>
      <c r="P64" s="19">
        <v>0</v>
      </c>
      <c r="Q64" s="19">
        <f t="shared" si="2"/>
        <v>12378730</v>
      </c>
      <c r="R64" s="14"/>
      <c r="S64" s="68">
        <f>370+1600+460+620</f>
        <v>3050</v>
      </c>
      <c r="T64" s="9" t="s">
        <v>34</v>
      </c>
    </row>
    <row r="65" spans="1:20" ht="45">
      <c r="A65" s="63">
        <v>12</v>
      </c>
      <c r="B65" s="66" t="s">
        <v>93</v>
      </c>
      <c r="C65" s="42">
        <v>1979</v>
      </c>
      <c r="D65" s="9"/>
      <c r="E65" s="9" t="s">
        <v>99</v>
      </c>
      <c r="F65" s="9">
        <v>2</v>
      </c>
      <c r="G65" s="9">
        <v>3</v>
      </c>
      <c r="H65" s="19">
        <v>929.8</v>
      </c>
      <c r="I65" s="19">
        <v>844.1</v>
      </c>
      <c r="J65" s="19">
        <v>750.1</v>
      </c>
      <c r="K65" s="67">
        <v>48</v>
      </c>
      <c r="L65" s="66" t="s">
        <v>109</v>
      </c>
      <c r="M65" s="68">
        <f>H65*(460+370)</f>
        <v>771734</v>
      </c>
      <c r="N65" s="19">
        <v>0</v>
      </c>
      <c r="O65" s="19">
        <v>0</v>
      </c>
      <c r="P65" s="19">
        <v>0</v>
      </c>
      <c r="Q65" s="19">
        <f t="shared" si="2"/>
        <v>771734</v>
      </c>
      <c r="R65" s="14"/>
      <c r="S65" s="68">
        <f>460+370</f>
        <v>830</v>
      </c>
      <c r="T65" s="9" t="s">
        <v>34</v>
      </c>
    </row>
    <row r="66" spans="1:20" ht="30" customHeight="1">
      <c r="A66" s="63">
        <v>13</v>
      </c>
      <c r="B66" s="66" t="s">
        <v>94</v>
      </c>
      <c r="C66" s="42">
        <v>1978</v>
      </c>
      <c r="D66" s="9"/>
      <c r="E66" s="9" t="s">
        <v>99</v>
      </c>
      <c r="F66" s="9">
        <v>2</v>
      </c>
      <c r="G66" s="9">
        <v>3</v>
      </c>
      <c r="H66" s="19">
        <v>923.62</v>
      </c>
      <c r="I66" s="19">
        <v>837.92</v>
      </c>
      <c r="J66" s="19">
        <v>600.92</v>
      </c>
      <c r="K66" s="67">
        <v>45</v>
      </c>
      <c r="L66" s="66" t="s">
        <v>102</v>
      </c>
      <c r="M66" s="68">
        <f>H66*620</f>
        <v>572644.4</v>
      </c>
      <c r="N66" s="19">
        <v>0</v>
      </c>
      <c r="O66" s="19">
        <v>0</v>
      </c>
      <c r="P66" s="19">
        <v>0</v>
      </c>
      <c r="Q66" s="19">
        <f t="shared" si="2"/>
        <v>572644.4</v>
      </c>
      <c r="R66" s="14"/>
      <c r="S66" s="68">
        <f>620</f>
        <v>620</v>
      </c>
      <c r="T66" s="9" t="s">
        <v>34</v>
      </c>
    </row>
    <row r="67" spans="1:20" ht="30" customHeight="1">
      <c r="A67" s="63">
        <v>14</v>
      </c>
      <c r="B67" s="66" t="s">
        <v>95</v>
      </c>
      <c r="C67" s="42">
        <v>1988</v>
      </c>
      <c r="D67" s="9"/>
      <c r="E67" s="9" t="s">
        <v>100</v>
      </c>
      <c r="F67" s="9">
        <v>2</v>
      </c>
      <c r="G67" s="9">
        <v>2</v>
      </c>
      <c r="H67" s="19">
        <v>701.1</v>
      </c>
      <c r="I67" s="19">
        <v>637.2</v>
      </c>
      <c r="J67" s="19">
        <v>395.7</v>
      </c>
      <c r="K67" s="67">
        <v>42</v>
      </c>
      <c r="L67" s="66" t="s">
        <v>105</v>
      </c>
      <c r="M67" s="68">
        <f>506.3*3380</f>
        <v>1711294</v>
      </c>
      <c r="N67" s="19">
        <v>0</v>
      </c>
      <c r="O67" s="19">
        <v>0</v>
      </c>
      <c r="P67" s="19">
        <v>0</v>
      </c>
      <c r="Q67" s="19">
        <f t="shared" si="2"/>
        <v>1711294</v>
      </c>
      <c r="R67" s="14"/>
      <c r="S67" s="68">
        <f>3380</f>
        <v>3380</v>
      </c>
      <c r="T67" s="9" t="s">
        <v>34</v>
      </c>
    </row>
    <row r="68" spans="1:20" ht="30" customHeight="1">
      <c r="A68" s="63">
        <v>15</v>
      </c>
      <c r="B68" s="66" t="s">
        <v>96</v>
      </c>
      <c r="C68" s="42">
        <v>1986</v>
      </c>
      <c r="D68" s="9"/>
      <c r="E68" s="9" t="s">
        <v>100</v>
      </c>
      <c r="F68" s="9">
        <v>3</v>
      </c>
      <c r="G68" s="9">
        <v>2</v>
      </c>
      <c r="H68" s="19">
        <v>1615.6</v>
      </c>
      <c r="I68" s="19">
        <v>1461.1</v>
      </c>
      <c r="J68" s="19">
        <v>1036.4</v>
      </c>
      <c r="K68" s="67">
        <v>64</v>
      </c>
      <c r="L68" s="66" t="s">
        <v>105</v>
      </c>
      <c r="M68" s="68">
        <f>587.5*3380</f>
        <v>1985750</v>
      </c>
      <c r="N68" s="19">
        <v>0</v>
      </c>
      <c r="O68" s="19">
        <v>0</v>
      </c>
      <c r="P68" s="19">
        <v>0</v>
      </c>
      <c r="Q68" s="19">
        <f t="shared" si="2"/>
        <v>1985750</v>
      </c>
      <c r="R68" s="14"/>
      <c r="S68" s="68">
        <f>3380</f>
        <v>3380</v>
      </c>
      <c r="T68" s="9" t="s">
        <v>34</v>
      </c>
    </row>
    <row r="69" spans="1:20" ht="30" customHeight="1">
      <c r="A69" s="63">
        <v>16</v>
      </c>
      <c r="B69" s="66" t="s">
        <v>97</v>
      </c>
      <c r="C69" s="42">
        <v>1988</v>
      </c>
      <c r="D69" s="9"/>
      <c r="E69" s="9" t="s">
        <v>100</v>
      </c>
      <c r="F69" s="9">
        <v>2</v>
      </c>
      <c r="G69" s="9">
        <v>3</v>
      </c>
      <c r="H69" s="19">
        <v>934.9</v>
      </c>
      <c r="I69" s="19">
        <v>848.9</v>
      </c>
      <c r="J69" s="19">
        <v>577.4</v>
      </c>
      <c r="K69" s="67">
        <v>55</v>
      </c>
      <c r="L69" s="66" t="s">
        <v>102</v>
      </c>
      <c r="M69" s="68">
        <f>H69*620</f>
        <v>579638</v>
      </c>
      <c r="N69" s="19">
        <v>0</v>
      </c>
      <c r="O69" s="19">
        <v>0</v>
      </c>
      <c r="P69" s="19">
        <v>0</v>
      </c>
      <c r="Q69" s="19">
        <f t="shared" si="2"/>
        <v>579638</v>
      </c>
      <c r="R69" s="14"/>
      <c r="S69" s="68">
        <f>620</f>
        <v>620</v>
      </c>
      <c r="T69" s="9" t="s">
        <v>34</v>
      </c>
    </row>
    <row r="70" spans="1:20" ht="30" customHeight="1">
      <c r="A70" s="63">
        <v>17</v>
      </c>
      <c r="B70" s="66" t="s">
        <v>98</v>
      </c>
      <c r="C70" s="42">
        <v>1987</v>
      </c>
      <c r="D70" s="9"/>
      <c r="E70" s="9" t="s">
        <v>100</v>
      </c>
      <c r="F70" s="9">
        <v>3</v>
      </c>
      <c r="G70" s="9">
        <v>3</v>
      </c>
      <c r="H70" s="19">
        <v>2211</v>
      </c>
      <c r="I70" s="19">
        <v>1978</v>
      </c>
      <c r="J70" s="19">
        <v>1522.5</v>
      </c>
      <c r="K70" s="67">
        <v>122</v>
      </c>
      <c r="L70" s="66" t="s">
        <v>102</v>
      </c>
      <c r="M70" s="68">
        <f>H70*620</f>
        <v>1370820</v>
      </c>
      <c r="N70" s="19">
        <v>0</v>
      </c>
      <c r="O70" s="19">
        <v>0</v>
      </c>
      <c r="P70" s="19">
        <v>0</v>
      </c>
      <c r="Q70" s="19">
        <f t="shared" si="2"/>
        <v>1370820</v>
      </c>
      <c r="R70" s="14"/>
      <c r="S70" s="68">
        <f>620</f>
        <v>620</v>
      </c>
      <c r="T70" s="9" t="s">
        <v>34</v>
      </c>
    </row>
    <row r="71" spans="1:20" ht="15">
      <c r="A71" s="42"/>
      <c r="B71" s="44" t="s">
        <v>101</v>
      </c>
      <c r="C71" s="9"/>
      <c r="D71" s="9"/>
      <c r="E71" s="9"/>
      <c r="F71" s="9"/>
      <c r="G71" s="9"/>
      <c r="H71" s="21">
        <f>SUM(H54:H70)</f>
        <v>27155.849999999995</v>
      </c>
      <c r="I71" s="21">
        <f>SUM(I54:I70)</f>
        <v>23774.449999999997</v>
      </c>
      <c r="J71" s="21">
        <f>SUM(J54:J70)</f>
        <v>19801.99</v>
      </c>
      <c r="K71" s="21">
        <f>SUM(K54:K70)</f>
        <v>1457</v>
      </c>
      <c r="L71" s="73"/>
      <c r="M71" s="20">
        <f>SUM(M54:M70)</f>
        <v>31844386.299999997</v>
      </c>
      <c r="N71" s="20">
        <f>SUM(N54:N70)</f>
        <v>0</v>
      </c>
      <c r="O71" s="20">
        <f>SUM(O54:O70)</f>
        <v>0</v>
      </c>
      <c r="P71" s="20">
        <f>SUM(P54:P70)</f>
        <v>0</v>
      </c>
      <c r="Q71" s="20">
        <f>SUM(Q54:Q70)</f>
        <v>31844386.299999997</v>
      </c>
      <c r="R71" s="15"/>
      <c r="S71" s="14"/>
      <c r="T71" s="13"/>
    </row>
  </sheetData>
  <sheetProtection/>
  <mergeCells count="30">
    <mergeCell ref="I13:I14"/>
    <mergeCell ref="L12:L14"/>
    <mergeCell ref="C12:D12"/>
    <mergeCell ref="A12:A14"/>
    <mergeCell ref="A53:T53"/>
    <mergeCell ref="R12:R14"/>
    <mergeCell ref="A17:T17"/>
    <mergeCell ref="A32:T32"/>
    <mergeCell ref="O13:P13"/>
    <mergeCell ref="T12:T14"/>
    <mergeCell ref="S12:S14"/>
    <mergeCell ref="D13:D14"/>
    <mergeCell ref="M12:Q12"/>
    <mergeCell ref="I12:J12"/>
    <mergeCell ref="R1:T3"/>
    <mergeCell ref="R9:T9"/>
    <mergeCell ref="G12:G14"/>
    <mergeCell ref="H5:O7"/>
    <mergeCell ref="Q13:Q14"/>
    <mergeCell ref="H12:H14"/>
    <mergeCell ref="M13:M14"/>
    <mergeCell ref="B12:B14"/>
    <mergeCell ref="A10:T10"/>
    <mergeCell ref="B11:T11"/>
    <mergeCell ref="C13:C14"/>
    <mergeCell ref="J13:J14"/>
    <mergeCell ref="K12:K14"/>
    <mergeCell ref="E12:E14"/>
    <mergeCell ref="F12:F14"/>
    <mergeCell ref="N13:N14"/>
  </mergeCells>
  <printOptions/>
  <pageMargins left="0.35433070866141736" right="0.2755905511811024" top="0.984251968503937" bottom="0.7874015748031497" header="0.5118110236220472" footer="0.5118110236220472"/>
  <pageSetup fitToHeight="0" fitToWidth="1" horizontalDpi="600" verticalDpi="600" orientation="landscape" paperSize="9" scale="49" r:id="rId1"/>
  <headerFooter alignWithMargins="0">
    <oddHeader>&amp;C&amp;"Times New Roman,обычный"&amp;12&amp;P</oddHeader>
  </headerFooter>
  <rowBreaks count="2" manualBreakCount="2">
    <brk id="31" max="19" man="1"/>
    <brk id="52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3"/>
  <sheetViews>
    <sheetView view="pageBreakPreview" zoomScale="80" zoomScaleSheetLayoutView="80" workbookViewId="0" topLeftCell="A49">
      <selection activeCell="F48" sqref="F48"/>
    </sheetView>
  </sheetViews>
  <sheetFormatPr defaultColWidth="9.00390625" defaultRowHeight="12.75"/>
  <cols>
    <col min="1" max="1" width="5.00390625" style="7" customWidth="1"/>
    <col min="2" max="2" width="27.75390625" style="5" customWidth="1"/>
    <col min="3" max="3" width="17.00390625" style="5" customWidth="1"/>
    <col min="4" max="4" width="16.25390625" style="5" customWidth="1"/>
    <col min="5" max="5" width="15.375" style="5" bestFit="1" customWidth="1"/>
    <col min="6" max="6" width="15.125" style="5" customWidth="1"/>
    <col min="7" max="7" width="13.625" style="5" customWidth="1"/>
    <col min="8" max="8" width="16.25390625" style="5" bestFit="1" customWidth="1"/>
    <col min="9" max="9" width="14.00390625" style="5" customWidth="1"/>
    <col min="10" max="10" width="12.25390625" style="5" customWidth="1"/>
    <col min="11" max="11" width="12.875" style="5" customWidth="1"/>
    <col min="12" max="12" width="12.375" style="5" customWidth="1"/>
    <col min="13" max="13" width="12.875" style="5" customWidth="1"/>
    <col min="14" max="14" width="13.75390625" style="5" customWidth="1"/>
    <col min="15" max="15" width="13.375" style="5" customWidth="1"/>
    <col min="16" max="16" width="11.125" style="4" customWidth="1"/>
    <col min="17" max="17" width="8.375" style="4" customWidth="1"/>
    <col min="18" max="16384" width="9.125" style="5" customWidth="1"/>
  </cols>
  <sheetData>
    <row r="2" spans="14:17" ht="16.5">
      <c r="N2" s="91" t="s">
        <v>45</v>
      </c>
      <c r="O2" s="92"/>
      <c r="P2" s="92"/>
      <c r="Q2" s="92"/>
    </row>
    <row r="4" spans="1:17" ht="48.75" customHeight="1">
      <c r="A4" s="8"/>
      <c r="B4" s="115" t="s">
        <v>46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6"/>
    </row>
    <row r="5" spans="1:15" ht="18.75">
      <c r="A5" s="8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4"/>
      <c r="O5" s="4"/>
    </row>
    <row r="6" spans="1:17" s="17" customFormat="1" ht="96.75" customHeight="1">
      <c r="A6" s="39" t="s">
        <v>4</v>
      </c>
      <c r="B6" s="2" t="s">
        <v>17</v>
      </c>
      <c r="C6" s="3" t="s">
        <v>2</v>
      </c>
      <c r="D6" s="3" t="s">
        <v>0</v>
      </c>
      <c r="E6" s="3" t="s">
        <v>1</v>
      </c>
      <c r="F6" s="108" t="s">
        <v>18</v>
      </c>
      <c r="G6" s="108"/>
      <c r="H6" s="108" t="s">
        <v>23</v>
      </c>
      <c r="I6" s="108"/>
      <c r="J6" s="108" t="s">
        <v>27</v>
      </c>
      <c r="K6" s="108"/>
      <c r="L6" s="108" t="s">
        <v>28</v>
      </c>
      <c r="M6" s="108"/>
      <c r="N6" s="113" t="s">
        <v>30</v>
      </c>
      <c r="O6" s="113"/>
      <c r="P6" s="108" t="s">
        <v>24</v>
      </c>
      <c r="Q6" s="109"/>
    </row>
    <row r="7" spans="1:17" s="17" customFormat="1" ht="15" customHeight="1">
      <c r="A7" s="40"/>
      <c r="B7" s="2" t="s">
        <v>19</v>
      </c>
      <c r="C7" s="2" t="s">
        <v>12</v>
      </c>
      <c r="D7" s="2" t="s">
        <v>12</v>
      </c>
      <c r="E7" s="2" t="s">
        <v>12</v>
      </c>
      <c r="F7" s="2" t="s">
        <v>9</v>
      </c>
      <c r="G7" s="2" t="s">
        <v>12</v>
      </c>
      <c r="H7" s="2" t="s">
        <v>16</v>
      </c>
      <c r="I7" s="2" t="s">
        <v>12</v>
      </c>
      <c r="J7" s="2" t="s">
        <v>9</v>
      </c>
      <c r="K7" s="2" t="s">
        <v>12</v>
      </c>
      <c r="L7" s="2" t="s">
        <v>9</v>
      </c>
      <c r="M7" s="2" t="s">
        <v>12</v>
      </c>
      <c r="N7" s="2" t="s">
        <v>20</v>
      </c>
      <c r="O7" s="2" t="s">
        <v>12</v>
      </c>
      <c r="P7" s="108" t="s">
        <v>12</v>
      </c>
      <c r="Q7" s="114"/>
    </row>
    <row r="8" spans="1:17" s="17" customFormat="1" ht="12.75">
      <c r="A8" s="41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  <c r="N8" s="2">
        <v>14</v>
      </c>
      <c r="O8" s="2">
        <v>15</v>
      </c>
      <c r="P8" s="108">
        <v>16</v>
      </c>
      <c r="Q8" s="109"/>
    </row>
    <row r="9" spans="1:17" s="17" customFormat="1" ht="12.75">
      <c r="A9" s="110" t="s">
        <v>118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2"/>
    </row>
    <row r="10" spans="1:17" s="17" customFormat="1" ht="30" customHeight="1">
      <c r="A10" s="39">
        <v>1</v>
      </c>
      <c r="B10" s="66" t="s">
        <v>51</v>
      </c>
      <c r="C10" s="28">
        <f>D10+G10</f>
        <v>710028</v>
      </c>
      <c r="D10" s="28">
        <v>710028</v>
      </c>
      <c r="E10" s="28"/>
      <c r="F10" s="28"/>
      <c r="G10" s="28"/>
      <c r="H10" s="33"/>
      <c r="I10" s="33"/>
      <c r="J10" s="26"/>
      <c r="K10" s="26"/>
      <c r="L10" s="26"/>
      <c r="M10" s="26"/>
      <c r="N10" s="26"/>
      <c r="O10" s="26"/>
      <c r="P10" s="26"/>
      <c r="Q10" s="46"/>
    </row>
    <row r="11" spans="1:17" s="17" customFormat="1" ht="30" customHeight="1">
      <c r="A11" s="39">
        <v>2</v>
      </c>
      <c r="B11" s="66" t="s">
        <v>52</v>
      </c>
      <c r="C11" s="28">
        <f aca="true" t="shared" si="0" ref="C11:C22">D11+G11</f>
        <v>434372</v>
      </c>
      <c r="D11" s="28">
        <v>434372</v>
      </c>
      <c r="E11" s="28"/>
      <c r="F11" s="28"/>
      <c r="G11" s="28"/>
      <c r="H11" s="33"/>
      <c r="I11" s="33"/>
      <c r="J11" s="26"/>
      <c r="K11" s="26"/>
      <c r="L11" s="26"/>
      <c r="M11" s="26"/>
      <c r="N11" s="26"/>
      <c r="O11" s="26"/>
      <c r="P11" s="26"/>
      <c r="Q11" s="46"/>
    </row>
    <row r="12" spans="1:17" s="17" customFormat="1" ht="30" customHeight="1">
      <c r="A12" s="39">
        <v>3</v>
      </c>
      <c r="B12" s="66" t="s">
        <v>53</v>
      </c>
      <c r="C12" s="28">
        <f t="shared" si="0"/>
        <v>887592</v>
      </c>
      <c r="D12" s="28">
        <v>887592</v>
      </c>
      <c r="E12" s="28"/>
      <c r="F12" s="28"/>
      <c r="G12" s="28"/>
      <c r="H12" s="33"/>
      <c r="I12" s="33"/>
      <c r="J12" s="26"/>
      <c r="K12" s="26"/>
      <c r="L12" s="26"/>
      <c r="M12" s="26"/>
      <c r="N12" s="26"/>
      <c r="O12" s="26"/>
      <c r="P12" s="26"/>
      <c r="Q12" s="46"/>
    </row>
    <row r="13" spans="1:17" s="17" customFormat="1" ht="30" customHeight="1">
      <c r="A13" s="39">
        <v>4</v>
      </c>
      <c r="B13" s="66" t="s">
        <v>54</v>
      </c>
      <c r="C13" s="28">
        <f t="shared" si="0"/>
        <v>4129608.5</v>
      </c>
      <c r="D13" s="28">
        <v>4129608.5</v>
      </c>
      <c r="E13" s="28"/>
      <c r="F13" s="28"/>
      <c r="G13" s="28"/>
      <c r="H13" s="33"/>
      <c r="I13" s="33"/>
      <c r="J13" s="26"/>
      <c r="K13" s="26"/>
      <c r="L13" s="26"/>
      <c r="M13" s="26"/>
      <c r="N13" s="26"/>
      <c r="O13" s="26"/>
      <c r="P13" s="26"/>
      <c r="Q13" s="46"/>
    </row>
    <row r="14" spans="1:17" s="17" customFormat="1" ht="30" customHeight="1">
      <c r="A14" s="39">
        <v>5</v>
      </c>
      <c r="B14" s="66" t="s">
        <v>55</v>
      </c>
      <c r="C14" s="28">
        <f t="shared" si="0"/>
        <v>1233214</v>
      </c>
      <c r="D14" s="28">
        <v>1233214</v>
      </c>
      <c r="E14" s="28"/>
      <c r="F14" s="28"/>
      <c r="G14" s="28"/>
      <c r="H14" s="33"/>
      <c r="I14" s="33"/>
      <c r="J14" s="26"/>
      <c r="K14" s="26"/>
      <c r="L14" s="26"/>
      <c r="M14" s="26"/>
      <c r="N14" s="26"/>
      <c r="O14" s="26"/>
      <c r="P14" s="26"/>
      <c r="Q14" s="46"/>
    </row>
    <row r="15" spans="1:17" s="17" customFormat="1" ht="30" customHeight="1">
      <c r="A15" s="39">
        <v>6</v>
      </c>
      <c r="B15" s="66" t="s">
        <v>56</v>
      </c>
      <c r="C15" s="28">
        <f t="shared" si="0"/>
        <v>1104922</v>
      </c>
      <c r="D15" s="28"/>
      <c r="E15" s="28"/>
      <c r="F15" s="28">
        <v>607.1</v>
      </c>
      <c r="G15" s="28">
        <f>F15*1820</f>
        <v>1104922</v>
      </c>
      <c r="H15" s="33"/>
      <c r="I15" s="33"/>
      <c r="J15" s="26"/>
      <c r="K15" s="26"/>
      <c r="L15" s="26"/>
      <c r="M15" s="26"/>
      <c r="N15" s="26"/>
      <c r="O15" s="26"/>
      <c r="P15" s="26"/>
      <c r="Q15" s="46"/>
    </row>
    <row r="16" spans="1:17" s="17" customFormat="1" ht="30" customHeight="1">
      <c r="A16" s="39">
        <v>7</v>
      </c>
      <c r="B16" s="66" t="s">
        <v>57</v>
      </c>
      <c r="C16" s="28">
        <f t="shared" si="0"/>
        <v>1101464</v>
      </c>
      <c r="D16" s="28"/>
      <c r="E16" s="28"/>
      <c r="F16" s="28">
        <v>605.2</v>
      </c>
      <c r="G16" s="28">
        <f>F16*1820</f>
        <v>1101464</v>
      </c>
      <c r="H16" s="33"/>
      <c r="I16" s="33"/>
      <c r="J16" s="26"/>
      <c r="K16" s="26"/>
      <c r="L16" s="26"/>
      <c r="M16" s="26"/>
      <c r="N16" s="26"/>
      <c r="O16" s="26"/>
      <c r="P16" s="26"/>
      <c r="Q16" s="46"/>
    </row>
    <row r="17" spans="1:17" s="17" customFormat="1" ht="30" customHeight="1">
      <c r="A17" s="39">
        <v>8</v>
      </c>
      <c r="B17" s="66" t="s">
        <v>58</v>
      </c>
      <c r="C17" s="28">
        <f t="shared" si="0"/>
        <v>1106924</v>
      </c>
      <c r="D17" s="28"/>
      <c r="E17" s="28"/>
      <c r="F17" s="28">
        <v>608.2</v>
      </c>
      <c r="G17" s="28">
        <f aca="true" t="shared" si="1" ref="G17:G22">F17*1820</f>
        <v>1106924</v>
      </c>
      <c r="H17" s="33"/>
      <c r="I17" s="33"/>
      <c r="J17" s="26"/>
      <c r="K17" s="26"/>
      <c r="L17" s="26"/>
      <c r="M17" s="26"/>
      <c r="N17" s="26"/>
      <c r="O17" s="26"/>
      <c r="P17" s="26"/>
      <c r="Q17" s="46"/>
    </row>
    <row r="18" spans="1:17" s="17" customFormat="1" ht="30" customHeight="1">
      <c r="A18" s="39">
        <v>9</v>
      </c>
      <c r="B18" s="66" t="s">
        <v>59</v>
      </c>
      <c r="C18" s="28">
        <f t="shared" si="0"/>
        <v>1105650</v>
      </c>
      <c r="D18" s="19"/>
      <c r="E18" s="28"/>
      <c r="F18" s="28">
        <v>607.5</v>
      </c>
      <c r="G18" s="28">
        <f t="shared" si="1"/>
        <v>1105650</v>
      </c>
      <c r="H18" s="34"/>
      <c r="I18" s="33"/>
      <c r="J18" s="26"/>
      <c r="K18" s="26"/>
      <c r="L18" s="26"/>
      <c r="M18" s="26"/>
      <c r="N18" s="26"/>
      <c r="O18" s="26"/>
      <c r="P18" s="26"/>
      <c r="Q18" s="46"/>
    </row>
    <row r="19" spans="1:17" s="17" customFormat="1" ht="30" customHeight="1">
      <c r="A19" s="39">
        <v>10</v>
      </c>
      <c r="B19" s="66" t="s">
        <v>60</v>
      </c>
      <c r="C19" s="28">
        <f t="shared" si="0"/>
        <v>531622</v>
      </c>
      <c r="D19" s="19"/>
      <c r="E19" s="28"/>
      <c r="F19" s="28">
        <v>292.1</v>
      </c>
      <c r="G19" s="28">
        <f t="shared" si="1"/>
        <v>531622</v>
      </c>
      <c r="H19" s="34"/>
      <c r="I19" s="33"/>
      <c r="J19" s="26"/>
      <c r="K19" s="26"/>
      <c r="L19" s="26"/>
      <c r="M19" s="26"/>
      <c r="N19" s="26"/>
      <c r="O19" s="26"/>
      <c r="P19" s="26"/>
      <c r="Q19" s="46"/>
    </row>
    <row r="20" spans="1:17" s="17" customFormat="1" ht="30" customHeight="1">
      <c r="A20" s="39">
        <v>11</v>
      </c>
      <c r="B20" s="66" t="s">
        <v>61</v>
      </c>
      <c r="C20" s="28">
        <f t="shared" si="0"/>
        <v>1106196</v>
      </c>
      <c r="D20" s="19"/>
      <c r="E20" s="28"/>
      <c r="F20" s="28">
        <v>607.8</v>
      </c>
      <c r="G20" s="28">
        <f t="shared" si="1"/>
        <v>1106196</v>
      </c>
      <c r="H20" s="34"/>
      <c r="I20" s="33"/>
      <c r="J20" s="26"/>
      <c r="K20" s="26"/>
      <c r="L20" s="26"/>
      <c r="M20" s="26"/>
      <c r="N20" s="26"/>
      <c r="O20" s="26"/>
      <c r="P20" s="26"/>
      <c r="Q20" s="46"/>
    </row>
    <row r="21" spans="1:17" s="17" customFormat="1" ht="30" customHeight="1">
      <c r="A21" s="39">
        <v>12</v>
      </c>
      <c r="B21" s="66" t="s">
        <v>62</v>
      </c>
      <c r="C21" s="28">
        <f t="shared" si="0"/>
        <v>1104922</v>
      </c>
      <c r="D21" s="19"/>
      <c r="E21" s="28"/>
      <c r="F21" s="28">
        <v>607.1</v>
      </c>
      <c r="G21" s="28">
        <f t="shared" si="1"/>
        <v>1104922</v>
      </c>
      <c r="H21" s="34"/>
      <c r="I21" s="33"/>
      <c r="J21" s="26"/>
      <c r="K21" s="26"/>
      <c r="L21" s="26"/>
      <c r="M21" s="26"/>
      <c r="N21" s="26"/>
      <c r="O21" s="26"/>
      <c r="P21" s="26"/>
      <c r="Q21" s="46"/>
    </row>
    <row r="22" spans="1:17" s="17" customFormat="1" ht="30" customHeight="1">
      <c r="A22" s="39">
        <v>13</v>
      </c>
      <c r="B22" s="66" t="s">
        <v>63</v>
      </c>
      <c r="C22" s="28">
        <f t="shared" si="0"/>
        <v>2119572</v>
      </c>
      <c r="D22" s="19"/>
      <c r="E22" s="28"/>
      <c r="F22" s="28">
        <v>1164.6</v>
      </c>
      <c r="G22" s="28">
        <f t="shared" si="1"/>
        <v>2119572</v>
      </c>
      <c r="H22" s="34"/>
      <c r="I22" s="33"/>
      <c r="J22" s="26"/>
      <c r="K22" s="26"/>
      <c r="L22" s="26"/>
      <c r="M22" s="26"/>
      <c r="N22" s="26"/>
      <c r="O22" s="26"/>
      <c r="P22" s="26"/>
      <c r="Q22" s="46"/>
    </row>
    <row r="23" spans="1:17" s="17" customFormat="1" ht="15.75" customHeight="1">
      <c r="A23" s="39"/>
      <c r="B23" s="44" t="s">
        <v>113</v>
      </c>
      <c r="C23" s="27">
        <f>SUM(C10:C22)</f>
        <v>16676086.5</v>
      </c>
      <c r="D23" s="27"/>
      <c r="E23" s="27"/>
      <c r="F23" s="27"/>
      <c r="G23" s="27"/>
      <c r="H23" s="26"/>
      <c r="I23" s="26"/>
      <c r="J23" s="26"/>
      <c r="K23" s="26"/>
      <c r="L23" s="26"/>
      <c r="M23" s="26"/>
      <c r="N23" s="26"/>
      <c r="O23" s="26"/>
      <c r="P23" s="26"/>
      <c r="Q23" s="46"/>
    </row>
    <row r="24" spans="1:17" ht="12.75">
      <c r="A24" s="105" t="s">
        <v>117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7"/>
    </row>
    <row r="25" spans="1:17" ht="32.25" customHeight="1">
      <c r="A25" s="39">
        <v>1</v>
      </c>
      <c r="B25" s="66" t="s">
        <v>64</v>
      </c>
      <c r="C25" s="28">
        <f>D25+G25</f>
        <v>2308306</v>
      </c>
      <c r="D25" s="28"/>
      <c r="E25" s="28"/>
      <c r="F25" s="28">
        <v>1268.3</v>
      </c>
      <c r="G25" s="28">
        <f>F25*1820</f>
        <v>2308306</v>
      </c>
      <c r="H25" s="26"/>
      <c r="I25" s="26"/>
      <c r="J25" s="26"/>
      <c r="K25" s="26"/>
      <c r="L25" s="26"/>
      <c r="M25" s="26"/>
      <c r="N25" s="26"/>
      <c r="O25" s="26"/>
      <c r="P25" s="26"/>
      <c r="Q25" s="46"/>
    </row>
    <row r="26" spans="1:17" ht="32.25" customHeight="1">
      <c r="A26" s="39">
        <v>2</v>
      </c>
      <c r="B26" s="66" t="s">
        <v>65</v>
      </c>
      <c r="C26" s="28">
        <f aca="true" t="shared" si="2" ref="C26:C43">D26+G26</f>
        <v>657578.2</v>
      </c>
      <c r="D26" s="28">
        <v>657578.2</v>
      </c>
      <c r="E26" s="28"/>
      <c r="F26" s="28"/>
      <c r="G26" s="28"/>
      <c r="H26" s="26"/>
      <c r="I26" s="26"/>
      <c r="J26" s="26"/>
      <c r="K26" s="26"/>
      <c r="L26" s="26"/>
      <c r="M26" s="26"/>
      <c r="N26" s="26"/>
      <c r="O26" s="26"/>
      <c r="P26" s="26"/>
      <c r="Q26" s="46"/>
    </row>
    <row r="27" spans="1:17" ht="32.25" customHeight="1">
      <c r="A27" s="39">
        <v>3</v>
      </c>
      <c r="B27" s="66" t="s">
        <v>66</v>
      </c>
      <c r="C27" s="28">
        <f t="shared" si="2"/>
        <v>583075</v>
      </c>
      <c r="D27" s="28">
        <v>583075</v>
      </c>
      <c r="E27" s="28"/>
      <c r="F27" s="28"/>
      <c r="G27" s="28"/>
      <c r="H27" s="26"/>
      <c r="I27" s="26"/>
      <c r="J27" s="26"/>
      <c r="K27" s="26"/>
      <c r="L27" s="26"/>
      <c r="M27" s="26"/>
      <c r="N27" s="26"/>
      <c r="O27" s="26"/>
      <c r="P27" s="26"/>
      <c r="Q27" s="46"/>
    </row>
    <row r="28" spans="1:17" ht="32.25" customHeight="1">
      <c r="A28" s="39">
        <v>4</v>
      </c>
      <c r="B28" s="66" t="s">
        <v>67</v>
      </c>
      <c r="C28" s="28">
        <f t="shared" si="2"/>
        <v>1192625</v>
      </c>
      <c r="D28" s="28">
        <v>1192625</v>
      </c>
      <c r="E28" s="28"/>
      <c r="F28" s="28"/>
      <c r="G28" s="28"/>
      <c r="H28" s="26"/>
      <c r="I28" s="26"/>
      <c r="J28" s="26"/>
      <c r="K28" s="26"/>
      <c r="L28" s="26"/>
      <c r="M28" s="26"/>
      <c r="N28" s="26"/>
      <c r="O28" s="26"/>
      <c r="P28" s="26"/>
      <c r="Q28" s="46"/>
    </row>
    <row r="29" spans="1:17" ht="32.25" customHeight="1">
      <c r="A29" s="39">
        <v>5</v>
      </c>
      <c r="B29" s="66" t="s">
        <v>68</v>
      </c>
      <c r="C29" s="28">
        <f t="shared" si="2"/>
        <v>1006300</v>
      </c>
      <c r="D29" s="28">
        <v>1006300</v>
      </c>
      <c r="E29" s="28"/>
      <c r="F29" s="28"/>
      <c r="G29" s="28"/>
      <c r="H29" s="26"/>
      <c r="I29" s="26"/>
      <c r="J29" s="26"/>
      <c r="K29" s="26"/>
      <c r="L29" s="26"/>
      <c r="M29" s="26"/>
      <c r="N29" s="26"/>
      <c r="O29" s="26"/>
      <c r="P29" s="26"/>
      <c r="Q29" s="46"/>
    </row>
    <row r="30" spans="1:17" ht="32.25" customHeight="1">
      <c r="A30" s="39">
        <v>6</v>
      </c>
      <c r="B30" s="66" t="s">
        <v>69</v>
      </c>
      <c r="C30" s="28">
        <f t="shared" si="2"/>
        <v>601276</v>
      </c>
      <c r="D30" s="28">
        <v>601276</v>
      </c>
      <c r="E30" s="28"/>
      <c r="F30" s="28"/>
      <c r="G30" s="28"/>
      <c r="H30" s="26"/>
      <c r="I30" s="26"/>
      <c r="J30" s="26"/>
      <c r="K30" s="26"/>
      <c r="L30" s="26"/>
      <c r="M30" s="26"/>
      <c r="N30" s="26"/>
      <c r="O30" s="26"/>
      <c r="P30" s="26"/>
      <c r="Q30" s="46"/>
    </row>
    <row r="31" spans="1:17" ht="32.25" customHeight="1">
      <c r="A31" s="39">
        <v>7</v>
      </c>
      <c r="B31" s="66" t="s">
        <v>70</v>
      </c>
      <c r="C31" s="28">
        <f t="shared" si="2"/>
        <v>1348164</v>
      </c>
      <c r="D31" s="28">
        <v>1348164</v>
      </c>
      <c r="E31" s="28"/>
      <c r="F31" s="28"/>
      <c r="G31" s="28"/>
      <c r="H31" s="26"/>
      <c r="I31" s="26"/>
      <c r="J31" s="26"/>
      <c r="K31" s="26"/>
      <c r="L31" s="26"/>
      <c r="M31" s="26"/>
      <c r="N31" s="26"/>
      <c r="O31" s="26"/>
      <c r="P31" s="26"/>
      <c r="Q31" s="46"/>
    </row>
    <row r="32" spans="1:17" s="56" customFormat="1" ht="32.25" customHeight="1">
      <c r="A32" s="52">
        <v>8</v>
      </c>
      <c r="B32" s="66" t="s">
        <v>71</v>
      </c>
      <c r="C32" s="28">
        <f t="shared" si="2"/>
        <v>756628</v>
      </c>
      <c r="D32" s="54">
        <v>756628</v>
      </c>
      <c r="E32" s="54"/>
      <c r="F32" s="54"/>
      <c r="G32" s="54"/>
      <c r="H32" s="55"/>
      <c r="I32" s="55"/>
      <c r="J32" s="55"/>
      <c r="K32" s="55"/>
      <c r="L32" s="55"/>
      <c r="M32" s="55"/>
      <c r="N32" s="55"/>
      <c r="O32" s="55"/>
      <c r="P32" s="26"/>
      <c r="Q32" s="46"/>
    </row>
    <row r="33" spans="1:17" ht="32.25" customHeight="1">
      <c r="A33" s="39">
        <v>9</v>
      </c>
      <c r="B33" s="66" t="s">
        <v>72</v>
      </c>
      <c r="C33" s="28">
        <f t="shared" si="2"/>
        <v>2264517</v>
      </c>
      <c r="D33" s="28">
        <v>2264517</v>
      </c>
      <c r="E33" s="28"/>
      <c r="F33" s="28"/>
      <c r="G33" s="28"/>
      <c r="H33" s="26"/>
      <c r="I33" s="26"/>
      <c r="J33" s="26"/>
      <c r="K33" s="26"/>
      <c r="L33" s="26"/>
      <c r="M33" s="26"/>
      <c r="N33" s="26"/>
      <c r="O33" s="26"/>
      <c r="P33" s="26"/>
      <c r="Q33" s="46"/>
    </row>
    <row r="34" spans="1:17" s="56" customFormat="1" ht="32.25" customHeight="1">
      <c r="A34" s="52">
        <v>10</v>
      </c>
      <c r="B34" s="66" t="s">
        <v>73</v>
      </c>
      <c r="C34" s="28">
        <f t="shared" si="2"/>
        <v>359476</v>
      </c>
      <c r="D34" s="54">
        <v>359476</v>
      </c>
      <c r="E34" s="54"/>
      <c r="F34" s="54"/>
      <c r="G34" s="54"/>
      <c r="H34" s="57"/>
      <c r="I34" s="57"/>
      <c r="J34" s="57"/>
      <c r="K34" s="57"/>
      <c r="L34" s="57"/>
      <c r="M34" s="57"/>
      <c r="N34" s="57"/>
      <c r="O34" s="57"/>
      <c r="P34" s="57"/>
      <c r="Q34" s="58"/>
    </row>
    <row r="35" spans="1:17" s="56" customFormat="1" ht="32.25" customHeight="1">
      <c r="A35" s="52">
        <v>11</v>
      </c>
      <c r="B35" s="66" t="s">
        <v>74</v>
      </c>
      <c r="C35" s="28">
        <f t="shared" si="2"/>
        <v>1074710</v>
      </c>
      <c r="D35" s="54"/>
      <c r="E35" s="54"/>
      <c r="F35" s="54">
        <v>590.5</v>
      </c>
      <c r="G35" s="54">
        <f>F35*1820</f>
        <v>1074710</v>
      </c>
      <c r="H35" s="57"/>
      <c r="I35" s="57"/>
      <c r="J35" s="57"/>
      <c r="K35" s="57"/>
      <c r="L35" s="57"/>
      <c r="M35" s="57"/>
      <c r="N35" s="57"/>
      <c r="O35" s="57"/>
      <c r="P35" s="57"/>
      <c r="Q35" s="58"/>
    </row>
    <row r="36" spans="1:7" s="53" customFormat="1" ht="32.25" customHeight="1">
      <c r="A36" s="52">
        <v>12</v>
      </c>
      <c r="B36" s="66" t="s">
        <v>75</v>
      </c>
      <c r="C36" s="28">
        <f t="shared" si="2"/>
        <v>1073072</v>
      </c>
      <c r="D36" s="54"/>
      <c r="F36" s="59">
        <v>589.6</v>
      </c>
      <c r="G36" s="54">
        <f>F36*1820</f>
        <v>1073072</v>
      </c>
    </row>
    <row r="37" spans="1:7" s="53" customFormat="1" ht="32.25" customHeight="1">
      <c r="A37" s="52">
        <v>13</v>
      </c>
      <c r="B37" s="66" t="s">
        <v>76</v>
      </c>
      <c r="C37" s="28">
        <f t="shared" si="2"/>
        <v>1709604</v>
      </c>
      <c r="D37" s="54"/>
      <c r="F37" s="59">
        <v>505.8</v>
      </c>
      <c r="G37" s="54">
        <f>F37*3380</f>
        <v>1709604</v>
      </c>
    </row>
    <row r="38" spans="1:7" s="53" customFormat="1" ht="32.25" customHeight="1">
      <c r="A38" s="52">
        <v>14</v>
      </c>
      <c r="B38" s="66" t="s">
        <v>77</v>
      </c>
      <c r="C38" s="28">
        <f t="shared" si="2"/>
        <v>1710280</v>
      </c>
      <c r="D38" s="54"/>
      <c r="F38" s="59">
        <v>506</v>
      </c>
      <c r="G38" s="54">
        <f>F38*3380</f>
        <v>1710280</v>
      </c>
    </row>
    <row r="39" spans="1:7" s="53" customFormat="1" ht="32.25" customHeight="1">
      <c r="A39" s="52">
        <v>15</v>
      </c>
      <c r="B39" s="66" t="s">
        <v>78</v>
      </c>
      <c r="C39" s="28">
        <f t="shared" si="2"/>
        <v>1710280</v>
      </c>
      <c r="D39" s="54"/>
      <c r="F39" s="59">
        <v>506</v>
      </c>
      <c r="G39" s="54">
        <f>F39*3380</f>
        <v>1710280</v>
      </c>
    </row>
    <row r="40" spans="1:7" s="53" customFormat="1" ht="32.25" customHeight="1">
      <c r="A40" s="52">
        <v>16</v>
      </c>
      <c r="B40" s="66" t="s">
        <v>79</v>
      </c>
      <c r="C40" s="28">
        <f t="shared" si="2"/>
        <v>1065246</v>
      </c>
      <c r="D40" s="54"/>
      <c r="F40" s="59">
        <v>585.3</v>
      </c>
      <c r="G40" s="54">
        <f>F40*1820</f>
        <v>1065246</v>
      </c>
    </row>
    <row r="41" spans="1:7" s="53" customFormat="1" ht="32.25" customHeight="1">
      <c r="A41" s="52">
        <v>17</v>
      </c>
      <c r="B41" s="66" t="s">
        <v>80</v>
      </c>
      <c r="C41" s="28">
        <f t="shared" si="2"/>
        <v>1078532</v>
      </c>
      <c r="D41" s="54"/>
      <c r="F41" s="59">
        <v>592.6</v>
      </c>
      <c r="G41" s="54">
        <f>F41*1820</f>
        <v>1078532</v>
      </c>
    </row>
    <row r="42" spans="1:7" s="53" customFormat="1" ht="32.25" customHeight="1">
      <c r="A42" s="52">
        <v>18</v>
      </c>
      <c r="B42" s="66" t="s">
        <v>81</v>
      </c>
      <c r="C42" s="28">
        <f t="shared" si="2"/>
        <v>2050983.9999999998</v>
      </c>
      <c r="D42" s="54"/>
      <c r="F42" s="59">
        <v>606.8</v>
      </c>
      <c r="G42" s="54">
        <f>F42*3380</f>
        <v>2050983.9999999998</v>
      </c>
    </row>
    <row r="43" spans="1:7" s="53" customFormat="1" ht="32.25" customHeight="1">
      <c r="A43" s="52">
        <v>19</v>
      </c>
      <c r="B43" s="66" t="s">
        <v>63</v>
      </c>
      <c r="C43" s="28">
        <f t="shared" si="2"/>
        <v>3093986</v>
      </c>
      <c r="D43" s="54">
        <v>3093986</v>
      </c>
      <c r="F43" s="59"/>
      <c r="G43" s="54"/>
    </row>
    <row r="44" spans="1:17" ht="14.25">
      <c r="A44" s="39"/>
      <c r="B44" s="44" t="s">
        <v>43</v>
      </c>
      <c r="C44" s="27">
        <f>SUM(C25:C43)</f>
        <v>25644639.2</v>
      </c>
      <c r="D44" s="27"/>
      <c r="E44" s="27"/>
      <c r="F44" s="27"/>
      <c r="G44" s="27"/>
      <c r="H44" s="26"/>
      <c r="I44" s="26"/>
      <c r="J44" s="26"/>
      <c r="K44" s="26"/>
      <c r="L44" s="26"/>
      <c r="M44" s="26"/>
      <c r="N44" s="26"/>
      <c r="O44" s="26"/>
      <c r="P44" s="53"/>
      <c r="Q44" s="53"/>
    </row>
    <row r="45" spans="1:17" ht="12.75">
      <c r="A45" s="105" t="s">
        <v>50</v>
      </c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7"/>
    </row>
    <row r="46" spans="1:17" ht="33.75" customHeight="1">
      <c r="A46" s="39">
        <v>1</v>
      </c>
      <c r="B46" s="66" t="s">
        <v>82</v>
      </c>
      <c r="C46" s="28">
        <f>D46+G46</f>
        <v>1260336</v>
      </c>
      <c r="D46" s="28">
        <v>1260336</v>
      </c>
      <c r="E46" s="28"/>
      <c r="F46" s="28"/>
      <c r="G46" s="28"/>
      <c r="H46" s="26"/>
      <c r="I46" s="26"/>
      <c r="J46" s="26"/>
      <c r="K46" s="26"/>
      <c r="L46" s="26"/>
      <c r="M46" s="26"/>
      <c r="N46" s="26"/>
      <c r="O46" s="26"/>
      <c r="P46" s="26"/>
      <c r="Q46" s="46"/>
    </row>
    <row r="47" spans="1:17" ht="33.75" customHeight="1">
      <c r="A47" s="39">
        <v>2</v>
      </c>
      <c r="B47" s="66" t="s">
        <v>83</v>
      </c>
      <c r="C47" s="28">
        <f aca="true" t="shared" si="3" ref="C47:C62">D47+G47</f>
        <v>810910</v>
      </c>
      <c r="D47" s="28">
        <v>810910</v>
      </c>
      <c r="E47" s="28"/>
      <c r="F47" s="28"/>
      <c r="G47" s="28"/>
      <c r="H47" s="26"/>
      <c r="I47" s="26"/>
      <c r="J47" s="26"/>
      <c r="K47" s="26"/>
      <c r="L47" s="26"/>
      <c r="M47" s="26"/>
      <c r="N47" s="26"/>
      <c r="O47" s="26"/>
      <c r="P47" s="26"/>
      <c r="Q47" s="46"/>
    </row>
    <row r="48" spans="1:17" ht="33.75" customHeight="1">
      <c r="A48" s="39">
        <v>3</v>
      </c>
      <c r="B48" s="66" t="s">
        <v>84</v>
      </c>
      <c r="C48" s="28">
        <f t="shared" si="3"/>
        <v>1234649.9</v>
      </c>
      <c r="D48" s="28">
        <v>1234649.9</v>
      </c>
      <c r="E48" s="28"/>
      <c r="F48" s="28"/>
      <c r="G48" s="28"/>
      <c r="H48" s="26"/>
      <c r="I48" s="26"/>
      <c r="J48" s="26"/>
      <c r="K48" s="26"/>
      <c r="L48" s="26"/>
      <c r="M48" s="26"/>
      <c r="N48" s="26"/>
      <c r="O48" s="26"/>
      <c r="P48" s="26"/>
      <c r="Q48" s="46"/>
    </row>
    <row r="49" spans="1:17" ht="33.75" customHeight="1">
      <c r="A49" s="39">
        <v>4</v>
      </c>
      <c r="B49" s="66" t="s">
        <v>85</v>
      </c>
      <c r="C49" s="28">
        <f t="shared" si="3"/>
        <v>1843098</v>
      </c>
      <c r="D49" s="28">
        <v>1843098</v>
      </c>
      <c r="E49" s="28"/>
      <c r="F49" s="28"/>
      <c r="G49" s="28"/>
      <c r="H49" s="26"/>
      <c r="I49" s="26"/>
      <c r="J49" s="26"/>
      <c r="K49" s="26"/>
      <c r="L49" s="26"/>
      <c r="M49" s="26"/>
      <c r="N49" s="26"/>
      <c r="O49" s="26"/>
      <c r="P49" s="26"/>
      <c r="Q49" s="46"/>
    </row>
    <row r="50" spans="1:17" ht="33.75" customHeight="1">
      <c r="A50" s="39">
        <v>5</v>
      </c>
      <c r="B50" s="66" t="s">
        <v>86</v>
      </c>
      <c r="C50" s="28">
        <f t="shared" si="3"/>
        <v>1230267.5</v>
      </c>
      <c r="D50" s="28">
        <v>1230267.5</v>
      </c>
      <c r="E50" s="28"/>
      <c r="F50" s="28"/>
      <c r="G50" s="28"/>
      <c r="H50" s="26"/>
      <c r="I50" s="26"/>
      <c r="J50" s="26"/>
      <c r="K50" s="26"/>
      <c r="L50" s="26"/>
      <c r="M50" s="26"/>
      <c r="N50" s="26"/>
      <c r="O50" s="26"/>
      <c r="P50" s="26"/>
      <c r="Q50" s="46"/>
    </row>
    <row r="51" spans="1:17" ht="33.75" customHeight="1">
      <c r="A51" s="39">
        <v>6</v>
      </c>
      <c r="B51" s="66" t="s">
        <v>87</v>
      </c>
      <c r="C51" s="28">
        <f t="shared" si="3"/>
        <v>1220100</v>
      </c>
      <c r="D51" s="28">
        <v>1220100</v>
      </c>
      <c r="E51" s="28"/>
      <c r="F51" s="28"/>
      <c r="G51" s="28"/>
      <c r="H51" s="26"/>
      <c r="I51" s="26"/>
      <c r="J51" s="26"/>
      <c r="K51" s="26"/>
      <c r="L51" s="26"/>
      <c r="M51" s="26"/>
      <c r="N51" s="26"/>
      <c r="O51" s="26"/>
      <c r="P51" s="26"/>
      <c r="Q51" s="46"/>
    </row>
    <row r="52" spans="1:17" ht="33.75" customHeight="1">
      <c r="A52" s="39">
        <v>7</v>
      </c>
      <c r="B52" s="66" t="s">
        <v>88</v>
      </c>
      <c r="C52" s="28">
        <f t="shared" si="3"/>
        <v>1219934</v>
      </c>
      <c r="D52" s="28">
        <v>1219934</v>
      </c>
      <c r="E52" s="28"/>
      <c r="F52" s="28"/>
      <c r="G52" s="28"/>
      <c r="H52" s="26"/>
      <c r="I52" s="26"/>
      <c r="J52" s="26"/>
      <c r="K52" s="26"/>
      <c r="L52" s="26"/>
      <c r="M52" s="26"/>
      <c r="N52" s="26"/>
      <c r="O52" s="26"/>
      <c r="P52" s="26"/>
      <c r="Q52" s="46"/>
    </row>
    <row r="53" spans="1:17" ht="33.75" customHeight="1">
      <c r="A53" s="39">
        <v>8</v>
      </c>
      <c r="B53" s="66" t="s">
        <v>89</v>
      </c>
      <c r="C53" s="28">
        <f t="shared" si="3"/>
        <v>1842392.5</v>
      </c>
      <c r="D53" s="28">
        <v>1842392.5</v>
      </c>
      <c r="E53" s="28"/>
      <c r="F53" s="28"/>
      <c r="G53" s="28"/>
      <c r="H53" s="26"/>
      <c r="I53" s="26"/>
      <c r="J53" s="26"/>
      <c r="K53" s="26"/>
      <c r="L53" s="26"/>
      <c r="M53" s="26"/>
      <c r="N53" s="26"/>
      <c r="O53" s="26"/>
      <c r="P53" s="26"/>
      <c r="Q53" s="46"/>
    </row>
    <row r="54" spans="1:17" ht="33.75" customHeight="1">
      <c r="A54" s="39">
        <v>9</v>
      </c>
      <c r="B54" s="66" t="s">
        <v>90</v>
      </c>
      <c r="C54" s="28">
        <f t="shared" si="3"/>
        <v>1228234</v>
      </c>
      <c r="D54" s="28">
        <v>1228234</v>
      </c>
      <c r="E54" s="28"/>
      <c r="F54" s="28"/>
      <c r="G54" s="28"/>
      <c r="H54" s="26"/>
      <c r="I54" s="26"/>
      <c r="J54" s="26"/>
      <c r="K54" s="26"/>
      <c r="L54" s="26"/>
      <c r="M54" s="26"/>
      <c r="N54" s="26"/>
      <c r="O54" s="26"/>
      <c r="P54" s="26"/>
      <c r="Q54" s="46"/>
    </row>
    <row r="55" spans="1:17" ht="48.75" customHeight="1">
      <c r="A55" s="39">
        <v>10</v>
      </c>
      <c r="B55" s="66" t="s">
        <v>91</v>
      </c>
      <c r="C55" s="28">
        <f t="shared" si="3"/>
        <v>583854</v>
      </c>
      <c r="D55" s="28">
        <v>583854</v>
      </c>
      <c r="E55" s="28"/>
      <c r="F55" s="28"/>
      <c r="G55" s="28"/>
      <c r="H55" s="26"/>
      <c r="I55" s="26"/>
      <c r="J55" s="26"/>
      <c r="K55" s="26"/>
      <c r="L55" s="26"/>
      <c r="M55" s="26"/>
      <c r="N55" s="26"/>
      <c r="O55" s="26"/>
      <c r="P55" s="26"/>
      <c r="Q55" s="46"/>
    </row>
    <row r="56" spans="1:17" ht="33.75" customHeight="1">
      <c r="A56" s="39">
        <v>11</v>
      </c>
      <c r="B56" s="66" t="s">
        <v>92</v>
      </c>
      <c r="C56" s="28">
        <f>D56+G56</f>
        <v>12378730</v>
      </c>
      <c r="D56" s="28">
        <v>12378730</v>
      </c>
      <c r="E56" s="28"/>
      <c r="F56" s="28"/>
      <c r="G56" s="28"/>
      <c r="H56" s="26"/>
      <c r="I56" s="26"/>
      <c r="J56" s="26"/>
      <c r="K56" s="26"/>
      <c r="L56" s="26"/>
      <c r="M56" s="26"/>
      <c r="N56" s="26"/>
      <c r="O56" s="26"/>
      <c r="P56" s="26"/>
      <c r="Q56" s="46"/>
    </row>
    <row r="57" spans="1:17" ht="33.75" customHeight="1">
      <c r="A57" s="39">
        <v>12</v>
      </c>
      <c r="B57" s="66" t="s">
        <v>93</v>
      </c>
      <c r="C57" s="28">
        <f t="shared" si="3"/>
        <v>771734</v>
      </c>
      <c r="D57" s="28">
        <v>771734</v>
      </c>
      <c r="E57" s="28"/>
      <c r="F57" s="28"/>
      <c r="G57" s="28"/>
      <c r="H57" s="26"/>
      <c r="I57" s="26"/>
      <c r="J57" s="26"/>
      <c r="K57" s="26"/>
      <c r="L57" s="26"/>
      <c r="M57" s="26"/>
      <c r="N57" s="26"/>
      <c r="O57" s="26"/>
      <c r="P57" s="61"/>
      <c r="Q57" s="62"/>
    </row>
    <row r="58" spans="1:17" ht="33.75" customHeight="1">
      <c r="A58" s="39">
        <v>13</v>
      </c>
      <c r="B58" s="66" t="s">
        <v>94</v>
      </c>
      <c r="C58" s="28">
        <f t="shared" si="3"/>
        <v>572644.4</v>
      </c>
      <c r="D58" s="28">
        <v>572644.4</v>
      </c>
      <c r="E58" s="28"/>
      <c r="F58" s="28"/>
      <c r="G58" s="28"/>
      <c r="H58" s="26"/>
      <c r="I58" s="26"/>
      <c r="J58" s="26"/>
      <c r="K58" s="26"/>
      <c r="L58" s="26"/>
      <c r="M58" s="26"/>
      <c r="N58" s="26"/>
      <c r="O58" s="26"/>
      <c r="P58" s="61"/>
      <c r="Q58" s="62"/>
    </row>
    <row r="59" spans="1:17" ht="33.75" customHeight="1">
      <c r="A59" s="39">
        <v>14</v>
      </c>
      <c r="B59" s="66" t="s">
        <v>95</v>
      </c>
      <c r="C59" s="28">
        <f t="shared" si="3"/>
        <v>1711294</v>
      </c>
      <c r="D59" s="28"/>
      <c r="E59" s="28"/>
      <c r="F59" s="28">
        <v>506.3</v>
      </c>
      <c r="G59" s="28">
        <f>F59*3380</f>
        <v>1711294</v>
      </c>
      <c r="H59" s="26"/>
      <c r="I59" s="26"/>
      <c r="J59" s="26"/>
      <c r="K59" s="26"/>
      <c r="L59" s="26"/>
      <c r="M59" s="26"/>
      <c r="N59" s="26"/>
      <c r="O59" s="26"/>
      <c r="P59" s="26"/>
      <c r="Q59" s="46"/>
    </row>
    <row r="60" spans="1:17" ht="33.75" customHeight="1">
      <c r="A60" s="39">
        <v>15</v>
      </c>
      <c r="B60" s="66" t="s">
        <v>96</v>
      </c>
      <c r="C60" s="28">
        <f t="shared" si="3"/>
        <v>1985750</v>
      </c>
      <c r="D60" s="28"/>
      <c r="E60" s="28"/>
      <c r="F60" s="28">
        <v>587.5</v>
      </c>
      <c r="G60" s="28">
        <f>F60*3380</f>
        <v>1985750</v>
      </c>
      <c r="H60" s="26"/>
      <c r="I60" s="26"/>
      <c r="J60" s="26"/>
      <c r="K60" s="26"/>
      <c r="L60" s="26"/>
      <c r="M60" s="26"/>
      <c r="N60" s="26"/>
      <c r="O60" s="26"/>
      <c r="P60" s="26"/>
      <c r="Q60" s="46"/>
    </row>
    <row r="61" spans="1:17" ht="33.75" customHeight="1">
      <c r="A61" s="39">
        <v>16</v>
      </c>
      <c r="B61" s="66" t="s">
        <v>97</v>
      </c>
      <c r="C61" s="28">
        <f t="shared" si="3"/>
        <v>579638</v>
      </c>
      <c r="D61" s="28">
        <v>579638</v>
      </c>
      <c r="E61" s="28"/>
      <c r="F61" s="28"/>
      <c r="G61" s="28"/>
      <c r="H61" s="26"/>
      <c r="I61" s="26"/>
      <c r="J61" s="26"/>
      <c r="K61" s="26"/>
      <c r="L61" s="26"/>
      <c r="M61" s="26"/>
      <c r="N61" s="26"/>
      <c r="O61" s="26"/>
      <c r="P61" s="26"/>
      <c r="Q61" s="46"/>
    </row>
    <row r="62" spans="1:17" ht="33.75" customHeight="1">
      <c r="A62" s="39">
        <v>17</v>
      </c>
      <c r="B62" s="66" t="s">
        <v>98</v>
      </c>
      <c r="C62" s="28">
        <f t="shared" si="3"/>
        <v>1370820</v>
      </c>
      <c r="D62" s="28">
        <v>1370820</v>
      </c>
      <c r="E62" s="28"/>
      <c r="F62" s="28"/>
      <c r="G62" s="28"/>
      <c r="H62" s="26"/>
      <c r="I62" s="26"/>
      <c r="J62" s="26"/>
      <c r="K62" s="26"/>
      <c r="L62" s="26"/>
      <c r="M62" s="26"/>
      <c r="N62" s="26"/>
      <c r="O62" s="26"/>
      <c r="P62" s="26"/>
      <c r="Q62" s="46"/>
    </row>
    <row r="63" spans="1:17" ht="14.25">
      <c r="A63" s="39"/>
      <c r="B63" s="44" t="s">
        <v>101</v>
      </c>
      <c r="C63" s="27">
        <f>SUM(C46:C62)</f>
        <v>31844386.299999997</v>
      </c>
      <c r="D63" s="27"/>
      <c r="E63" s="27"/>
      <c r="F63" s="27"/>
      <c r="G63" s="27"/>
      <c r="H63" s="26"/>
      <c r="I63" s="26"/>
      <c r="J63" s="26"/>
      <c r="K63" s="26"/>
      <c r="L63" s="26"/>
      <c r="M63" s="26"/>
      <c r="N63" s="26"/>
      <c r="O63" s="26"/>
      <c r="P63" s="26"/>
      <c r="Q63" s="46"/>
    </row>
  </sheetData>
  <sheetProtection/>
  <mergeCells count="13">
    <mergeCell ref="B4:P4"/>
    <mergeCell ref="F6:G6"/>
    <mergeCell ref="N2:Q2"/>
    <mergeCell ref="A45:Q45"/>
    <mergeCell ref="A24:Q24"/>
    <mergeCell ref="H6:I6"/>
    <mergeCell ref="J6:K6"/>
    <mergeCell ref="L6:M6"/>
    <mergeCell ref="P8:Q8"/>
    <mergeCell ref="A9:Q9"/>
    <mergeCell ref="N6:O6"/>
    <mergeCell ref="P6:Q6"/>
    <mergeCell ref="P7:Q7"/>
  </mergeCells>
  <printOptions/>
  <pageMargins left="0.5905511811023623" right="0.3937007874015748" top="0.984251968503937" bottom="0.5905511811023623" header="0.5118110236220472" footer="0.5118110236220472"/>
  <pageSetup firstPageNumber="1" useFirstPageNumber="1" fitToHeight="0" fitToWidth="1" horizontalDpi="600" verticalDpi="600" orientation="landscape" paperSize="9" scale="58" r:id="rId1"/>
  <headerFooter alignWithMargins="0">
    <oddHeader>&amp;C&amp;P</oddHeader>
  </headerFooter>
  <ignoredErrors>
    <ignoredError sqref="G3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Чеб. р-н Вячеслав Петров</cp:lastModifiedBy>
  <cp:lastPrinted>2020-11-19T12:55:00Z</cp:lastPrinted>
  <dcterms:created xsi:type="dcterms:W3CDTF">2010-12-03T14:19:19Z</dcterms:created>
  <dcterms:modified xsi:type="dcterms:W3CDTF">2020-11-19T12:55:06Z</dcterms:modified>
  <cp:category/>
  <cp:version/>
  <cp:contentType/>
  <cp:contentStatus/>
</cp:coreProperties>
</file>