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3965" yWindow="-120" windowWidth="14955" windowHeight="131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380" i="1" l="1"/>
  <c r="I241" i="1"/>
  <c r="I242" i="1"/>
  <c r="I38" i="1" l="1"/>
  <c r="J356" i="1" l="1"/>
  <c r="K356" i="1"/>
  <c r="L356" i="1"/>
  <c r="M356" i="1"/>
  <c r="N356" i="1"/>
  <c r="O356" i="1"/>
  <c r="P356" i="1"/>
  <c r="J357" i="1"/>
  <c r="K357" i="1"/>
  <c r="L357" i="1"/>
  <c r="M357" i="1"/>
  <c r="N357" i="1"/>
  <c r="O357" i="1"/>
  <c r="P357" i="1"/>
  <c r="Q357" i="1"/>
  <c r="Q356" i="1"/>
  <c r="J323" i="1"/>
  <c r="J324" i="1"/>
  <c r="K323" i="1"/>
  <c r="O323" i="1"/>
  <c r="P323" i="1"/>
  <c r="K324" i="1"/>
  <c r="O324" i="1"/>
  <c r="P324" i="1"/>
  <c r="Q324" i="1"/>
  <c r="Q323" i="1"/>
  <c r="L280" i="1"/>
  <c r="M280" i="1"/>
  <c r="N280" i="1"/>
  <c r="O280" i="1"/>
  <c r="P280" i="1"/>
  <c r="J277" i="1"/>
  <c r="K277" i="1"/>
  <c r="J279" i="1"/>
  <c r="K279" i="1"/>
  <c r="L279" i="1"/>
  <c r="M279" i="1"/>
  <c r="N279" i="1"/>
  <c r="O279" i="1"/>
  <c r="P279" i="1"/>
  <c r="L278" i="1"/>
  <c r="M278" i="1"/>
  <c r="N278" i="1"/>
  <c r="O278" i="1"/>
  <c r="P278" i="1"/>
  <c r="Q278" i="1"/>
  <c r="Q279" i="1"/>
  <c r="Q280" i="1"/>
  <c r="Q277" i="1"/>
  <c r="I353" i="1"/>
  <c r="I352" i="1"/>
  <c r="Q351" i="1"/>
  <c r="P351" i="1"/>
  <c r="O351" i="1"/>
  <c r="N351" i="1"/>
  <c r="M351" i="1"/>
  <c r="L351" i="1"/>
  <c r="J351" i="1"/>
  <c r="I349" i="1"/>
  <c r="I348" i="1"/>
  <c r="Q347" i="1"/>
  <c r="P347" i="1"/>
  <c r="O347" i="1"/>
  <c r="N347" i="1"/>
  <c r="M347" i="1"/>
  <c r="L347" i="1"/>
  <c r="J347" i="1"/>
  <c r="I345" i="1"/>
  <c r="I344" i="1"/>
  <c r="Q343" i="1"/>
  <c r="P343" i="1"/>
  <c r="O343" i="1"/>
  <c r="N343" i="1"/>
  <c r="M343" i="1"/>
  <c r="L343" i="1"/>
  <c r="J343" i="1"/>
  <c r="I341" i="1"/>
  <c r="I340" i="1"/>
  <c r="Q339" i="1"/>
  <c r="P339" i="1"/>
  <c r="O339" i="1"/>
  <c r="N339" i="1"/>
  <c r="M339" i="1"/>
  <c r="L339" i="1"/>
  <c r="J339" i="1"/>
  <c r="I337" i="1"/>
  <c r="I336" i="1"/>
  <c r="Q335" i="1"/>
  <c r="P335" i="1"/>
  <c r="O335" i="1"/>
  <c r="N335" i="1"/>
  <c r="M335" i="1"/>
  <c r="L335" i="1"/>
  <c r="J335" i="1"/>
  <c r="I335" i="1" s="1"/>
  <c r="I333" i="1"/>
  <c r="I332" i="1"/>
  <c r="Q331" i="1"/>
  <c r="P331" i="1"/>
  <c r="O331" i="1"/>
  <c r="N331" i="1"/>
  <c r="M331" i="1"/>
  <c r="L331" i="1"/>
  <c r="K331" i="1"/>
  <c r="J331" i="1"/>
  <c r="I329" i="1"/>
  <c r="I357" i="1" s="1"/>
  <c r="I328" i="1"/>
  <c r="I356" i="1" s="1"/>
  <c r="Q327" i="1"/>
  <c r="Q355" i="1" s="1"/>
  <c r="P327" i="1"/>
  <c r="P355" i="1" s="1"/>
  <c r="O327" i="1"/>
  <c r="O355" i="1" s="1"/>
  <c r="N327" i="1"/>
  <c r="N355" i="1" s="1"/>
  <c r="M327" i="1"/>
  <c r="M355" i="1" s="1"/>
  <c r="L327" i="1"/>
  <c r="L355" i="1" s="1"/>
  <c r="K327" i="1"/>
  <c r="K355" i="1" s="1"/>
  <c r="J327" i="1"/>
  <c r="I327" i="1" s="1"/>
  <c r="P325" i="1"/>
  <c r="O325" i="1"/>
  <c r="N325" i="1"/>
  <c r="M325" i="1"/>
  <c r="L325" i="1"/>
  <c r="K325" i="1"/>
  <c r="I317" i="1"/>
  <c r="I315" i="1"/>
  <c r="Q314" i="1"/>
  <c r="P314" i="1"/>
  <c r="O314" i="1"/>
  <c r="K314" i="1"/>
  <c r="J314" i="1"/>
  <c r="I313" i="1"/>
  <c r="N323" i="1"/>
  <c r="M311" i="1"/>
  <c r="M312" i="1" s="1"/>
  <c r="M310" i="1" s="1"/>
  <c r="I311" i="1"/>
  <c r="Q310" i="1"/>
  <c r="P310" i="1"/>
  <c r="O310" i="1"/>
  <c r="K310" i="1"/>
  <c r="J310" i="1"/>
  <c r="I309" i="1"/>
  <c r="M307" i="1"/>
  <c r="M308" i="1" s="1"/>
  <c r="M306" i="1" s="1"/>
  <c r="L307" i="1"/>
  <c r="L308" i="1" s="1"/>
  <c r="Q306" i="1"/>
  <c r="P306" i="1"/>
  <c r="O306" i="1"/>
  <c r="N306" i="1"/>
  <c r="K306" i="1"/>
  <c r="J306" i="1"/>
  <c r="I305" i="1"/>
  <c r="I304" i="1"/>
  <c r="I303" i="1"/>
  <c r="Q302" i="1"/>
  <c r="P302" i="1"/>
  <c r="O302" i="1"/>
  <c r="N302" i="1"/>
  <c r="M302" i="1"/>
  <c r="K302" i="1"/>
  <c r="J302" i="1"/>
  <c r="I301" i="1"/>
  <c r="I300" i="1"/>
  <c r="I299" i="1"/>
  <c r="Q298" i="1"/>
  <c r="P298" i="1"/>
  <c r="O298" i="1"/>
  <c r="N298" i="1"/>
  <c r="M298" i="1"/>
  <c r="L298" i="1"/>
  <c r="K298" i="1"/>
  <c r="J298" i="1"/>
  <c r="I284" i="1"/>
  <c r="I283" i="1"/>
  <c r="Q282" i="1"/>
  <c r="Q322" i="1" s="1"/>
  <c r="P282" i="1"/>
  <c r="P322" i="1" s="1"/>
  <c r="O282" i="1"/>
  <c r="O322" i="1" s="1"/>
  <c r="N282" i="1"/>
  <c r="M282" i="1"/>
  <c r="M322" i="1" s="1"/>
  <c r="L282" i="1"/>
  <c r="K282" i="1"/>
  <c r="K322" i="1" s="1"/>
  <c r="J282" i="1"/>
  <c r="J322" i="1" s="1"/>
  <c r="I282" i="1"/>
  <c r="I276" i="1"/>
  <c r="I275" i="1"/>
  <c r="I274" i="1"/>
  <c r="P273" i="1"/>
  <c r="O273" i="1"/>
  <c r="N273" i="1"/>
  <c r="M273" i="1"/>
  <c r="L273" i="1"/>
  <c r="I272" i="1"/>
  <c r="I271" i="1"/>
  <c r="I270" i="1"/>
  <c r="P269" i="1"/>
  <c r="O269" i="1"/>
  <c r="N269" i="1"/>
  <c r="M269" i="1"/>
  <c r="L269" i="1"/>
  <c r="I267" i="1"/>
  <c r="I266" i="1"/>
  <c r="P265" i="1"/>
  <c r="O265" i="1"/>
  <c r="N265" i="1"/>
  <c r="M265" i="1"/>
  <c r="L265" i="1"/>
  <c r="I263" i="1"/>
  <c r="I262" i="1"/>
  <c r="P261" i="1"/>
  <c r="P277" i="1" s="1"/>
  <c r="O261" i="1"/>
  <c r="N261" i="1"/>
  <c r="N277" i="1" s="1"/>
  <c r="M261" i="1"/>
  <c r="L261" i="1"/>
  <c r="L277" i="1" s="1"/>
  <c r="J393" i="1"/>
  <c r="K393" i="1"/>
  <c r="J394" i="1"/>
  <c r="K394" i="1"/>
  <c r="J257" i="1"/>
  <c r="K257" i="1"/>
  <c r="J258" i="1"/>
  <c r="K258" i="1"/>
  <c r="J157" i="1"/>
  <c r="K157" i="1"/>
  <c r="J155" i="1"/>
  <c r="J156" i="1"/>
  <c r="J130" i="1"/>
  <c r="J131" i="1"/>
  <c r="J34" i="1"/>
  <c r="K34" i="1"/>
  <c r="J33" i="1"/>
  <c r="K33" i="1"/>
  <c r="L33" i="1"/>
  <c r="I395" i="1"/>
  <c r="L35" i="1"/>
  <c r="M35" i="1"/>
  <c r="N35" i="1"/>
  <c r="O35" i="1"/>
  <c r="P35" i="1"/>
  <c r="Q33" i="1"/>
  <c r="Q34" i="1"/>
  <c r="Q155" i="1"/>
  <c r="Q156" i="1"/>
  <c r="Q157" i="1"/>
  <c r="Q180" i="1"/>
  <c r="Q181" i="1"/>
  <c r="Q393" i="1"/>
  <c r="Q394" i="1"/>
  <c r="I382" i="1"/>
  <c r="I381" i="1"/>
  <c r="Q380" i="1"/>
  <c r="O380" i="1"/>
  <c r="N380" i="1"/>
  <c r="L380" i="1"/>
  <c r="K380" i="1"/>
  <c r="J380" i="1"/>
  <c r="P240" i="1"/>
  <c r="M240" i="1"/>
  <c r="N240" i="1"/>
  <c r="O240" i="1"/>
  <c r="L240" i="1"/>
  <c r="I240" i="1" l="1"/>
  <c r="I351" i="1"/>
  <c r="L323" i="1"/>
  <c r="M323" i="1"/>
  <c r="I302" i="1"/>
  <c r="I331" i="1"/>
  <c r="I339" i="1"/>
  <c r="M277" i="1"/>
  <c r="O277" i="1"/>
  <c r="I343" i="1"/>
  <c r="I279" i="1"/>
  <c r="M324" i="1"/>
  <c r="J355" i="1"/>
  <c r="I278" i="1"/>
  <c r="I280" i="1"/>
  <c r="I298" i="1"/>
  <c r="I308" i="1"/>
  <c r="I347" i="1"/>
  <c r="L324" i="1"/>
  <c r="I316" i="1"/>
  <c r="L306" i="1"/>
  <c r="I306" i="1" s="1"/>
  <c r="I307" i="1"/>
  <c r="I323" i="1" s="1"/>
  <c r="L310" i="1"/>
  <c r="L314" i="1"/>
  <c r="I314" i="1" s="1"/>
  <c r="I265" i="1"/>
  <c r="I261" i="1"/>
  <c r="I273" i="1"/>
  <c r="I269" i="1"/>
  <c r="I380" i="1"/>
  <c r="I277" i="1" l="1"/>
  <c r="I355" i="1"/>
  <c r="N322" i="1"/>
  <c r="N324" i="1"/>
  <c r="L322" i="1"/>
  <c r="I312" i="1"/>
  <c r="I324" i="1" s="1"/>
  <c r="I310" i="1"/>
  <c r="I322" i="1" s="1"/>
  <c r="I164" i="1" l="1"/>
  <c r="I160" i="1"/>
  <c r="I176" i="1"/>
  <c r="K155" i="1" l="1"/>
  <c r="L155" i="1"/>
  <c r="M155" i="1"/>
  <c r="N155" i="1"/>
  <c r="O155" i="1"/>
  <c r="K156" i="1"/>
  <c r="L156" i="1"/>
  <c r="M156" i="1"/>
  <c r="N156" i="1"/>
  <c r="O156" i="1"/>
  <c r="P155" i="1"/>
  <c r="P156" i="1"/>
  <c r="L157" i="1"/>
  <c r="M157" i="1"/>
  <c r="N157" i="1"/>
  <c r="O157" i="1"/>
  <c r="P157" i="1"/>
  <c r="I145" i="1"/>
  <c r="I157" i="1" s="1"/>
  <c r="M142" i="1"/>
  <c r="N142" i="1"/>
  <c r="O142" i="1"/>
  <c r="P142" i="1"/>
  <c r="L142" i="1"/>
  <c r="L393" i="1"/>
  <c r="M393" i="1"/>
  <c r="N393" i="1"/>
  <c r="O393" i="1"/>
  <c r="P393" i="1"/>
  <c r="L394" i="1"/>
  <c r="M394" i="1"/>
  <c r="N394" i="1"/>
  <c r="O394" i="1"/>
  <c r="P394" i="1"/>
  <c r="I106" i="1"/>
  <c r="I102" i="1"/>
  <c r="I94" i="1"/>
  <c r="I90" i="1"/>
  <c r="I86" i="1"/>
  <c r="I82" i="1"/>
  <c r="I78" i="1"/>
  <c r="I74" i="1"/>
  <c r="I70" i="1"/>
  <c r="I66" i="1"/>
  <c r="L49" i="1"/>
  <c r="M49" i="1"/>
  <c r="N49" i="1"/>
  <c r="O49" i="1"/>
  <c r="I42" i="1"/>
  <c r="N41" i="1"/>
  <c r="O41" i="1"/>
  <c r="P41" i="1"/>
  <c r="L41" i="1"/>
  <c r="L244" i="1" l="1"/>
  <c r="L248" i="1"/>
  <c r="M248" i="1"/>
  <c r="L236" i="1"/>
  <c r="M236" i="1"/>
  <c r="L232" i="1"/>
  <c r="M232" i="1"/>
  <c r="N232" i="1"/>
  <c r="M33" i="1" l="1"/>
  <c r="N33" i="1"/>
  <c r="O33" i="1"/>
  <c r="P33" i="1"/>
  <c r="L34" i="1"/>
  <c r="N34" i="1"/>
  <c r="O34" i="1"/>
  <c r="P34" i="1"/>
  <c r="M34" i="1"/>
  <c r="I31" i="1" l="1"/>
  <c r="I35" i="1" s="1"/>
  <c r="I30" i="1"/>
  <c r="I29" i="1"/>
  <c r="M28" i="1"/>
  <c r="N28" i="1"/>
  <c r="O28" i="1"/>
  <c r="I28" i="1" l="1"/>
  <c r="N228" i="1" l="1"/>
  <c r="M228" i="1"/>
  <c r="I230" i="1"/>
  <c r="I229" i="1"/>
  <c r="I226" i="1"/>
  <c r="I225" i="1"/>
  <c r="N224" i="1"/>
  <c r="M224" i="1"/>
  <c r="O208" i="1"/>
  <c r="N208" i="1"/>
  <c r="M208" i="1"/>
  <c r="P204" i="1"/>
  <c r="O204" i="1"/>
  <c r="N200" i="1"/>
  <c r="O200" i="1"/>
  <c r="P200" i="1"/>
  <c r="Q200" i="1"/>
  <c r="N196" i="1"/>
  <c r="O196" i="1"/>
  <c r="P196" i="1"/>
  <c r="Q196" i="1"/>
  <c r="O192" i="1"/>
  <c r="P192" i="1"/>
  <c r="Q192" i="1"/>
  <c r="P188" i="1"/>
  <c r="O188" i="1"/>
  <c r="M163" i="1"/>
  <c r="M117" i="1"/>
  <c r="N117" i="1"/>
  <c r="L117" i="1"/>
  <c r="I119" i="1"/>
  <c r="I118" i="1"/>
  <c r="P101" i="1"/>
  <c r="L97" i="1"/>
  <c r="N81" i="1"/>
  <c r="N61" i="1"/>
  <c r="N65" i="1"/>
  <c r="I224" i="1" l="1"/>
  <c r="I228" i="1"/>
  <c r="I117" i="1"/>
  <c r="O37" i="1"/>
  <c r="P37" i="1"/>
  <c r="J395" i="1" l="1"/>
  <c r="K395" i="1"/>
  <c r="L395" i="1"/>
  <c r="M395" i="1"/>
  <c r="N395" i="1"/>
  <c r="O395" i="1"/>
  <c r="P395" i="1"/>
  <c r="Q395" i="1"/>
  <c r="L257" i="1"/>
  <c r="M257" i="1"/>
  <c r="N257" i="1"/>
  <c r="O257" i="1"/>
  <c r="P257" i="1"/>
  <c r="Q257" i="1"/>
  <c r="O258" i="1"/>
  <c r="P258" i="1"/>
  <c r="Q258" i="1"/>
  <c r="J259" i="1"/>
  <c r="K259" i="1"/>
  <c r="L259" i="1"/>
  <c r="M259" i="1"/>
  <c r="N259" i="1"/>
  <c r="O259" i="1"/>
  <c r="P259" i="1"/>
  <c r="Q259" i="1"/>
  <c r="I259" i="1"/>
  <c r="J180" i="1"/>
  <c r="J397" i="1" s="1"/>
  <c r="K180" i="1"/>
  <c r="L180" i="1"/>
  <c r="M180" i="1"/>
  <c r="N180" i="1"/>
  <c r="O180" i="1"/>
  <c r="P180" i="1"/>
  <c r="J181" i="1"/>
  <c r="J398" i="1" s="1"/>
  <c r="K181" i="1"/>
  <c r="L181" i="1"/>
  <c r="M181" i="1"/>
  <c r="N181" i="1"/>
  <c r="O181" i="1"/>
  <c r="P181" i="1"/>
  <c r="J182" i="1"/>
  <c r="K182" i="1"/>
  <c r="L182" i="1"/>
  <c r="M182" i="1"/>
  <c r="N182" i="1"/>
  <c r="O182" i="1"/>
  <c r="P182" i="1"/>
  <c r="Q182" i="1"/>
  <c r="I182" i="1"/>
  <c r="L388" i="1"/>
  <c r="L134" i="1"/>
  <c r="L138" i="1"/>
  <c r="L146" i="1"/>
  <c r="L24" i="1"/>
  <c r="L150" i="1"/>
  <c r="L384" i="1"/>
  <c r="M388" i="1"/>
  <c r="M134" i="1"/>
  <c r="M138" i="1"/>
  <c r="M146" i="1"/>
  <c r="M24" i="1"/>
  <c r="M150" i="1"/>
  <c r="M384" i="1"/>
  <c r="K130" i="1"/>
  <c r="K397" i="1" s="1"/>
  <c r="L130" i="1"/>
  <c r="L397" i="1" s="1"/>
  <c r="M130" i="1"/>
  <c r="M397" i="1" s="1"/>
  <c r="N130" i="1"/>
  <c r="N397" i="1" s="1"/>
  <c r="O130" i="1"/>
  <c r="O397" i="1" s="1"/>
  <c r="P130" i="1"/>
  <c r="P397" i="1" s="1"/>
  <c r="Q130" i="1"/>
  <c r="Q397" i="1" s="1"/>
  <c r="K131" i="1"/>
  <c r="K398" i="1" s="1"/>
  <c r="L131" i="1"/>
  <c r="M131" i="1"/>
  <c r="N131" i="1"/>
  <c r="O131" i="1"/>
  <c r="O398" i="1" s="1"/>
  <c r="P131" i="1"/>
  <c r="P398" i="1" s="1"/>
  <c r="Q131" i="1"/>
  <c r="Q398" i="1" s="1"/>
  <c r="J132" i="1"/>
  <c r="K132" i="1"/>
  <c r="L132" i="1"/>
  <c r="L399" i="1" s="1"/>
  <c r="M132" i="1"/>
  <c r="M399" i="1" s="1"/>
  <c r="N132" i="1"/>
  <c r="N399" i="1" s="1"/>
  <c r="O132" i="1"/>
  <c r="O399" i="1" s="1"/>
  <c r="P132" i="1"/>
  <c r="P399" i="1" s="1"/>
  <c r="Q132" i="1"/>
  <c r="J35" i="1"/>
  <c r="J399" i="1" s="1"/>
  <c r="K35" i="1"/>
  <c r="K399" i="1" s="1"/>
  <c r="Q35" i="1"/>
  <c r="Q384" i="1"/>
  <c r="P384" i="1"/>
  <c r="O384" i="1"/>
  <c r="N384" i="1"/>
  <c r="K384" i="1"/>
  <c r="J384" i="1"/>
  <c r="Q150" i="1"/>
  <c r="P150" i="1"/>
  <c r="O150" i="1"/>
  <c r="N150" i="1"/>
  <c r="K150" i="1"/>
  <c r="J150" i="1"/>
  <c r="Q24" i="1"/>
  <c r="P24" i="1"/>
  <c r="O24" i="1"/>
  <c r="N24" i="1"/>
  <c r="K24" i="1"/>
  <c r="J24" i="1"/>
  <c r="Q146" i="1"/>
  <c r="P146" i="1"/>
  <c r="O146" i="1"/>
  <c r="N146" i="1"/>
  <c r="K146" i="1"/>
  <c r="J146" i="1"/>
  <c r="Q142" i="1"/>
  <c r="K142" i="1"/>
  <c r="J142" i="1"/>
  <c r="Q138" i="1"/>
  <c r="P138" i="1"/>
  <c r="O138" i="1"/>
  <c r="N138" i="1"/>
  <c r="K138" i="1"/>
  <c r="J138" i="1"/>
  <c r="Q134" i="1"/>
  <c r="P134" i="1"/>
  <c r="O134" i="1"/>
  <c r="N134" i="1"/>
  <c r="K134" i="1"/>
  <c r="J134" i="1"/>
  <c r="K388" i="1"/>
  <c r="N388" i="1"/>
  <c r="O388" i="1"/>
  <c r="P388" i="1"/>
  <c r="I386" i="1"/>
  <c r="I385" i="1"/>
  <c r="I152" i="1"/>
  <c r="I151" i="1"/>
  <c r="I26" i="1"/>
  <c r="I25" i="1"/>
  <c r="I148" i="1"/>
  <c r="I147" i="1"/>
  <c r="I143" i="1"/>
  <c r="I140" i="1"/>
  <c r="I139" i="1"/>
  <c r="I136" i="1"/>
  <c r="I135" i="1"/>
  <c r="I389" i="1"/>
  <c r="I22" i="1"/>
  <c r="I21" i="1"/>
  <c r="I18" i="1"/>
  <c r="I17" i="1"/>
  <c r="I14" i="1"/>
  <c r="I13" i="1"/>
  <c r="I10" i="1"/>
  <c r="I9" i="1"/>
  <c r="Q20" i="1"/>
  <c r="P20" i="1"/>
  <c r="O20" i="1"/>
  <c r="N20" i="1"/>
  <c r="M20" i="1"/>
  <c r="L20" i="1"/>
  <c r="K20" i="1"/>
  <c r="J20" i="1"/>
  <c r="Q16" i="1"/>
  <c r="P16" i="1"/>
  <c r="O16" i="1"/>
  <c r="N16" i="1"/>
  <c r="M16" i="1"/>
  <c r="L16" i="1"/>
  <c r="K16" i="1"/>
  <c r="J16" i="1"/>
  <c r="Q12" i="1"/>
  <c r="P12" i="1"/>
  <c r="O12" i="1"/>
  <c r="N12" i="1"/>
  <c r="M12" i="1"/>
  <c r="L12" i="1"/>
  <c r="K12" i="1"/>
  <c r="J12" i="1"/>
  <c r="Q8" i="1"/>
  <c r="P8" i="1"/>
  <c r="O8" i="1"/>
  <c r="N8" i="1"/>
  <c r="M8" i="1"/>
  <c r="L8" i="1"/>
  <c r="K8" i="1"/>
  <c r="J8" i="1"/>
  <c r="I250" i="1"/>
  <c r="I248" i="1"/>
  <c r="I246" i="1"/>
  <c r="I244" i="1"/>
  <c r="I238" i="1"/>
  <c r="I234" i="1"/>
  <c r="I232" i="1"/>
  <c r="I222" i="1"/>
  <c r="I221" i="1"/>
  <c r="Q220" i="1"/>
  <c r="M220" i="1"/>
  <c r="L220" i="1"/>
  <c r="K220" i="1"/>
  <c r="J220" i="1"/>
  <c r="I218" i="1"/>
  <c r="I217" i="1"/>
  <c r="Q216" i="1"/>
  <c r="P216" i="1"/>
  <c r="M216" i="1"/>
  <c r="L216" i="1"/>
  <c r="K216" i="1"/>
  <c r="J216" i="1"/>
  <c r="I214" i="1"/>
  <c r="I213" i="1"/>
  <c r="Q212" i="1"/>
  <c r="P212" i="1"/>
  <c r="O212" i="1"/>
  <c r="N212" i="1"/>
  <c r="M212" i="1"/>
  <c r="L212" i="1"/>
  <c r="K212" i="1"/>
  <c r="J212" i="1"/>
  <c r="I210" i="1"/>
  <c r="I209" i="1"/>
  <c r="Q208" i="1"/>
  <c r="L208" i="1"/>
  <c r="K208" i="1"/>
  <c r="J208" i="1"/>
  <c r="I206" i="1"/>
  <c r="I205" i="1"/>
  <c r="Q204" i="1"/>
  <c r="L204" i="1"/>
  <c r="K204" i="1"/>
  <c r="J204" i="1"/>
  <c r="I202" i="1"/>
  <c r="I201" i="1"/>
  <c r="L200" i="1"/>
  <c r="K200" i="1"/>
  <c r="J200" i="1"/>
  <c r="I198" i="1"/>
  <c r="I197" i="1"/>
  <c r="L196" i="1"/>
  <c r="K196" i="1"/>
  <c r="J196" i="1"/>
  <c r="I194" i="1"/>
  <c r="I193" i="1"/>
  <c r="M192" i="1"/>
  <c r="L192" i="1"/>
  <c r="K192" i="1"/>
  <c r="J192" i="1"/>
  <c r="I190" i="1"/>
  <c r="I189" i="1"/>
  <c r="Q188" i="1"/>
  <c r="L188" i="1"/>
  <c r="K188" i="1"/>
  <c r="J188" i="1"/>
  <c r="I186" i="1"/>
  <c r="I185" i="1"/>
  <c r="Q184" i="1"/>
  <c r="P184" i="1"/>
  <c r="P256" i="1" s="1"/>
  <c r="O184" i="1"/>
  <c r="N184" i="1"/>
  <c r="M184" i="1"/>
  <c r="L184" i="1"/>
  <c r="K184" i="1"/>
  <c r="J184" i="1"/>
  <c r="J388" i="1"/>
  <c r="I144" i="1"/>
  <c r="I378" i="1"/>
  <c r="I377" i="1"/>
  <c r="Q376" i="1"/>
  <c r="P376" i="1"/>
  <c r="O376" i="1"/>
  <c r="N376" i="1"/>
  <c r="M376" i="1"/>
  <c r="L376" i="1"/>
  <c r="K376" i="1"/>
  <c r="J376" i="1"/>
  <c r="I374" i="1"/>
  <c r="I373" i="1"/>
  <c r="Q372" i="1"/>
  <c r="P372" i="1"/>
  <c r="O372" i="1"/>
  <c r="N372" i="1"/>
  <c r="M372" i="1"/>
  <c r="L372" i="1"/>
  <c r="K372" i="1"/>
  <c r="J372" i="1"/>
  <c r="I177" i="1"/>
  <c r="Q175" i="1"/>
  <c r="P175" i="1"/>
  <c r="O175" i="1"/>
  <c r="N175" i="1"/>
  <c r="M175" i="1"/>
  <c r="L175" i="1"/>
  <c r="K175" i="1"/>
  <c r="J175" i="1"/>
  <c r="I173" i="1"/>
  <c r="Q171" i="1"/>
  <c r="P171" i="1"/>
  <c r="O171" i="1"/>
  <c r="N171" i="1"/>
  <c r="M171" i="1"/>
  <c r="L171" i="1"/>
  <c r="K171" i="1"/>
  <c r="J171" i="1"/>
  <c r="I169" i="1"/>
  <c r="Q167" i="1"/>
  <c r="P167" i="1"/>
  <c r="O167" i="1"/>
  <c r="N167" i="1"/>
  <c r="M167" i="1"/>
  <c r="L167" i="1"/>
  <c r="K167" i="1"/>
  <c r="J167" i="1"/>
  <c r="I165" i="1"/>
  <c r="Q163" i="1"/>
  <c r="P163" i="1"/>
  <c r="O163" i="1"/>
  <c r="N163" i="1"/>
  <c r="L163" i="1"/>
  <c r="K163" i="1"/>
  <c r="J163" i="1"/>
  <c r="I161" i="1"/>
  <c r="K159" i="1"/>
  <c r="L159" i="1"/>
  <c r="M159" i="1"/>
  <c r="N159" i="1"/>
  <c r="O159" i="1"/>
  <c r="P159" i="1"/>
  <c r="Q159" i="1"/>
  <c r="J159" i="1"/>
  <c r="I127" i="1"/>
  <c r="L125" i="1"/>
  <c r="I125" i="1" s="1"/>
  <c r="I123" i="1"/>
  <c r="L121" i="1"/>
  <c r="I121" i="1" s="1"/>
  <c r="I115" i="1"/>
  <c r="I114" i="1"/>
  <c r="Q113" i="1"/>
  <c r="P113" i="1"/>
  <c r="O113" i="1"/>
  <c r="M113" i="1"/>
  <c r="L113" i="1"/>
  <c r="K113" i="1"/>
  <c r="J113" i="1"/>
  <c r="I111" i="1"/>
  <c r="I110" i="1"/>
  <c r="Q109" i="1"/>
  <c r="P109" i="1"/>
  <c r="O109" i="1"/>
  <c r="M109" i="1"/>
  <c r="L109" i="1"/>
  <c r="K109" i="1"/>
  <c r="J109" i="1"/>
  <c r="I107" i="1"/>
  <c r="Q105" i="1"/>
  <c r="P105" i="1"/>
  <c r="O105" i="1"/>
  <c r="N105" i="1"/>
  <c r="M105" i="1"/>
  <c r="I103" i="1"/>
  <c r="Q101" i="1"/>
  <c r="O101" i="1"/>
  <c r="M101" i="1"/>
  <c r="L101" i="1"/>
  <c r="K101" i="1"/>
  <c r="J101" i="1"/>
  <c r="I99" i="1"/>
  <c r="I97" i="1"/>
  <c r="I95" i="1"/>
  <c r="Q93" i="1"/>
  <c r="P93" i="1"/>
  <c r="O93" i="1"/>
  <c r="M93" i="1"/>
  <c r="L93" i="1"/>
  <c r="K93" i="1"/>
  <c r="J93" i="1"/>
  <c r="I91" i="1"/>
  <c r="Q89" i="1"/>
  <c r="P89" i="1"/>
  <c r="O89" i="1"/>
  <c r="M89" i="1"/>
  <c r="L89" i="1"/>
  <c r="K89" i="1"/>
  <c r="J89" i="1"/>
  <c r="I87" i="1"/>
  <c r="Q85" i="1"/>
  <c r="P85" i="1"/>
  <c r="O85" i="1"/>
  <c r="N85" i="1"/>
  <c r="M85" i="1"/>
  <c r="I83" i="1"/>
  <c r="Q81" i="1"/>
  <c r="P81" i="1"/>
  <c r="O81" i="1"/>
  <c r="M81" i="1"/>
  <c r="L81" i="1"/>
  <c r="K81" i="1"/>
  <c r="J81" i="1"/>
  <c r="I39" i="1"/>
  <c r="Q37" i="1"/>
  <c r="L37" i="1"/>
  <c r="K37" i="1"/>
  <c r="J37" i="1"/>
  <c r="I79" i="1"/>
  <c r="Q77" i="1"/>
  <c r="P77" i="1"/>
  <c r="O77" i="1"/>
  <c r="M77" i="1"/>
  <c r="L77" i="1"/>
  <c r="K77" i="1"/>
  <c r="J77" i="1"/>
  <c r="I75" i="1"/>
  <c r="Q73" i="1"/>
  <c r="P73" i="1"/>
  <c r="O73" i="1"/>
  <c r="N73" i="1"/>
  <c r="M73" i="1"/>
  <c r="I71" i="1"/>
  <c r="Q69" i="1"/>
  <c r="P69" i="1"/>
  <c r="O69" i="1"/>
  <c r="M69" i="1"/>
  <c r="L69" i="1"/>
  <c r="K69" i="1"/>
  <c r="J69" i="1"/>
  <c r="I67" i="1"/>
  <c r="Q65" i="1"/>
  <c r="P65" i="1"/>
  <c r="O65" i="1"/>
  <c r="L65" i="1"/>
  <c r="K65" i="1"/>
  <c r="J65" i="1"/>
  <c r="I63" i="1"/>
  <c r="I62" i="1"/>
  <c r="Q61" i="1"/>
  <c r="P61" i="1"/>
  <c r="O61" i="1"/>
  <c r="M61" i="1"/>
  <c r="L61" i="1"/>
  <c r="K61" i="1"/>
  <c r="J61" i="1"/>
  <c r="I59" i="1"/>
  <c r="I58" i="1"/>
  <c r="Q57" i="1"/>
  <c r="P57" i="1"/>
  <c r="O57" i="1"/>
  <c r="N57" i="1"/>
  <c r="M57" i="1"/>
  <c r="L57" i="1"/>
  <c r="I54" i="1"/>
  <c r="Q53" i="1"/>
  <c r="P53" i="1"/>
  <c r="O53" i="1"/>
  <c r="K53" i="1"/>
  <c r="J53" i="1"/>
  <c r="I51" i="1"/>
  <c r="I50" i="1"/>
  <c r="Q49" i="1"/>
  <c r="K49" i="1"/>
  <c r="J49" i="1"/>
  <c r="I47" i="1"/>
  <c r="I46" i="1"/>
  <c r="P45" i="1"/>
  <c r="O45" i="1"/>
  <c r="N45" i="1"/>
  <c r="M45" i="1"/>
  <c r="I43" i="1"/>
  <c r="M41" i="1"/>
  <c r="I132" i="1"/>
  <c r="I370" i="1"/>
  <c r="I369" i="1"/>
  <c r="I366" i="1"/>
  <c r="I365" i="1"/>
  <c r="I362" i="1"/>
  <c r="I361" i="1"/>
  <c r="I180" i="1"/>
  <c r="Q368" i="1"/>
  <c r="P368" i="1"/>
  <c r="O368" i="1"/>
  <c r="N368" i="1"/>
  <c r="M368" i="1"/>
  <c r="L368" i="1"/>
  <c r="K368" i="1"/>
  <c r="J368" i="1"/>
  <c r="Q364" i="1"/>
  <c r="P364" i="1"/>
  <c r="O364" i="1"/>
  <c r="N364" i="1"/>
  <c r="M364" i="1"/>
  <c r="L364" i="1"/>
  <c r="K364" i="1"/>
  <c r="J364" i="1"/>
  <c r="Q360" i="1"/>
  <c r="P360" i="1"/>
  <c r="O360" i="1"/>
  <c r="N360" i="1"/>
  <c r="M360" i="1"/>
  <c r="L360" i="1"/>
  <c r="K360" i="1"/>
  <c r="K392" i="1" s="1"/>
  <c r="J360" i="1"/>
  <c r="I399" i="1" l="1"/>
  <c r="Q399" i="1"/>
  <c r="J256" i="1"/>
  <c r="J32" i="1"/>
  <c r="J154" i="1"/>
  <c r="Q179" i="1"/>
  <c r="J129" i="1"/>
  <c r="K256" i="1"/>
  <c r="K32" i="1"/>
  <c r="Q32" i="1"/>
  <c r="I155" i="1"/>
  <c r="K154" i="1"/>
  <c r="O154" i="1"/>
  <c r="Q154" i="1"/>
  <c r="J392" i="1"/>
  <c r="M32" i="1"/>
  <c r="O32" i="1"/>
  <c r="I393" i="1"/>
  <c r="M154" i="1"/>
  <c r="M392" i="1"/>
  <c r="O392" i="1"/>
  <c r="I156" i="1"/>
  <c r="N154" i="1"/>
  <c r="P154" i="1"/>
  <c r="L154" i="1"/>
  <c r="L392" i="1"/>
  <c r="N392" i="1"/>
  <c r="P392" i="1"/>
  <c r="L32" i="1"/>
  <c r="I33" i="1"/>
  <c r="N32" i="1"/>
  <c r="P32" i="1"/>
  <c r="I34" i="1"/>
  <c r="I372" i="1"/>
  <c r="N129" i="1"/>
  <c r="O256" i="1"/>
  <c r="I131" i="1"/>
  <c r="K129" i="1"/>
  <c r="K179" i="1"/>
  <c r="O179" i="1"/>
  <c r="I258" i="1"/>
  <c r="I364" i="1"/>
  <c r="I146" i="1"/>
  <c r="I8" i="1"/>
  <c r="I65" i="1"/>
  <c r="I73" i="1"/>
  <c r="I101" i="1"/>
  <c r="I159" i="1"/>
  <c r="I204" i="1"/>
  <c r="I142" i="1"/>
  <c r="I24" i="1"/>
  <c r="I130" i="1"/>
  <c r="I188" i="1"/>
  <c r="I212" i="1"/>
  <c r="I16" i="1"/>
  <c r="I45" i="1"/>
  <c r="I53" i="1"/>
  <c r="I57" i="1"/>
  <c r="I61" i="1"/>
  <c r="M129" i="1"/>
  <c r="I77" i="1"/>
  <c r="I37" i="1"/>
  <c r="I81" i="1"/>
  <c r="I85" i="1"/>
  <c r="Q129" i="1"/>
  <c r="I89" i="1"/>
  <c r="I105" i="1"/>
  <c r="I109" i="1"/>
  <c r="I113" i="1"/>
  <c r="I163" i="1"/>
  <c r="I192" i="1"/>
  <c r="O129" i="1"/>
  <c r="L129" i="1"/>
  <c r="P129" i="1"/>
  <c r="I360" i="1"/>
  <c r="I49" i="1"/>
  <c r="I93" i="1"/>
  <c r="I167" i="1"/>
  <c r="I171" i="1"/>
  <c r="I138" i="1"/>
  <c r="M179" i="1"/>
  <c r="J179" i="1"/>
  <c r="N179" i="1"/>
  <c r="I368" i="1"/>
  <c r="I376" i="1"/>
  <c r="I12" i="1"/>
  <c r="I20" i="1"/>
  <c r="I150" i="1"/>
  <c r="I181" i="1"/>
  <c r="I384" i="1"/>
  <c r="L179" i="1"/>
  <c r="P179" i="1"/>
  <c r="Q256" i="1"/>
  <c r="I257" i="1"/>
  <c r="I41" i="1"/>
  <c r="I69" i="1"/>
  <c r="I175" i="1"/>
  <c r="I184" i="1"/>
  <c r="I196" i="1"/>
  <c r="I200" i="1"/>
  <c r="I208" i="1"/>
  <c r="I216" i="1"/>
  <c r="I220" i="1"/>
  <c r="I134" i="1"/>
  <c r="I390" i="1"/>
  <c r="I394" i="1" s="1"/>
  <c r="Q388" i="1"/>
  <c r="I388" i="1" s="1"/>
  <c r="I398" i="1" l="1"/>
  <c r="O396" i="1"/>
  <c r="K396" i="1"/>
  <c r="P396" i="1"/>
  <c r="I397" i="1"/>
  <c r="J396" i="1"/>
  <c r="Q392" i="1"/>
  <c r="Q396" i="1" s="1"/>
  <c r="I154" i="1"/>
  <c r="I392" i="1"/>
  <c r="I32" i="1"/>
  <c r="I179" i="1"/>
  <c r="I129" i="1"/>
  <c r="I256" i="1"/>
  <c r="I396" i="1" l="1"/>
  <c r="N258" i="1"/>
  <c r="N398" i="1" s="1"/>
  <c r="N236" i="1"/>
  <c r="N256" i="1" s="1"/>
  <c r="N396" i="1" s="1"/>
  <c r="M256" i="1"/>
  <c r="M396" i="1" s="1"/>
  <c r="M258" i="1"/>
  <c r="M398" i="1" s="1"/>
  <c r="L258" i="1"/>
  <c r="L398" i="1" s="1"/>
  <c r="L256" i="1"/>
  <c r="L396" i="1" s="1"/>
</calcChain>
</file>

<file path=xl/sharedStrings.xml><?xml version="1.0" encoding="utf-8"?>
<sst xmlns="http://schemas.openxmlformats.org/spreadsheetml/2006/main" count="866" uniqueCount="209">
  <si>
    <t>Место реализации (мун. район или  гор. округ)</t>
  </si>
  <si>
    <t>Наименование</t>
  </si>
  <si>
    <t>Годы реализации</t>
  </si>
  <si>
    <t>Мощность</t>
  </si>
  <si>
    <t>Источник финансирования, наличие и необходимость ПСД</t>
  </si>
  <si>
    <t>Показатель динамики</t>
  </si>
  <si>
    <t>ВСЕГО, в т.ч.</t>
  </si>
  <si>
    <t>2026 и далее</t>
  </si>
  <si>
    <t>Прогнозная динамика реализации</t>
  </si>
  <si>
    <t>Факт 2019 год</t>
  </si>
  <si>
    <t>Объем финансирования, млн. руб.</t>
  </si>
  <si>
    <t>фед. бюджет</t>
  </si>
  <si>
    <t>внебюдж.</t>
  </si>
  <si>
    <t>конс. бюджет ЧР</t>
  </si>
  <si>
    <t>Национальный проект, региональный проект</t>
  </si>
  <si>
    <t>Число жителей, улучшивших условия в результате реализации (чел.)</t>
  </si>
  <si>
    <t>Дорожное хозяйство</t>
  </si>
  <si>
    <t>ЖКХ</t>
  </si>
  <si>
    <t>Культура</t>
  </si>
  <si>
    <t>Образование</t>
  </si>
  <si>
    <t>Физическая культура и спорт</t>
  </si>
  <si>
    <t>Экология</t>
  </si>
  <si>
    <t>г. Чебоксары</t>
  </si>
  <si>
    <t>ПСД в стадии разработки</t>
  </si>
  <si>
    <t xml:space="preserve"> г. Чебоксары</t>
  </si>
  <si>
    <t xml:space="preserve">Региональный проект "Чистая вода" национального проекта "Оздоровление Волги" </t>
  </si>
  <si>
    <t>932 куб. м/сутки</t>
  </si>
  <si>
    <t>376 куб. м/сутки</t>
  </si>
  <si>
    <t>4320 куб. м/сутки</t>
  </si>
  <si>
    <t>рассматривается</t>
  </si>
  <si>
    <t>г.Чебоксары</t>
  </si>
  <si>
    <t>Региональный проект "Содействие занятости женщин-доступность дошкольного образования для детей" национального проекта "Демография"</t>
  </si>
  <si>
    <t>240 мест</t>
  </si>
  <si>
    <t>Региональный проект "Современная школа" национального проекта "Образование"</t>
  </si>
  <si>
    <t>2020-2022</t>
  </si>
  <si>
    <t>Региональный проект "Спорт - норма жизни" национального проекта "Демография"</t>
  </si>
  <si>
    <t>Реконструкция стадиона «Волга» (г.Чебоксары, ул. Коллективная, 3)</t>
  </si>
  <si>
    <t>2021-2025</t>
  </si>
  <si>
    <t>921 120 чел. в год</t>
  </si>
  <si>
    <t>ФБ, РБ, МБ</t>
  </si>
  <si>
    <t>321 000 чел. в год</t>
  </si>
  <si>
    <t>ФБ, РБ, МБ, И</t>
  </si>
  <si>
    <t>Региольный проект "Оздоровление Волги" национального проекта "Экология"</t>
  </si>
  <si>
    <t>х</t>
  </si>
  <si>
    <t>ИТОГО по Дорожному хозяйству:</t>
  </si>
  <si>
    <t>ИТОГО по ЖКХ:</t>
  </si>
  <si>
    <t>ИТОГО по Культуре:</t>
  </si>
  <si>
    <t>ИТОГО по Образованию:</t>
  </si>
  <si>
    <t>ИТОГО по Физической культуре и спорту:</t>
  </si>
  <si>
    <t>ИТОГО по Экологии:</t>
  </si>
  <si>
    <t>ИТОГО по г. Чебоксары:</t>
  </si>
  <si>
    <t>Строительство ливневых очистных сооружений в районе ул. Якимовская</t>
  </si>
  <si>
    <t>Строительство объекта "Ливневые очистные сооружения мкр. "Грязевская стрелка"</t>
  </si>
  <si>
    <t>Строительство ливневых очистных сооружений в мкр. "Новый город"</t>
  </si>
  <si>
    <t>Строительство крытого катка с искусственным льдом с трибуной на 250 мест в микрорайоне № 1 жилого района "Новый город" г. Чебоксары, поз. 1.25</t>
  </si>
  <si>
    <t>Реконструкция футбольного поля МБУДО "ДЮСШ "Энергия"</t>
  </si>
  <si>
    <t>Строительство, капитальный ремонт и ремонт тротуаров</t>
  </si>
  <si>
    <t>80 км</t>
  </si>
  <si>
    <t>Необходима разработка ПСД</t>
  </si>
  <si>
    <t xml:space="preserve">Строительство 2-х уровневой развязки на перекрестке Б. Хмельницкого - Фучика </t>
  </si>
  <si>
    <t>2022-2025</t>
  </si>
  <si>
    <t>2021-2024</t>
  </si>
  <si>
    <t>840.000 кв. м</t>
  </si>
  <si>
    <t>Обновление парка городского наземного электрического транспорта</t>
  </si>
  <si>
    <t>2021-2023</t>
  </si>
  <si>
    <t>Строительство автомобильной дороги по ул. 1-ая Южная</t>
  </si>
  <si>
    <t xml:space="preserve">Региональный проект "Дорожная сеть" национального проекта "Безопасные и качественные автомобильные дороги" </t>
  </si>
  <si>
    <t>0,4 км</t>
  </si>
  <si>
    <t>ПСД в стадии корректировки</t>
  </si>
  <si>
    <t>Реконструкция Лапсарского проезда со строительством подъезда к д. 65 по Лапсарскому проезду г.Чебоксары</t>
  </si>
  <si>
    <t>2021-2022</t>
  </si>
  <si>
    <t>4,3 км</t>
  </si>
  <si>
    <t>Реконструкция автомобильной дороги по ул. Пристанционная от Базового проезда до Республиканского центра зимних видов спорта</t>
  </si>
  <si>
    <t>1 км</t>
  </si>
  <si>
    <t>ПСД разработана</t>
  </si>
  <si>
    <t>Реконструкция автомобильной дороги по ул. Пушкина</t>
  </si>
  <si>
    <t>0,2 км</t>
  </si>
  <si>
    <t>Строительство участка автомобильной дороги по проезду Соляное (до железнодорожного переезда)</t>
  </si>
  <si>
    <t>Строительство участка автомобильной дороги по проезду Соляное с выходом на Марпосадское шоссе (после железнодорожного переезда)</t>
  </si>
  <si>
    <t>Строительство третьего транспортного полукольца в г. Чебоксары</t>
  </si>
  <si>
    <t>7 км</t>
  </si>
  <si>
    <t>Реконструкция участка автомобильной дороги по ул. Л. Комсомола (от Эгерского бульвара до пр. Тракторостроителей)</t>
  </si>
  <si>
    <t>2024-2025</t>
  </si>
  <si>
    <t>3 км</t>
  </si>
  <si>
    <t>Реконструкция участка автомобильной дороги по ул. Ашмарина (от ул. Орлова до  пр. И. Яковлева)</t>
  </si>
  <si>
    <t>1,5 км</t>
  </si>
  <si>
    <t>Строительство ул.Н.Рождественского  г.Чебоксары</t>
  </si>
  <si>
    <t>1,4 км</t>
  </si>
  <si>
    <t>ПСД на стадии устранения замечаний</t>
  </si>
  <si>
    <t xml:space="preserve"> Строительство ул.Ярмарочная г.Чебоксары</t>
  </si>
  <si>
    <t>Реконструкция автомобильной дороги по ул. Пархоменко г.Чебоксары</t>
  </si>
  <si>
    <t>0,3 км</t>
  </si>
  <si>
    <t>Строительство автомобильной дороги № 30 от участка № 4 до Московского проспекта в районе Театра оперы и балета (участок № 3) в г. Чебоксары (1 этап)</t>
  </si>
  <si>
    <t>0,78 км</t>
  </si>
  <si>
    <t>Строительство перекрестка ул. Гагарина - уд. Цивильская в г. Чебоксары, Чувашская Республика</t>
  </si>
  <si>
    <t>0,1 км</t>
  </si>
  <si>
    <t>Реконструкция автомобильной дороги по пр. И. Яковлева от Канашского шоссе до кольца пр. 9-ой Пятилетки г. Чебоксары. 4 этап</t>
  </si>
  <si>
    <t>0,16 км</t>
  </si>
  <si>
    <t>Реконструкция автомобильной дороги по ул. Гражданская (от кольца по ул. Гражданская до ул. Социалистическая)</t>
  </si>
  <si>
    <t>2,7 км</t>
  </si>
  <si>
    <t>Ремонт моста - Полевая</t>
  </si>
  <si>
    <t>11 п.м</t>
  </si>
  <si>
    <t>Ремонт моста - Грибоедова</t>
  </si>
  <si>
    <t>8 п.м</t>
  </si>
  <si>
    <t xml:space="preserve">Строительство многофункционального центра культуры и досуга в новом микрорайоне «Заволжье» 
</t>
  </si>
  <si>
    <t>площадь 4 000 кв. м. на 300 мест</t>
  </si>
  <si>
    <t>требуется разработка ПСД</t>
  </si>
  <si>
    <t xml:space="preserve">Строительство многофункционального центра культуры и досуга в новом микрорайоне «Садовый» 
</t>
  </si>
  <si>
    <t>площадь 7 000 кв. м. на мест 500</t>
  </si>
  <si>
    <t>площадь не менее 1 000 кв. м. на 500 мест</t>
  </si>
  <si>
    <t>площадь не менее 1 000 кв. м. на 600 мест</t>
  </si>
  <si>
    <t xml:space="preserve">Строительство планетария-кванториума
</t>
  </si>
  <si>
    <t xml:space="preserve">площадь примерно 4 000 кв. м. </t>
  </si>
  <si>
    <t>ПСД разработана, требуется внести изменения</t>
  </si>
  <si>
    <t>Выкуп помещений на первом этаже многоквартирного жилого дома для организации школы дополнительного образования и библиотеки, как единого центра развития культуры и досуга в микрорайоне  "Благовещенский"</t>
  </si>
  <si>
    <t>Выкуп помещений на первом этаже многоквартирного жилого дома для организации школы дополнительного образования и библиотеки, как единого центра развития культуры и досуга в микрорайоне "Солнечный"</t>
  </si>
  <si>
    <t>Создание «Заволжского парка» при МБУ «Спортивная школа № 10» г. Чебоксары в поселке Сосновка</t>
  </si>
  <si>
    <t>2022-2024</t>
  </si>
  <si>
    <t>2022-2023</t>
  </si>
  <si>
    <t xml:space="preserve">Строительство спортивных площадок открытого типа (СОШ № 37,  СОШ № 40,  СОШ № 46,  Гиназия № 4,  СОШ № 55, СОШ № 19-СОШ № 36)
</t>
  </si>
  <si>
    <t>Строительство ФОКа в мкр. "Солнечный"</t>
  </si>
  <si>
    <t>Строительство ФОКа в мкр. "Садовый"</t>
  </si>
  <si>
    <t>Строительство очистных сооружений ливневых стоков на р. Трусиха в парке "Лакреевский лес" с подключением существующего коллектора</t>
  </si>
  <si>
    <t>Строительство ливневых очистных сооружений в районе Марпосадского шоссе</t>
  </si>
  <si>
    <t>Строительство очистных сооружений водовыпусков на малых реках города Чебоксары</t>
  </si>
  <si>
    <t>Обеспечение жильем жителей 100 МКД, находящихся в предаварийном состоянии</t>
  </si>
  <si>
    <t>Обеспечение жильем детей-сирот (из расчета 32 кв.м. на 1 жилое помещение)</t>
  </si>
  <si>
    <t xml:space="preserve"> г. Чебоксары.</t>
  </si>
  <si>
    <t xml:space="preserve">Ремонт и замена лифтов и лифтового оборудования (1117 шт. ) </t>
  </si>
  <si>
    <t>Строительство сетей уличного освещения (дворы, доустановка опор и т.п.)</t>
  </si>
  <si>
    <t>Благоустройство дворовых территорий (более 500 дворов)</t>
  </si>
  <si>
    <t>Организация раздельного сбора ТКО (1500 контейнерных площадок по типовому проекту)</t>
  </si>
  <si>
    <t>1500 ед.</t>
  </si>
  <si>
    <t>Строительство снегоплавильной станции в городе Чебоксары</t>
  </si>
  <si>
    <t>3500 л/сут</t>
  </si>
  <si>
    <t>2023-2025</t>
  </si>
  <si>
    <t>1100 мест</t>
  </si>
  <si>
    <t>проектирует ООО "СЗ Отделфинстрой"</t>
  </si>
  <si>
    <t>850 мест</t>
  </si>
  <si>
    <t>825 мест</t>
  </si>
  <si>
    <t>проектирует МБУ "УКСИР"</t>
  </si>
  <si>
    <t>1500 мест</t>
  </si>
  <si>
    <t>проектирует ООО "СЗ ТУС"</t>
  </si>
  <si>
    <t>проектирует ООО "Удача"</t>
  </si>
  <si>
    <t>180 мест</t>
  </si>
  <si>
    <t>проектирует АО "ИСКО-Ч"</t>
  </si>
  <si>
    <t>Модернизация пищеблоков в дошкольных образовательных организациях города Чебоксары</t>
  </si>
  <si>
    <t>Муниципальная программа "Развитие образования"</t>
  </si>
  <si>
    <t>Модернизация пищеблоков в общеобразовательных организациях города Чебоксары (в рамках Послания Президента РФ в части организации бесплатного питания учащихся 1-4 классов).</t>
  </si>
  <si>
    <t>Износ зданий образования (требуется капитальный ремонт).</t>
  </si>
  <si>
    <t>Проведение работ в рамках мероприятий по обеспечению антитеррористической защищённости объектов образования, отраженных в паспортах безопасности, согласно требованиям Постановления Правительства РФ от 02.08.2019 № 1006</t>
  </si>
  <si>
    <t>Проведение работ в целях обеспечения противопожарной безопасности (установка АПС)</t>
  </si>
  <si>
    <t>Проведение реконструкции учреждений дополнительного образования и детских оздоровительных лагерей</t>
  </si>
  <si>
    <t>ИТОГО по Благоустройству:</t>
  </si>
  <si>
    <t>Благоустройство</t>
  </si>
  <si>
    <t>ПСД на стадии разработки</t>
  </si>
  <si>
    <t>Благоустройство Чебоксарского залива</t>
  </si>
  <si>
    <t>ПСД имеется</t>
  </si>
  <si>
    <t>Благоустройство малой реки Кукшум</t>
  </si>
  <si>
    <t>Благоустройство малой реки Чебоксарка</t>
  </si>
  <si>
    <t>Благоустройство парка "Лакреевский лес"</t>
  </si>
  <si>
    <t xml:space="preserve">Строительство СОШ в мкр. "Радужный" </t>
  </si>
  <si>
    <t>Строительство СОШ в мкр. "Кувшинка"</t>
  </si>
  <si>
    <t>Строительство СОШ в мкр. "Акварель"</t>
  </si>
  <si>
    <t>Строительство СОШ в мкр. "Финская долина"</t>
  </si>
  <si>
    <t>Строительство СОШ в мкр. "Альгешево"</t>
  </si>
  <si>
    <t>Строительство СОШ на 1100 мест в мкр. НЮР</t>
  </si>
  <si>
    <t>Строительство СОШ на 1500 мест в мкр. "Университетский-2"</t>
  </si>
  <si>
    <t>Строительство СОШ на 1100 мест в мкр. "Солнечный"</t>
  </si>
  <si>
    <t>Строительство ДОУ в мкр. "Новый город" на 180 мест</t>
  </si>
  <si>
    <t xml:space="preserve">Ремонт дорог частного сектора </t>
  </si>
  <si>
    <t>Ремонт мостов г. Чебоксары (Калининский, Гагаринский, Октябрьский, путепровод Центральный рынок, пешеходный мост Лакреевский лес)</t>
  </si>
  <si>
    <t>Строительство СОШ в мкр."Благовещенский"</t>
  </si>
  <si>
    <t>Благоустройство 10 общественных территорий</t>
  </si>
  <si>
    <t>ИТОГО по Общественной безопасности:</t>
  </si>
  <si>
    <t>Общественная безопасность</t>
  </si>
  <si>
    <t xml:space="preserve">Приобретение 9 помещений для работы участковому уполномоченному полиции </t>
  </si>
  <si>
    <t>Дооснащение системы видеонаблюдения правоохранительного сегмента АПК "Безопасный город"</t>
  </si>
  <si>
    <t>Дооснащение подсистемы видеонаблюдения "Безопасный двор"  системы видеонаблюдения АПК "Безопасный город"</t>
  </si>
  <si>
    <t>Строительство центра обработки данных</t>
  </si>
  <si>
    <t>Строительство парковки для Гранд отеля "Мегаполис" по ул. Нижегородской, д. 3, в г. Чебоксары</t>
  </si>
  <si>
    <t>Строительство комплексного подъёмника до Московской набережной</t>
  </si>
  <si>
    <t>Строительство набережной пассажирских причалов на левобережных остановочных пунктах Сосновка и Пляж г. Чебоксары</t>
  </si>
  <si>
    <t>Создание музея воинской славы на базе Погранично-сторожевого корабля «Чебоксары»</t>
  </si>
  <si>
    <t>Строительство музея под открытым небом в исторической части г. Чебоксары</t>
  </si>
  <si>
    <t>Реконструкция Казанской набережной</t>
  </si>
  <si>
    <t>Туризм</t>
  </si>
  <si>
    <t>2023-2024</t>
  </si>
  <si>
    <t>2020-2023</t>
  </si>
  <si>
    <t>2024-2026</t>
  </si>
  <si>
    <t>2023-2026</t>
  </si>
  <si>
    <t>2025-2026</t>
  </si>
  <si>
    <t>Строительство ДОУ в мкр. "Садовый" на 240 мест поз. 24</t>
  </si>
  <si>
    <t>Строительство ДОУ в мкр. "Садовый" на 240 мест поз. 39</t>
  </si>
  <si>
    <t>Строительство ливневых очистных сооружений в мкр. "Акварель"</t>
  </si>
  <si>
    <t>Инвестиционный проект "Туристский кластер "Чувашия - сердце Волги"</t>
  </si>
  <si>
    <t>Реконструкция Московской набережной 5 этап</t>
  </si>
  <si>
    <t>Ростуризм, ПСД имеется</t>
  </si>
  <si>
    <t>Строительство инженерной инфраструктуры грязелечебницы АО «Санаторий «Чувашиякурорт» по адресу: Чувашская Республика, г. Чебоксары, ул. Мичмана Павлова, д. 29</t>
  </si>
  <si>
    <t>Защитные сооружения на р. Волга в районе базы отдыха в районе 116 квартала Сосновского участкового лесничества КУ "Чебоксарское лесничество"</t>
  </si>
  <si>
    <t>г.Чебоксары, Заволжье</t>
  </si>
  <si>
    <t>Ростуризм, ПСД в разработке</t>
  </si>
  <si>
    <t>Создание зоопарка</t>
  </si>
  <si>
    <t>2021-2026</t>
  </si>
  <si>
    <t>ИТОГО по Туризму:</t>
  </si>
  <si>
    <t>2024-2028</t>
  </si>
  <si>
    <t>2020-2025</t>
  </si>
  <si>
    <t>Инфраструктурные проекты, мероприятия и показатели состояния соответствующих отраслей в Чебоксарском городском округе</t>
  </si>
  <si>
    <t>Таблица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</si>
</sst>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[$-419]General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sz val="13"/>
      <color theme="1"/>
      <name val="Times New Roman"/>
      <family val="1"/>
      <charset val="204"/>
    </font>
    <font>
      <sz val="13"/>
      <color rgb="FF00000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4">
    <xf numFmtId="0" fontId="0" fillId="0" borderId="0"/>
    <xf numFmtId="0" fontId="7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8" applyNumberFormat="0" applyAlignment="0" applyProtection="0"/>
    <xf numFmtId="0" fontId="10" fillId="7" borderId="8" applyNumberFormat="0" applyAlignment="0" applyProtection="0"/>
    <xf numFmtId="0" fontId="10" fillId="7" borderId="8" applyNumberFormat="0" applyAlignment="0" applyProtection="0"/>
    <xf numFmtId="0" fontId="11" fillId="20" borderId="9" applyNumberFormat="0" applyAlignment="0" applyProtection="0"/>
    <xf numFmtId="0" fontId="11" fillId="20" borderId="9" applyNumberFormat="0" applyAlignment="0" applyProtection="0"/>
    <xf numFmtId="0" fontId="11" fillId="20" borderId="9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164" fontId="7" fillId="0" borderId="0" applyFont="0" applyFill="0" applyBorder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7" fillId="21" borderId="14" applyNumberFormat="0" applyAlignment="0" applyProtection="0"/>
    <xf numFmtId="0" fontId="17" fillId="21" borderId="14" applyNumberFormat="0" applyAlignment="0" applyProtection="0"/>
    <xf numFmtId="0" fontId="17" fillId="21" borderId="14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23" borderId="15" applyNumberFormat="0" applyFont="0" applyAlignment="0" applyProtection="0"/>
    <xf numFmtId="0" fontId="8" fillId="23" borderId="15" applyNumberFormat="0" applyFont="0" applyAlignment="0" applyProtection="0"/>
    <xf numFmtId="0" fontId="8" fillId="23" borderId="15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5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168" fontId="28" fillId="0" borderId="0"/>
  </cellStyleXfs>
  <cellXfs count="150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/>
    <xf numFmtId="0" fontId="4" fillId="0" borderId="0" xfId="0" applyNumberFormat="1" applyFont="1"/>
    <xf numFmtId="0" fontId="4" fillId="24" borderId="0" xfId="0" applyFont="1" applyFill="1"/>
    <xf numFmtId="0" fontId="26" fillId="24" borderId="20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right"/>
    </xf>
    <xf numFmtId="0" fontId="2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24" borderId="1" xfId="0" applyFont="1" applyFill="1" applyBorder="1" applyAlignment="1">
      <alignment horizontal="center" vertical="center" wrapText="1"/>
    </xf>
    <xf numFmtId="4" fontId="30" fillId="24" borderId="1" xfId="0" applyNumberFormat="1" applyFont="1" applyFill="1" applyBorder="1" applyAlignment="1">
      <alignment horizontal="center" vertical="center" wrapText="1"/>
    </xf>
    <xf numFmtId="2" fontId="30" fillId="24" borderId="1" xfId="0" applyNumberFormat="1" applyFont="1" applyFill="1" applyBorder="1" applyAlignment="1">
      <alignment horizontal="center" vertical="center" wrapText="1"/>
    </xf>
    <xf numFmtId="1" fontId="30" fillId="24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2" fillId="24" borderId="20" xfId="0" applyFont="1" applyFill="1" applyBorder="1" applyAlignment="1">
      <alignment horizontal="center" vertical="center" wrapText="1"/>
    </xf>
    <xf numFmtId="3" fontId="32" fillId="24" borderId="20" xfId="0" applyNumberFormat="1" applyFont="1" applyFill="1" applyBorder="1" applyAlignment="1">
      <alignment horizontal="center" vertical="center" wrapText="1"/>
    </xf>
    <xf numFmtId="0" fontId="30" fillId="24" borderId="1" xfId="0" applyFont="1" applyFill="1" applyBorder="1" applyAlignment="1">
      <alignment horizontal="center" vertical="center"/>
    </xf>
    <xf numFmtId="3" fontId="30" fillId="24" borderId="1" xfId="0" applyNumberFormat="1" applyFont="1" applyFill="1" applyBorder="1" applyAlignment="1">
      <alignment horizontal="center" vertical="center" wrapText="1"/>
    </xf>
    <xf numFmtId="3" fontId="30" fillId="24" borderId="1" xfId="0" applyNumberFormat="1" applyFont="1" applyFill="1" applyBorder="1" applyAlignment="1">
      <alignment horizontal="center" vertical="center"/>
    </xf>
    <xf numFmtId="166" fontId="32" fillId="24" borderId="20" xfId="0" applyNumberFormat="1" applyFont="1" applyFill="1" applyBorder="1" applyAlignment="1">
      <alignment horizontal="center" vertical="center" wrapText="1"/>
    </xf>
    <xf numFmtId="0" fontId="32" fillId="24" borderId="18" xfId="0" applyFont="1" applyFill="1" applyBorder="1" applyAlignment="1">
      <alignment horizontal="center" vertical="center" wrapText="1"/>
    </xf>
    <xf numFmtId="3" fontId="30" fillId="0" borderId="7" xfId="0" applyNumberFormat="1" applyFont="1" applyBorder="1" applyAlignment="1">
      <alignment horizontal="center" vertical="top" wrapText="1"/>
    </xf>
    <xf numFmtId="167" fontId="30" fillId="24" borderId="1" xfId="0" applyNumberFormat="1" applyFont="1" applyFill="1" applyBorder="1" applyAlignment="1">
      <alignment horizontal="center" vertical="center" wrapText="1"/>
    </xf>
    <xf numFmtId="0" fontId="30" fillId="24" borderId="1" xfId="0" applyFont="1" applyFill="1" applyBorder="1" applyAlignment="1">
      <alignment horizontal="center"/>
    </xf>
    <xf numFmtId="3" fontId="30" fillId="24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/>
    </xf>
    <xf numFmtId="0" fontId="33" fillId="0" borderId="1" xfId="0" applyNumberFormat="1" applyFont="1" applyBorder="1" applyAlignment="1">
      <alignment horizontal="center" vertical="center" wrapText="1"/>
    </xf>
    <xf numFmtId="0" fontId="33" fillId="0" borderId="1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5" fillId="24" borderId="1" xfId="0" applyFont="1" applyFill="1" applyBorder="1" applyAlignment="1">
      <alignment horizontal="center" vertical="center"/>
    </xf>
    <xf numFmtId="0" fontId="33" fillId="24" borderId="1" xfId="0" applyFont="1" applyFill="1" applyBorder="1" applyAlignment="1">
      <alignment horizontal="center" vertical="center"/>
    </xf>
    <xf numFmtId="2" fontId="30" fillId="0" borderId="1" xfId="0" applyNumberFormat="1" applyFont="1" applyBorder="1" applyAlignment="1">
      <alignment horizontal="center" vertical="center" wrapText="1"/>
    </xf>
    <xf numFmtId="166" fontId="33" fillId="24" borderId="1" xfId="0" applyNumberFormat="1" applyFont="1" applyFill="1" applyBorder="1" applyAlignment="1">
      <alignment horizontal="center" vertical="center" wrapText="1"/>
    </xf>
    <xf numFmtId="2" fontId="33" fillId="24" borderId="1" xfId="0" applyNumberFormat="1" applyFont="1" applyFill="1" applyBorder="1" applyAlignment="1">
      <alignment horizontal="center" vertical="center" wrapText="1"/>
    </xf>
    <xf numFmtId="166" fontId="33" fillId="24" borderId="1" xfId="0" applyNumberFormat="1" applyFont="1" applyFill="1" applyBorder="1" applyAlignment="1">
      <alignment horizontal="center" vertical="center"/>
    </xf>
    <xf numFmtId="2" fontId="33" fillId="24" borderId="1" xfId="0" applyNumberFormat="1" applyFont="1" applyFill="1" applyBorder="1" applyAlignment="1">
      <alignment horizontal="center" vertical="center"/>
    </xf>
    <xf numFmtId="166" fontId="30" fillId="24" borderId="1" xfId="0" applyNumberFormat="1" applyFont="1" applyFill="1" applyBorder="1" applyAlignment="1">
      <alignment horizontal="center" vertical="center"/>
    </xf>
    <xf numFmtId="2" fontId="30" fillId="24" borderId="1" xfId="0" applyNumberFormat="1" applyFont="1" applyFill="1" applyBorder="1" applyAlignment="1">
      <alignment horizontal="center" vertical="center"/>
    </xf>
    <xf numFmtId="0" fontId="30" fillId="0" borderId="1" xfId="0" applyFont="1" applyBorder="1"/>
    <xf numFmtId="4" fontId="3" fillId="24" borderId="1" xfId="0" applyNumberFormat="1" applyFont="1" applyFill="1" applyBorder="1" applyAlignment="1">
      <alignment horizontal="center" vertical="center" wrapText="1"/>
    </xf>
    <xf numFmtId="0" fontId="32" fillId="24" borderId="20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24" borderId="1" xfId="0" applyFont="1" applyFill="1" applyBorder="1" applyAlignment="1">
      <alignment horizontal="center" vertical="center" wrapText="1"/>
    </xf>
    <xf numFmtId="3" fontId="30" fillId="0" borderId="5" xfId="0" applyNumberFormat="1" applyFont="1" applyBorder="1" applyAlignment="1">
      <alignment horizontal="center" vertical="top" wrapText="1"/>
    </xf>
    <xf numFmtId="3" fontId="30" fillId="0" borderId="7" xfId="0" applyNumberFormat="1" applyFont="1" applyBorder="1" applyAlignment="1">
      <alignment horizontal="center" vertical="top" wrapText="1"/>
    </xf>
    <xf numFmtId="3" fontId="30" fillId="0" borderId="6" xfId="0" applyNumberFormat="1" applyFont="1" applyBorder="1" applyAlignment="1">
      <alignment horizontal="center" vertical="top" wrapText="1"/>
    </xf>
    <xf numFmtId="0" fontId="30" fillId="0" borderId="5" xfId="0" applyFont="1" applyFill="1" applyBorder="1" applyAlignment="1">
      <alignment horizontal="center" vertical="top" wrapText="1"/>
    </xf>
    <xf numFmtId="0" fontId="30" fillId="0" borderId="7" xfId="0" applyFont="1" applyFill="1" applyBorder="1" applyAlignment="1">
      <alignment horizontal="center" vertical="top" wrapText="1"/>
    </xf>
    <xf numFmtId="0" fontId="30" fillId="0" borderId="6" xfId="0" applyFont="1" applyFill="1" applyBorder="1" applyAlignment="1">
      <alignment horizontal="center" vertical="top" wrapText="1"/>
    </xf>
    <xf numFmtId="0" fontId="32" fillId="24" borderId="20" xfId="0" applyFont="1" applyFill="1" applyBorder="1" applyAlignment="1">
      <alignment horizontal="center" vertical="top" wrapText="1"/>
    </xf>
    <xf numFmtId="0" fontId="32" fillId="24" borderId="20" xfId="0" applyFont="1" applyFill="1" applyBorder="1" applyAlignment="1">
      <alignment horizontal="center" vertical="center" wrapText="1"/>
    </xf>
    <xf numFmtId="0" fontId="32" fillId="24" borderId="17" xfId="0" applyFont="1" applyFill="1" applyBorder="1" applyAlignment="1">
      <alignment horizontal="center" vertical="center" wrapText="1"/>
    </xf>
    <xf numFmtId="0" fontId="32" fillId="24" borderId="18" xfId="0" applyFont="1" applyFill="1" applyBorder="1" applyAlignment="1">
      <alignment horizontal="center" vertical="center" wrapText="1"/>
    </xf>
    <xf numFmtId="0" fontId="32" fillId="24" borderId="19" xfId="0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24" borderId="5" xfId="0" applyFont="1" applyFill="1" applyBorder="1" applyAlignment="1">
      <alignment horizontal="center" vertical="top" wrapText="1"/>
    </xf>
    <xf numFmtId="0" fontId="30" fillId="24" borderId="7" xfId="0" applyFont="1" applyFill="1" applyBorder="1" applyAlignment="1">
      <alignment horizontal="center" vertical="top" wrapText="1"/>
    </xf>
    <xf numFmtId="0" fontId="30" fillId="24" borderId="6" xfId="0" applyFont="1" applyFill="1" applyBorder="1" applyAlignment="1">
      <alignment horizontal="center" vertical="top" wrapText="1"/>
    </xf>
    <xf numFmtId="0" fontId="30" fillId="24" borderId="1" xfId="0" applyFont="1" applyFill="1" applyBorder="1" applyAlignment="1">
      <alignment horizontal="center" vertical="center" wrapText="1"/>
    </xf>
    <xf numFmtId="0" fontId="31" fillId="24" borderId="1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0" fillId="24" borderId="5" xfId="0" applyFont="1" applyFill="1" applyBorder="1" applyAlignment="1">
      <alignment horizontal="center" vertical="center" wrapText="1"/>
    </xf>
    <xf numFmtId="0" fontId="30" fillId="24" borderId="7" xfId="0" applyFont="1" applyFill="1" applyBorder="1" applyAlignment="1">
      <alignment horizontal="center" vertical="center" wrapText="1"/>
    </xf>
    <xf numFmtId="0" fontId="30" fillId="24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1" fillId="24" borderId="7" xfId="0" applyFont="1" applyFill="1" applyBorder="1" applyAlignment="1">
      <alignment horizontal="center" vertical="center" wrapText="1"/>
    </xf>
    <xf numFmtId="0" fontId="31" fillId="24" borderId="6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32" fillId="24" borderId="17" xfId="0" applyFont="1" applyFill="1" applyBorder="1" applyAlignment="1">
      <alignment horizontal="center" vertical="top" wrapText="1"/>
    </xf>
    <xf numFmtId="0" fontId="32" fillId="24" borderId="18" xfId="0" applyFont="1" applyFill="1" applyBorder="1" applyAlignment="1">
      <alignment horizontal="center" vertical="top" wrapText="1"/>
    </xf>
    <xf numFmtId="0" fontId="32" fillId="24" borderId="19" xfId="0" applyFont="1" applyFill="1" applyBorder="1" applyAlignment="1">
      <alignment horizontal="center" vertical="top" wrapText="1"/>
    </xf>
    <xf numFmtId="0" fontId="27" fillId="24" borderId="20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top" wrapText="1"/>
    </xf>
    <xf numFmtId="0" fontId="33" fillId="24" borderId="18" xfId="0" applyFont="1" applyFill="1" applyBorder="1" applyAlignment="1">
      <alignment horizontal="center" vertical="top" wrapText="1"/>
    </xf>
    <xf numFmtId="0" fontId="33" fillId="24" borderId="19" xfId="0" applyFont="1" applyFill="1" applyBorder="1" applyAlignment="1">
      <alignment horizontal="center" vertical="top" wrapText="1"/>
    </xf>
    <xf numFmtId="0" fontId="30" fillId="24" borderId="25" xfId="0" applyFont="1" applyFill="1" applyBorder="1" applyAlignment="1">
      <alignment horizontal="center" vertical="top" wrapText="1"/>
    </xf>
    <xf numFmtId="0" fontId="31" fillId="0" borderId="7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top" wrapText="1"/>
    </xf>
    <xf numFmtId="0" fontId="30" fillId="0" borderId="7" xfId="0" applyFont="1" applyBorder="1" applyAlignment="1">
      <alignment horizontal="center" vertical="top" wrapText="1"/>
    </xf>
    <xf numFmtId="0" fontId="30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30" fillId="0" borderId="5" xfId="0" applyNumberFormat="1" applyFont="1" applyBorder="1" applyAlignment="1">
      <alignment horizontal="center" vertical="center" wrapText="1"/>
    </xf>
    <xf numFmtId="3" fontId="30" fillId="0" borderId="7" xfId="0" applyNumberFormat="1" applyFont="1" applyBorder="1" applyAlignment="1">
      <alignment horizontal="center" vertical="center" wrapText="1"/>
    </xf>
    <xf numFmtId="3" fontId="30" fillId="0" borderId="6" xfId="0" applyNumberFormat="1" applyFont="1" applyBorder="1" applyAlignment="1">
      <alignment horizontal="center" vertical="center" wrapText="1"/>
    </xf>
    <xf numFmtId="0" fontId="30" fillId="24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top" wrapText="1"/>
    </xf>
    <xf numFmtId="0" fontId="31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2" fillId="24" borderId="26" xfId="0" applyFont="1" applyFill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center" wrapText="1"/>
    </xf>
    <xf numFmtId="0" fontId="32" fillId="24" borderId="27" xfId="0" applyFont="1" applyFill="1" applyBorder="1" applyAlignment="1">
      <alignment horizontal="center" vertical="top" wrapText="1"/>
    </xf>
    <xf numFmtId="0" fontId="32" fillId="24" borderId="28" xfId="0" applyFont="1" applyFill="1" applyBorder="1" applyAlignment="1">
      <alignment horizontal="center" vertical="top" wrapText="1"/>
    </xf>
    <xf numFmtId="0" fontId="32" fillId="24" borderId="29" xfId="0" applyFont="1" applyFill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top" wrapText="1"/>
    </xf>
    <xf numFmtId="0" fontId="33" fillId="0" borderId="7" xfId="0" applyFont="1" applyFill="1" applyBorder="1" applyAlignment="1">
      <alignment horizontal="center" vertical="top" wrapText="1"/>
    </xf>
    <xf numFmtId="0" fontId="33" fillId="0" borderId="6" xfId="0" applyFont="1" applyFill="1" applyBorder="1" applyAlignment="1">
      <alignment horizontal="center" vertical="top" wrapText="1"/>
    </xf>
    <xf numFmtId="3" fontId="33" fillId="0" borderId="1" xfId="0" applyNumberFormat="1" applyFont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top" wrapText="1"/>
    </xf>
    <xf numFmtId="3" fontId="33" fillId="0" borderId="5" xfId="0" applyNumberFormat="1" applyFont="1" applyBorder="1" applyAlignment="1">
      <alignment horizontal="center" vertical="top" wrapText="1"/>
    </xf>
    <xf numFmtId="3" fontId="33" fillId="0" borderId="7" xfId="0" applyNumberFormat="1" applyFont="1" applyBorder="1" applyAlignment="1">
      <alignment horizontal="center" vertical="top" wrapText="1"/>
    </xf>
    <xf numFmtId="3" fontId="33" fillId="0" borderId="6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184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Excel Built-in Normal" xfId="18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9"/>
  <sheetViews>
    <sheetView showZeros="0" tabSelected="1" topLeftCell="B2" zoomScale="70" zoomScaleNormal="70" workbookViewId="0">
      <pane ySplit="5" topLeftCell="A7" activePane="bottomLeft" state="frozen"/>
      <selection activeCell="A2" sqref="A2"/>
      <selection pane="bottomLeft" activeCell="B5" sqref="B5:B6"/>
    </sheetView>
  </sheetViews>
  <sheetFormatPr defaultColWidth="9.140625" defaultRowHeight="15" outlineLevelRow="1" x14ac:dyDescent="0.2"/>
  <cols>
    <col min="1" max="1" width="0" style="2" hidden="1" customWidth="1"/>
    <col min="2" max="2" width="28" style="5" customWidth="1"/>
    <col min="3" max="3" width="15.85546875" style="5" customWidth="1"/>
    <col min="4" max="4" width="16.7109375" style="5" customWidth="1"/>
    <col min="5" max="5" width="13.42578125" style="5" customWidth="1"/>
    <col min="6" max="6" width="12.5703125" style="5" customWidth="1"/>
    <col min="7" max="7" width="15.7109375" style="5" customWidth="1"/>
    <col min="8" max="8" width="18.7109375" style="1" customWidth="1"/>
    <col min="9" max="9" width="15.42578125" style="8" bestFit="1" customWidth="1"/>
    <col min="10" max="10" width="12.5703125" style="8" customWidth="1"/>
    <col min="11" max="13" width="12.140625" style="8" bestFit="1" customWidth="1"/>
    <col min="14" max="14" width="14.140625" style="8" bestFit="1" customWidth="1"/>
    <col min="15" max="15" width="13.7109375" style="8" customWidth="1"/>
    <col min="16" max="16" width="12.7109375" style="8" customWidth="1"/>
    <col min="17" max="17" width="15.5703125" style="8" customWidth="1"/>
    <col min="18" max="18" width="18.85546875" style="8" customWidth="1"/>
    <col min="19" max="16384" width="9.140625" style="2"/>
  </cols>
  <sheetData>
    <row r="2" spans="2:18" ht="15.75" x14ac:dyDescent="0.25">
      <c r="D2" s="6"/>
      <c r="E2" s="6"/>
      <c r="F2" s="6"/>
      <c r="G2" s="6"/>
      <c r="H2" s="3"/>
      <c r="I2" s="7"/>
      <c r="J2" s="7"/>
      <c r="K2" s="7"/>
      <c r="L2" s="7"/>
      <c r="M2" s="7"/>
      <c r="N2" s="7"/>
      <c r="O2" s="7"/>
      <c r="P2" s="11"/>
      <c r="Q2" s="11" t="s">
        <v>208</v>
      </c>
      <c r="R2" s="11"/>
    </row>
    <row r="3" spans="2:18" ht="21.75" customHeight="1" x14ac:dyDescent="0.3">
      <c r="B3" s="114" t="s">
        <v>207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5" spans="2:18" ht="15.75" customHeight="1" x14ac:dyDescent="0.2">
      <c r="B5" s="112" t="s">
        <v>1</v>
      </c>
      <c r="C5" s="112" t="s">
        <v>14</v>
      </c>
      <c r="D5" s="112" t="s">
        <v>0</v>
      </c>
      <c r="E5" s="112" t="s">
        <v>2</v>
      </c>
      <c r="F5" s="112" t="s">
        <v>3</v>
      </c>
      <c r="G5" s="112" t="s">
        <v>4</v>
      </c>
      <c r="H5" s="109" t="s">
        <v>8</v>
      </c>
      <c r="I5" s="110"/>
      <c r="J5" s="110"/>
      <c r="K5" s="110"/>
      <c r="L5" s="110"/>
      <c r="M5" s="110"/>
      <c r="N5" s="110"/>
      <c r="O5" s="110"/>
      <c r="P5" s="110"/>
      <c r="Q5" s="111"/>
      <c r="R5" s="115" t="s">
        <v>15</v>
      </c>
    </row>
    <row r="6" spans="2:18" ht="83.25" customHeight="1" x14ac:dyDescent="0.2">
      <c r="B6" s="113"/>
      <c r="C6" s="117"/>
      <c r="D6" s="113"/>
      <c r="E6" s="113"/>
      <c r="F6" s="113"/>
      <c r="G6" s="113"/>
      <c r="H6" s="4" t="s">
        <v>5</v>
      </c>
      <c r="I6" s="12" t="s">
        <v>6</v>
      </c>
      <c r="J6" s="12" t="s">
        <v>9</v>
      </c>
      <c r="K6" s="12">
        <v>2020</v>
      </c>
      <c r="L6" s="12">
        <v>2021</v>
      </c>
      <c r="M6" s="12">
        <v>2022</v>
      </c>
      <c r="N6" s="12">
        <v>2023</v>
      </c>
      <c r="O6" s="12">
        <v>2024</v>
      </c>
      <c r="P6" s="12">
        <v>2025</v>
      </c>
      <c r="Q6" s="12" t="s">
        <v>7</v>
      </c>
      <c r="R6" s="116"/>
    </row>
    <row r="7" spans="2:18" ht="25.5" customHeight="1" x14ac:dyDescent="0.2">
      <c r="B7" s="107" t="s">
        <v>154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</row>
    <row r="8" spans="2:18" ht="49.5" outlineLevel="1" x14ac:dyDescent="0.2">
      <c r="B8" s="101" t="s">
        <v>156</v>
      </c>
      <c r="C8" s="68"/>
      <c r="D8" s="68" t="s">
        <v>22</v>
      </c>
      <c r="E8" s="68" t="s">
        <v>118</v>
      </c>
      <c r="F8" s="68"/>
      <c r="G8" s="68" t="s">
        <v>157</v>
      </c>
      <c r="H8" s="13" t="s">
        <v>10</v>
      </c>
      <c r="I8" s="13">
        <f>SUM(J8:Q8)</f>
        <v>500</v>
      </c>
      <c r="J8" s="13">
        <f t="shared" ref="J8:Q8" si="0">J9+J10+J11</f>
        <v>0</v>
      </c>
      <c r="K8" s="13">
        <f t="shared" si="0"/>
        <v>0</v>
      </c>
      <c r="L8" s="13">
        <f t="shared" si="0"/>
        <v>0</v>
      </c>
      <c r="M8" s="13">
        <f t="shared" si="0"/>
        <v>200</v>
      </c>
      <c r="N8" s="13">
        <f t="shared" si="0"/>
        <v>300</v>
      </c>
      <c r="O8" s="13">
        <f t="shared" si="0"/>
        <v>0</v>
      </c>
      <c r="P8" s="13">
        <f t="shared" si="0"/>
        <v>0</v>
      </c>
      <c r="Q8" s="13">
        <f t="shared" si="0"/>
        <v>0</v>
      </c>
      <c r="R8" s="57">
        <v>900000</v>
      </c>
    </row>
    <row r="9" spans="2:18" ht="16.5" outlineLevel="1" x14ac:dyDescent="0.2">
      <c r="B9" s="102"/>
      <c r="C9" s="99"/>
      <c r="D9" s="69"/>
      <c r="E9" s="69"/>
      <c r="F9" s="69"/>
      <c r="G9" s="69"/>
      <c r="H9" s="13" t="s">
        <v>11</v>
      </c>
      <c r="I9" s="13">
        <f t="shared" ref="I9:I10" si="1">SUM(J9:Q9)</f>
        <v>495</v>
      </c>
      <c r="J9" s="14"/>
      <c r="K9" s="14"/>
      <c r="L9" s="14"/>
      <c r="M9" s="14">
        <v>198</v>
      </c>
      <c r="N9" s="14">
        <v>297</v>
      </c>
      <c r="O9" s="14"/>
      <c r="P9" s="14"/>
      <c r="Q9" s="14"/>
      <c r="R9" s="58"/>
    </row>
    <row r="10" spans="2:18" ht="33" outlineLevel="1" x14ac:dyDescent="0.2">
      <c r="B10" s="102"/>
      <c r="C10" s="99"/>
      <c r="D10" s="69"/>
      <c r="E10" s="69"/>
      <c r="F10" s="69"/>
      <c r="G10" s="69"/>
      <c r="H10" s="13" t="s">
        <v>13</v>
      </c>
      <c r="I10" s="13">
        <f t="shared" si="1"/>
        <v>5</v>
      </c>
      <c r="J10" s="14"/>
      <c r="K10" s="14"/>
      <c r="L10" s="14"/>
      <c r="M10" s="14">
        <v>2</v>
      </c>
      <c r="N10" s="14">
        <v>3</v>
      </c>
      <c r="O10" s="14"/>
      <c r="P10" s="14"/>
      <c r="Q10" s="14"/>
      <c r="R10" s="58"/>
    </row>
    <row r="11" spans="2:18" ht="16.5" outlineLevel="1" x14ac:dyDescent="0.2">
      <c r="B11" s="103"/>
      <c r="C11" s="100"/>
      <c r="D11" s="70"/>
      <c r="E11" s="70"/>
      <c r="F11" s="70"/>
      <c r="G11" s="70"/>
      <c r="H11" s="13" t="s">
        <v>12</v>
      </c>
      <c r="I11" s="14"/>
      <c r="J11" s="14"/>
      <c r="K11" s="14"/>
      <c r="L11" s="14"/>
      <c r="M11" s="14"/>
      <c r="N11" s="14"/>
      <c r="O11" s="14"/>
      <c r="P11" s="14"/>
      <c r="Q11" s="14"/>
      <c r="R11" s="59"/>
    </row>
    <row r="12" spans="2:18" ht="49.5" outlineLevel="1" x14ac:dyDescent="0.2">
      <c r="B12" s="101" t="s">
        <v>158</v>
      </c>
      <c r="C12" s="68"/>
      <c r="D12" s="68" t="s">
        <v>22</v>
      </c>
      <c r="E12" s="68" t="s">
        <v>61</v>
      </c>
      <c r="F12" s="68"/>
      <c r="G12" s="68" t="s">
        <v>155</v>
      </c>
      <c r="H12" s="13" t="s">
        <v>10</v>
      </c>
      <c r="I12" s="13">
        <f>SUM(J12:Q12)</f>
        <v>412</v>
      </c>
      <c r="J12" s="13">
        <f t="shared" ref="J12:Q12" si="2">J13+J14+J15</f>
        <v>0</v>
      </c>
      <c r="K12" s="13">
        <f t="shared" si="2"/>
        <v>0</v>
      </c>
      <c r="L12" s="13">
        <f t="shared" si="2"/>
        <v>12</v>
      </c>
      <c r="M12" s="13">
        <f t="shared" si="2"/>
        <v>0</v>
      </c>
      <c r="N12" s="13">
        <f t="shared" si="2"/>
        <v>200</v>
      </c>
      <c r="O12" s="13">
        <f t="shared" si="2"/>
        <v>200</v>
      </c>
      <c r="P12" s="13">
        <f t="shared" si="2"/>
        <v>0</v>
      </c>
      <c r="Q12" s="13">
        <f t="shared" si="2"/>
        <v>0</v>
      </c>
      <c r="R12" s="57"/>
    </row>
    <row r="13" spans="2:18" ht="16.5" outlineLevel="1" x14ac:dyDescent="0.2">
      <c r="B13" s="102"/>
      <c r="C13" s="99"/>
      <c r="D13" s="69"/>
      <c r="E13" s="69"/>
      <c r="F13" s="69"/>
      <c r="G13" s="69"/>
      <c r="H13" s="13" t="s">
        <v>11</v>
      </c>
      <c r="I13" s="13">
        <f t="shared" ref="I13:I14" si="3">SUM(J13:Q13)</f>
        <v>396</v>
      </c>
      <c r="J13" s="14"/>
      <c r="K13" s="14"/>
      <c r="L13" s="14"/>
      <c r="M13" s="14"/>
      <c r="N13" s="14">
        <v>198</v>
      </c>
      <c r="O13" s="14">
        <v>198</v>
      </c>
      <c r="P13" s="14"/>
      <c r="Q13" s="14"/>
      <c r="R13" s="58"/>
    </row>
    <row r="14" spans="2:18" ht="33" outlineLevel="1" x14ac:dyDescent="0.2">
      <c r="B14" s="102"/>
      <c r="C14" s="99"/>
      <c r="D14" s="69"/>
      <c r="E14" s="69"/>
      <c r="F14" s="69"/>
      <c r="G14" s="69"/>
      <c r="H14" s="13" t="s">
        <v>13</v>
      </c>
      <c r="I14" s="13">
        <f t="shared" si="3"/>
        <v>16</v>
      </c>
      <c r="J14" s="14"/>
      <c r="K14" s="14"/>
      <c r="L14" s="14">
        <v>12</v>
      </c>
      <c r="M14" s="14"/>
      <c r="N14" s="14">
        <v>2</v>
      </c>
      <c r="O14" s="14">
        <v>2</v>
      </c>
      <c r="P14" s="14"/>
      <c r="Q14" s="14"/>
      <c r="R14" s="58"/>
    </row>
    <row r="15" spans="2:18" ht="16.5" outlineLevel="1" x14ac:dyDescent="0.2">
      <c r="B15" s="103"/>
      <c r="C15" s="100"/>
      <c r="D15" s="70"/>
      <c r="E15" s="70"/>
      <c r="F15" s="70"/>
      <c r="G15" s="70"/>
      <c r="H15" s="13" t="s">
        <v>12</v>
      </c>
      <c r="I15" s="14"/>
      <c r="J15" s="14"/>
      <c r="K15" s="14"/>
      <c r="L15" s="14"/>
      <c r="M15" s="14"/>
      <c r="N15" s="14"/>
      <c r="O15" s="14"/>
      <c r="P15" s="14"/>
      <c r="Q15" s="14"/>
      <c r="R15" s="59"/>
    </row>
    <row r="16" spans="2:18" ht="49.5" outlineLevel="1" x14ac:dyDescent="0.2">
      <c r="B16" s="101" t="s">
        <v>159</v>
      </c>
      <c r="C16" s="68"/>
      <c r="D16" s="68" t="s">
        <v>22</v>
      </c>
      <c r="E16" s="68" t="s">
        <v>61</v>
      </c>
      <c r="F16" s="68"/>
      <c r="G16" s="68" t="s">
        <v>155</v>
      </c>
      <c r="H16" s="13" t="s">
        <v>10</v>
      </c>
      <c r="I16" s="13">
        <f>SUM(J16:Q16)</f>
        <v>432</v>
      </c>
      <c r="J16" s="13">
        <f t="shared" ref="J16:Q16" si="4">J17+J18+J19</f>
        <v>0</v>
      </c>
      <c r="K16" s="13">
        <f t="shared" si="4"/>
        <v>0</v>
      </c>
      <c r="L16" s="13">
        <f t="shared" si="4"/>
        <v>12</v>
      </c>
      <c r="M16" s="13">
        <f t="shared" si="4"/>
        <v>0</v>
      </c>
      <c r="N16" s="13">
        <f t="shared" si="4"/>
        <v>210</v>
      </c>
      <c r="O16" s="13">
        <f t="shared" si="4"/>
        <v>210</v>
      </c>
      <c r="P16" s="13">
        <f t="shared" si="4"/>
        <v>0</v>
      </c>
      <c r="Q16" s="13">
        <f t="shared" si="4"/>
        <v>0</v>
      </c>
      <c r="R16" s="57"/>
    </row>
    <row r="17" spans="2:18" ht="16.5" outlineLevel="1" x14ac:dyDescent="0.2">
      <c r="B17" s="101"/>
      <c r="C17" s="68"/>
      <c r="D17" s="68"/>
      <c r="E17" s="69"/>
      <c r="F17" s="68"/>
      <c r="G17" s="68"/>
      <c r="H17" s="13" t="s">
        <v>11</v>
      </c>
      <c r="I17" s="13">
        <f t="shared" ref="I17:I18" si="5">SUM(J17:Q17)</f>
        <v>415.8</v>
      </c>
      <c r="J17" s="14"/>
      <c r="K17" s="14"/>
      <c r="L17" s="14"/>
      <c r="M17" s="14"/>
      <c r="N17" s="14">
        <v>207.9</v>
      </c>
      <c r="O17" s="14">
        <v>207.9</v>
      </c>
      <c r="P17" s="14"/>
      <c r="Q17" s="14"/>
      <c r="R17" s="58"/>
    </row>
    <row r="18" spans="2:18" ht="33" outlineLevel="1" x14ac:dyDescent="0.2">
      <c r="B18" s="101"/>
      <c r="C18" s="68"/>
      <c r="D18" s="68"/>
      <c r="E18" s="69"/>
      <c r="F18" s="68"/>
      <c r="G18" s="68"/>
      <c r="H18" s="13" t="s">
        <v>13</v>
      </c>
      <c r="I18" s="13">
        <f t="shared" si="5"/>
        <v>16.2</v>
      </c>
      <c r="J18" s="14"/>
      <c r="K18" s="14"/>
      <c r="L18" s="14">
        <v>12</v>
      </c>
      <c r="M18" s="14"/>
      <c r="N18" s="14">
        <v>2.1</v>
      </c>
      <c r="O18" s="14">
        <v>2.1</v>
      </c>
      <c r="P18" s="14"/>
      <c r="Q18" s="14"/>
      <c r="R18" s="58"/>
    </row>
    <row r="19" spans="2:18" ht="16.5" outlineLevel="1" x14ac:dyDescent="0.2">
      <c r="B19" s="101"/>
      <c r="C19" s="68"/>
      <c r="D19" s="68"/>
      <c r="E19" s="70"/>
      <c r="F19" s="68"/>
      <c r="G19" s="68"/>
      <c r="H19" s="13" t="s">
        <v>12</v>
      </c>
      <c r="I19" s="14"/>
      <c r="J19" s="14"/>
      <c r="K19" s="14"/>
      <c r="L19" s="14"/>
      <c r="M19" s="14"/>
      <c r="N19" s="14"/>
      <c r="O19" s="14"/>
      <c r="P19" s="14"/>
      <c r="Q19" s="14"/>
      <c r="R19" s="59"/>
    </row>
    <row r="20" spans="2:18" ht="49.5" outlineLevel="1" x14ac:dyDescent="0.2">
      <c r="B20" s="101" t="s">
        <v>160</v>
      </c>
      <c r="C20" s="68"/>
      <c r="D20" s="68" t="s">
        <v>22</v>
      </c>
      <c r="E20" s="68" t="s">
        <v>61</v>
      </c>
      <c r="F20" s="68"/>
      <c r="G20" s="68" t="s">
        <v>155</v>
      </c>
      <c r="H20" s="13" t="s">
        <v>10</v>
      </c>
      <c r="I20" s="13">
        <f>SUM(J20:Q20)</f>
        <v>247</v>
      </c>
      <c r="J20" s="13">
        <f t="shared" ref="J20:Q20" si="6">J21+J22+J23</f>
        <v>0</v>
      </c>
      <c r="K20" s="13">
        <f t="shared" si="6"/>
        <v>0</v>
      </c>
      <c r="L20" s="13">
        <f t="shared" si="6"/>
        <v>12</v>
      </c>
      <c r="M20" s="13">
        <f t="shared" si="6"/>
        <v>0</v>
      </c>
      <c r="N20" s="13">
        <f t="shared" si="6"/>
        <v>100</v>
      </c>
      <c r="O20" s="13">
        <f t="shared" si="6"/>
        <v>135</v>
      </c>
      <c r="P20" s="13">
        <f t="shared" si="6"/>
        <v>0</v>
      </c>
      <c r="Q20" s="13">
        <f t="shared" si="6"/>
        <v>0</v>
      </c>
      <c r="R20" s="57">
        <v>520000</v>
      </c>
    </row>
    <row r="21" spans="2:18" ht="16.5" outlineLevel="1" x14ac:dyDescent="0.2">
      <c r="B21" s="102"/>
      <c r="C21" s="99"/>
      <c r="D21" s="69"/>
      <c r="E21" s="69"/>
      <c r="F21" s="69"/>
      <c r="G21" s="69"/>
      <c r="H21" s="13" t="s">
        <v>11</v>
      </c>
      <c r="I21" s="13">
        <f t="shared" ref="I21:I22" si="7">SUM(J21:Q21)</f>
        <v>232.6</v>
      </c>
      <c r="J21" s="13"/>
      <c r="K21" s="13"/>
      <c r="L21" s="13"/>
      <c r="M21" s="13"/>
      <c r="N21" s="13">
        <v>99</v>
      </c>
      <c r="O21" s="13">
        <v>133.6</v>
      </c>
      <c r="P21" s="13"/>
      <c r="Q21" s="13"/>
      <c r="R21" s="58"/>
    </row>
    <row r="22" spans="2:18" ht="33" outlineLevel="1" x14ac:dyDescent="0.2">
      <c r="B22" s="102"/>
      <c r="C22" s="99"/>
      <c r="D22" s="69"/>
      <c r="E22" s="69"/>
      <c r="F22" s="69"/>
      <c r="G22" s="69"/>
      <c r="H22" s="13" t="s">
        <v>13</v>
      </c>
      <c r="I22" s="13">
        <f t="shared" si="7"/>
        <v>14.4</v>
      </c>
      <c r="J22" s="13"/>
      <c r="K22" s="15"/>
      <c r="L22" s="15">
        <v>12</v>
      </c>
      <c r="M22" s="13"/>
      <c r="N22" s="13">
        <v>1</v>
      </c>
      <c r="O22" s="13">
        <v>1.4</v>
      </c>
      <c r="P22" s="13"/>
      <c r="Q22" s="13"/>
      <c r="R22" s="58"/>
    </row>
    <row r="23" spans="2:18" ht="16.5" outlineLevel="1" x14ac:dyDescent="0.2">
      <c r="B23" s="103"/>
      <c r="C23" s="100"/>
      <c r="D23" s="70"/>
      <c r="E23" s="70"/>
      <c r="F23" s="70"/>
      <c r="G23" s="70"/>
      <c r="H23" s="13" t="s">
        <v>12</v>
      </c>
      <c r="I23" s="14"/>
      <c r="J23" s="13"/>
      <c r="K23" s="13"/>
      <c r="L23" s="13"/>
      <c r="M23" s="13"/>
      <c r="N23" s="13"/>
      <c r="O23" s="13"/>
      <c r="P23" s="13"/>
      <c r="Q23" s="13"/>
      <c r="R23" s="59"/>
    </row>
    <row r="24" spans="2:18" ht="49.5" outlineLevel="1" x14ac:dyDescent="0.2">
      <c r="B24" s="108" t="s">
        <v>130</v>
      </c>
      <c r="C24" s="79"/>
      <c r="D24" s="79" t="s">
        <v>22</v>
      </c>
      <c r="E24" s="79" t="s">
        <v>37</v>
      </c>
      <c r="F24" s="79">
        <v>500</v>
      </c>
      <c r="G24" s="68" t="s">
        <v>155</v>
      </c>
      <c r="H24" s="15" t="s">
        <v>10</v>
      </c>
      <c r="I24" s="16">
        <f>SUM(J24:Q24)</f>
        <v>1522.5</v>
      </c>
      <c r="J24" s="15">
        <f t="shared" ref="J24" si="8">SUM(J25:J26)</f>
        <v>0</v>
      </c>
      <c r="K24" s="15">
        <f t="shared" ref="K24" si="9">SUM(K25:K26)</f>
        <v>0</v>
      </c>
      <c r="L24" s="15">
        <f t="shared" ref="L24" si="10">SUM(L25:L26)</f>
        <v>322.5</v>
      </c>
      <c r="M24" s="15">
        <f t="shared" ref="M24" si="11">SUM(M25:M26)</f>
        <v>300</v>
      </c>
      <c r="N24" s="15">
        <f t="shared" ref="N24" si="12">SUM(N25:N26)</f>
        <v>300</v>
      </c>
      <c r="O24" s="15">
        <f t="shared" ref="O24" si="13">SUM(O25:O26)</f>
        <v>300</v>
      </c>
      <c r="P24" s="15">
        <f t="shared" ref="P24" si="14">SUM(P25:P26)</f>
        <v>300</v>
      </c>
      <c r="Q24" s="15">
        <f t="shared" ref="Q24" si="15">SUM(Q25:Q26)</f>
        <v>0</v>
      </c>
      <c r="R24" s="57">
        <v>200000</v>
      </c>
    </row>
    <row r="25" spans="2:18" ht="16.5" outlineLevel="1" x14ac:dyDescent="0.2">
      <c r="B25" s="72"/>
      <c r="C25" s="80"/>
      <c r="D25" s="80"/>
      <c r="E25" s="80"/>
      <c r="F25" s="80"/>
      <c r="G25" s="69"/>
      <c r="H25" s="15" t="s">
        <v>11</v>
      </c>
      <c r="I25" s="16">
        <f t="shared" ref="I25:I26" si="16">SUM(J25:Q25)</f>
        <v>0</v>
      </c>
      <c r="J25" s="15"/>
      <c r="K25" s="15"/>
      <c r="L25" s="15"/>
      <c r="M25" s="15"/>
      <c r="N25" s="15"/>
      <c r="O25" s="15"/>
      <c r="P25" s="15"/>
      <c r="Q25" s="15">
        <v>0</v>
      </c>
      <c r="R25" s="58"/>
    </row>
    <row r="26" spans="2:18" ht="33" outlineLevel="1" x14ac:dyDescent="0.2">
      <c r="B26" s="72"/>
      <c r="C26" s="80"/>
      <c r="D26" s="80"/>
      <c r="E26" s="80"/>
      <c r="F26" s="80"/>
      <c r="G26" s="69"/>
      <c r="H26" s="15" t="s">
        <v>13</v>
      </c>
      <c r="I26" s="17">
        <f t="shared" si="16"/>
        <v>1522.5</v>
      </c>
      <c r="J26" s="15"/>
      <c r="K26" s="15"/>
      <c r="L26" s="15">
        <v>322.5</v>
      </c>
      <c r="M26" s="15">
        <v>300</v>
      </c>
      <c r="N26" s="15">
        <v>300</v>
      </c>
      <c r="O26" s="15">
        <v>300</v>
      </c>
      <c r="P26" s="15">
        <v>300</v>
      </c>
      <c r="Q26" s="15"/>
      <c r="R26" s="58"/>
    </row>
    <row r="27" spans="2:18" ht="16.5" outlineLevel="1" x14ac:dyDescent="0.2">
      <c r="B27" s="73"/>
      <c r="C27" s="81"/>
      <c r="D27" s="81"/>
      <c r="E27" s="81"/>
      <c r="F27" s="81"/>
      <c r="G27" s="70"/>
      <c r="H27" s="15" t="s">
        <v>12</v>
      </c>
      <c r="I27" s="17"/>
      <c r="J27" s="15"/>
      <c r="K27" s="15"/>
      <c r="L27" s="15"/>
      <c r="M27" s="15"/>
      <c r="N27" s="15"/>
      <c r="O27" s="15"/>
      <c r="P27" s="15"/>
      <c r="Q27" s="15"/>
      <c r="R27" s="59"/>
    </row>
    <row r="28" spans="2:18" ht="49.5" outlineLevel="1" x14ac:dyDescent="0.2">
      <c r="B28" s="108" t="s">
        <v>173</v>
      </c>
      <c r="C28" s="124"/>
      <c r="D28" s="79" t="s">
        <v>22</v>
      </c>
      <c r="E28" s="68" t="s">
        <v>117</v>
      </c>
      <c r="F28" s="68"/>
      <c r="G28" s="68" t="s">
        <v>155</v>
      </c>
      <c r="H28" s="15" t="s">
        <v>10</v>
      </c>
      <c r="I28" s="18">
        <f>SUM(J28:Q28)</f>
        <v>745</v>
      </c>
      <c r="J28" s="15"/>
      <c r="K28" s="15"/>
      <c r="L28" s="15"/>
      <c r="M28" s="15">
        <f t="shared" ref="M28:O28" si="17">SUM(M29:M30)</f>
        <v>284</v>
      </c>
      <c r="N28" s="15">
        <f t="shared" si="17"/>
        <v>185</v>
      </c>
      <c r="O28" s="15">
        <f t="shared" si="17"/>
        <v>276</v>
      </c>
      <c r="P28" s="15"/>
      <c r="Q28" s="15"/>
      <c r="R28" s="57">
        <v>895000</v>
      </c>
    </row>
    <row r="29" spans="2:18" ht="16.5" outlineLevel="1" x14ac:dyDescent="0.2">
      <c r="B29" s="72"/>
      <c r="C29" s="99"/>
      <c r="D29" s="80"/>
      <c r="E29" s="69"/>
      <c r="F29" s="69"/>
      <c r="G29" s="69"/>
      <c r="H29" s="15" t="s">
        <v>11</v>
      </c>
      <c r="I29" s="17">
        <f t="shared" ref="I29:I31" si="18">SUM(J29:Q29)</f>
        <v>737.55000000000007</v>
      </c>
      <c r="J29" s="15"/>
      <c r="K29" s="15"/>
      <c r="L29" s="15"/>
      <c r="M29" s="15">
        <v>281.16000000000003</v>
      </c>
      <c r="N29" s="15">
        <v>183.15</v>
      </c>
      <c r="O29" s="15">
        <v>273.24</v>
      </c>
      <c r="P29" s="15"/>
      <c r="Q29" s="15"/>
      <c r="R29" s="58"/>
    </row>
    <row r="30" spans="2:18" ht="33" outlineLevel="1" x14ac:dyDescent="0.2">
      <c r="B30" s="72"/>
      <c r="C30" s="99"/>
      <c r="D30" s="80"/>
      <c r="E30" s="69"/>
      <c r="F30" s="69"/>
      <c r="G30" s="69"/>
      <c r="H30" s="15" t="s">
        <v>13</v>
      </c>
      <c r="I30" s="17">
        <f t="shared" si="18"/>
        <v>7.4499999999999993</v>
      </c>
      <c r="J30" s="15"/>
      <c r="K30" s="15"/>
      <c r="L30" s="15"/>
      <c r="M30" s="15">
        <v>2.84</v>
      </c>
      <c r="N30" s="15">
        <v>1.85</v>
      </c>
      <c r="O30" s="15">
        <v>2.76</v>
      </c>
      <c r="P30" s="15"/>
      <c r="Q30" s="15"/>
      <c r="R30" s="58"/>
    </row>
    <row r="31" spans="2:18" ht="22.5" customHeight="1" outlineLevel="1" x14ac:dyDescent="0.2">
      <c r="B31" s="73"/>
      <c r="C31" s="100"/>
      <c r="D31" s="81"/>
      <c r="E31" s="70"/>
      <c r="F31" s="70"/>
      <c r="G31" s="70"/>
      <c r="H31" s="15" t="s">
        <v>12</v>
      </c>
      <c r="I31" s="17">
        <f t="shared" si="18"/>
        <v>0</v>
      </c>
      <c r="J31" s="15"/>
      <c r="K31" s="15"/>
      <c r="L31" s="15"/>
      <c r="M31" s="15"/>
      <c r="N31" s="15"/>
      <c r="O31" s="15"/>
      <c r="P31" s="15"/>
      <c r="Q31" s="15"/>
      <c r="R31" s="59"/>
    </row>
    <row r="32" spans="2:18" ht="49.5" x14ac:dyDescent="0.2">
      <c r="B32" s="82" t="s">
        <v>153</v>
      </c>
      <c r="C32" s="82" t="s">
        <v>43</v>
      </c>
      <c r="D32" s="82" t="s">
        <v>43</v>
      </c>
      <c r="E32" s="82" t="s">
        <v>43</v>
      </c>
      <c r="F32" s="82" t="s">
        <v>43</v>
      </c>
      <c r="G32" s="82" t="s">
        <v>43</v>
      </c>
      <c r="H32" s="13" t="s">
        <v>10</v>
      </c>
      <c r="I32" s="19">
        <f>SUMIF($H$8:$H$31,"Объем*",I$8:I$31)</f>
        <v>3858.5</v>
      </c>
      <c r="J32" s="19">
        <f t="shared" ref="J32:K32" si="19">SUMIF($H$8:$H$31,"Объем*",J$8:J$31)</f>
        <v>0</v>
      </c>
      <c r="K32" s="19">
        <f t="shared" si="19"/>
        <v>0</v>
      </c>
      <c r="L32" s="19">
        <f t="shared" ref="L32:Q32" si="20">SUMIF($H$8:$H$31,"Объем*",L$8:L$31)</f>
        <v>358.5</v>
      </c>
      <c r="M32" s="19">
        <f t="shared" si="20"/>
        <v>784</v>
      </c>
      <c r="N32" s="19">
        <f t="shared" si="20"/>
        <v>1295</v>
      </c>
      <c r="O32" s="19">
        <f t="shared" si="20"/>
        <v>1121</v>
      </c>
      <c r="P32" s="19">
        <f t="shared" si="20"/>
        <v>300</v>
      </c>
      <c r="Q32" s="19">
        <f t="shared" si="20"/>
        <v>0</v>
      </c>
      <c r="R32" s="118"/>
    </row>
    <row r="33" spans="2:18" ht="25.5" customHeight="1" x14ac:dyDescent="0.2">
      <c r="B33" s="83"/>
      <c r="C33" s="83"/>
      <c r="D33" s="83"/>
      <c r="E33" s="83"/>
      <c r="F33" s="83"/>
      <c r="G33" s="83"/>
      <c r="H33" s="13" t="s">
        <v>11</v>
      </c>
      <c r="I33" s="19">
        <f>SUMIF($H$8:$H$31,"фед*",I$8:I$31)</f>
        <v>2276.9499999999998</v>
      </c>
      <c r="J33" s="19">
        <f t="shared" ref="J33:L33" si="21">SUMIF($H$8:$H$31,"фед*",J$8:J$31)</f>
        <v>0</v>
      </c>
      <c r="K33" s="19">
        <f t="shared" si="21"/>
        <v>0</v>
      </c>
      <c r="L33" s="19">
        <f t="shared" si="21"/>
        <v>0</v>
      </c>
      <c r="M33" s="19">
        <f>SUMIF($H$8:$H$31,"фед*",M$8:M$31)</f>
        <v>479.16</v>
      </c>
      <c r="N33" s="19">
        <f>SUMIF($H$8:$H$31,"фед*",N$8:N$31)</f>
        <v>985.05</v>
      </c>
      <c r="O33" s="19">
        <f>SUMIF($H$8:$H$31,"фед*",O$8:O$31)</f>
        <v>812.74</v>
      </c>
      <c r="P33" s="19">
        <f>SUMIF($H$8:$H$31,"фед*",P$8:P$31)</f>
        <v>0</v>
      </c>
      <c r="Q33" s="19">
        <f>SUMIF($H$8:$H$31,"фед*",Q$8:Q$31)</f>
        <v>0</v>
      </c>
      <c r="R33" s="119"/>
    </row>
    <row r="34" spans="2:18" ht="27" customHeight="1" x14ac:dyDescent="0.2">
      <c r="B34" s="83"/>
      <c r="C34" s="83"/>
      <c r="D34" s="83"/>
      <c r="E34" s="83"/>
      <c r="F34" s="83"/>
      <c r="G34" s="83"/>
      <c r="H34" s="13" t="s">
        <v>13</v>
      </c>
      <c r="I34" s="19">
        <f>SUMIF($H$8:$H$31,"конс*",I$8:I$31)</f>
        <v>1581.55</v>
      </c>
      <c r="J34" s="19">
        <f t="shared" ref="J34:K34" si="22">SUMIF($H$8:$H$31,"конс*",J$8:J$31)</f>
        <v>0</v>
      </c>
      <c r="K34" s="19">
        <f t="shared" si="22"/>
        <v>0</v>
      </c>
      <c r="L34" s="19">
        <f t="shared" ref="L34:Q34" si="23">SUMIF($H$8:$H$31,"конс*",L$8:L$31)</f>
        <v>358.5</v>
      </c>
      <c r="M34" s="19">
        <f t="shared" si="23"/>
        <v>304.83999999999997</v>
      </c>
      <c r="N34" s="19">
        <f t="shared" si="23"/>
        <v>309.95000000000005</v>
      </c>
      <c r="O34" s="19">
        <f t="shared" si="23"/>
        <v>308.26</v>
      </c>
      <c r="P34" s="19">
        <f t="shared" si="23"/>
        <v>300</v>
      </c>
      <c r="Q34" s="19">
        <f t="shared" si="23"/>
        <v>0</v>
      </c>
      <c r="R34" s="119"/>
    </row>
    <row r="35" spans="2:18" ht="30.75" customHeight="1" x14ac:dyDescent="0.2">
      <c r="B35" s="84"/>
      <c r="C35" s="84"/>
      <c r="D35" s="84"/>
      <c r="E35" s="84"/>
      <c r="F35" s="84"/>
      <c r="G35" s="84"/>
      <c r="H35" s="13" t="s">
        <v>12</v>
      </c>
      <c r="I35" s="20">
        <f>SUMIF($H$8:$H$31,"вне*",I$8:I$31)</f>
        <v>0</v>
      </c>
      <c r="J35" s="20">
        <f>SUMIF($H$8:$H$23,"вне*",J$8:J$23)</f>
        <v>0</v>
      </c>
      <c r="K35" s="20">
        <f>SUMIF($H$8:$H$23,"вне*",K$8:K$23)</f>
        <v>0</v>
      </c>
      <c r="L35" s="20">
        <f>SUMIF($H$8:$H$31,"вне*",L$8:L$31)</f>
        <v>0</v>
      </c>
      <c r="M35" s="20">
        <f t="shared" ref="M35:O35" si="24">SUMIF($H$8:$H$31,"вне*",M$8:M$31)</f>
        <v>0</v>
      </c>
      <c r="N35" s="20">
        <f t="shared" si="24"/>
        <v>0</v>
      </c>
      <c r="O35" s="20">
        <f t="shared" si="24"/>
        <v>0</v>
      </c>
      <c r="P35" s="20">
        <f>SUMIF($H$8:$H$31,"вне*",P$8:P$31)</f>
        <v>0</v>
      </c>
      <c r="Q35" s="20">
        <f>SUMIF($H$8:$H$23,"вне*",Q$8:Q$23)</f>
        <v>0</v>
      </c>
      <c r="R35" s="120"/>
    </row>
    <row r="36" spans="2:18" ht="25.5" customHeight="1" x14ac:dyDescent="0.2">
      <c r="B36" s="107" t="s">
        <v>16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</row>
    <row r="37" spans="2:18" ht="49.5" outlineLevel="1" x14ac:dyDescent="0.2">
      <c r="B37" s="91" t="s">
        <v>79</v>
      </c>
      <c r="C37" s="65"/>
      <c r="D37" s="65" t="s">
        <v>22</v>
      </c>
      <c r="E37" s="65" t="s">
        <v>205</v>
      </c>
      <c r="F37" s="65" t="s">
        <v>80</v>
      </c>
      <c r="G37" s="65" t="s">
        <v>23</v>
      </c>
      <c r="H37" s="21" t="s">
        <v>10</v>
      </c>
      <c r="I37" s="22">
        <f>J37+K37+L37+M37+N37+O37+P37+Q37</f>
        <v>20000</v>
      </c>
      <c r="J37" s="22">
        <f>J38+J39+J40</f>
        <v>0</v>
      </c>
      <c r="K37" s="22">
        <f>K38+K39+K40</f>
        <v>0</v>
      </c>
      <c r="L37" s="22">
        <f>L38+L39+L40</f>
        <v>0</v>
      </c>
      <c r="M37" s="22"/>
      <c r="N37" s="22"/>
      <c r="O37" s="22">
        <f>O38+O39+O40</f>
        <v>4000</v>
      </c>
      <c r="P37" s="22">
        <f>P38+P39+P40</f>
        <v>4000</v>
      </c>
      <c r="Q37" s="22">
        <f>Q38+Q39+Q40</f>
        <v>12000</v>
      </c>
      <c r="R37" s="57">
        <v>500000</v>
      </c>
    </row>
    <row r="38" spans="2:18" ht="16.5" outlineLevel="1" x14ac:dyDescent="0.2">
      <c r="B38" s="92"/>
      <c r="C38" s="66"/>
      <c r="D38" s="66"/>
      <c r="E38" s="66"/>
      <c r="F38" s="66"/>
      <c r="G38" s="66"/>
      <c r="H38" s="21" t="s">
        <v>11</v>
      </c>
      <c r="I38" s="22">
        <f t="shared" ref="I38:I39" si="25">K38+L38+M38+N38+O38+P38+Q38</f>
        <v>18000</v>
      </c>
      <c r="J38" s="22"/>
      <c r="K38" s="22"/>
      <c r="L38" s="22"/>
      <c r="M38" s="22"/>
      <c r="N38" s="22"/>
      <c r="O38" s="22">
        <v>3600</v>
      </c>
      <c r="P38" s="22">
        <v>3600</v>
      </c>
      <c r="Q38" s="22">
        <v>10800</v>
      </c>
      <c r="R38" s="58"/>
    </row>
    <row r="39" spans="2:18" ht="33" outlineLevel="1" x14ac:dyDescent="0.2">
      <c r="B39" s="92"/>
      <c r="C39" s="66"/>
      <c r="D39" s="66"/>
      <c r="E39" s="66"/>
      <c r="F39" s="66"/>
      <c r="G39" s="66"/>
      <c r="H39" s="21" t="s">
        <v>13</v>
      </c>
      <c r="I39" s="22">
        <f t="shared" si="25"/>
        <v>2000</v>
      </c>
      <c r="J39" s="22"/>
      <c r="K39" s="22"/>
      <c r="L39" s="22"/>
      <c r="M39" s="22"/>
      <c r="N39" s="22"/>
      <c r="O39" s="22">
        <v>400</v>
      </c>
      <c r="P39" s="22">
        <v>400</v>
      </c>
      <c r="Q39" s="22">
        <v>1200</v>
      </c>
      <c r="R39" s="58"/>
    </row>
    <row r="40" spans="2:18" ht="16.5" outlineLevel="1" x14ac:dyDescent="0.2">
      <c r="B40" s="93"/>
      <c r="C40" s="67"/>
      <c r="D40" s="67"/>
      <c r="E40" s="67"/>
      <c r="F40" s="67"/>
      <c r="G40" s="67"/>
      <c r="H40" s="21" t="s">
        <v>12</v>
      </c>
      <c r="I40" s="21"/>
      <c r="J40" s="21"/>
      <c r="K40" s="21"/>
      <c r="L40" s="21"/>
      <c r="M40" s="21"/>
      <c r="N40" s="21"/>
      <c r="O40" s="21"/>
      <c r="P40" s="21"/>
      <c r="Q40" s="21"/>
      <c r="R40" s="59"/>
    </row>
    <row r="41" spans="2:18" s="9" customFormat="1" ht="42.75" customHeight="1" outlineLevel="1" x14ac:dyDescent="0.2">
      <c r="B41" s="71" t="s">
        <v>56</v>
      </c>
      <c r="C41" s="79"/>
      <c r="D41" s="79" t="s">
        <v>22</v>
      </c>
      <c r="E41" s="79" t="s">
        <v>37</v>
      </c>
      <c r="F41" s="79" t="s">
        <v>57</v>
      </c>
      <c r="G41" s="79" t="s">
        <v>58</v>
      </c>
      <c r="H41" s="15" t="s">
        <v>10</v>
      </c>
      <c r="I41" s="15">
        <f>J41+K41+L41+M41+N41+O41+P41+Q41</f>
        <v>1000</v>
      </c>
      <c r="J41" s="15"/>
      <c r="K41" s="15"/>
      <c r="L41" s="15">
        <f>L42+L43+L44</f>
        <v>200</v>
      </c>
      <c r="M41" s="15">
        <f>M42+M43+M44</f>
        <v>200</v>
      </c>
      <c r="N41" s="15">
        <f t="shared" ref="N41:P41" si="26">N42+N43+N44</f>
        <v>200</v>
      </c>
      <c r="O41" s="15">
        <f t="shared" si="26"/>
        <v>200</v>
      </c>
      <c r="P41" s="15">
        <f t="shared" si="26"/>
        <v>200</v>
      </c>
      <c r="Q41" s="15"/>
      <c r="R41" s="57">
        <v>400000</v>
      </c>
    </row>
    <row r="42" spans="2:18" s="9" customFormat="1" ht="15" customHeight="1" outlineLevel="1" x14ac:dyDescent="0.2">
      <c r="B42" s="72"/>
      <c r="C42" s="80"/>
      <c r="D42" s="80"/>
      <c r="E42" s="80"/>
      <c r="F42" s="80"/>
      <c r="G42" s="80"/>
      <c r="H42" s="15" t="s">
        <v>11</v>
      </c>
      <c r="I42" s="23">
        <f>K42+L42+M42+N42+O42+P42+Q42</f>
        <v>500</v>
      </c>
      <c r="J42" s="23"/>
      <c r="K42" s="23"/>
      <c r="L42" s="23">
        <v>100</v>
      </c>
      <c r="M42" s="23">
        <v>100</v>
      </c>
      <c r="N42" s="23">
        <v>100</v>
      </c>
      <c r="O42" s="23">
        <v>100</v>
      </c>
      <c r="P42" s="23">
        <v>100</v>
      </c>
      <c r="Q42" s="23"/>
      <c r="R42" s="58"/>
    </row>
    <row r="43" spans="2:18" s="9" customFormat="1" ht="15" customHeight="1" outlineLevel="1" x14ac:dyDescent="0.2">
      <c r="B43" s="72"/>
      <c r="C43" s="80"/>
      <c r="D43" s="80"/>
      <c r="E43" s="80"/>
      <c r="F43" s="80"/>
      <c r="G43" s="80"/>
      <c r="H43" s="15" t="s">
        <v>13</v>
      </c>
      <c r="I43" s="23">
        <f>K43+L43+M43+N43+O43+P43+Q43</f>
        <v>500</v>
      </c>
      <c r="J43" s="23"/>
      <c r="K43" s="23"/>
      <c r="L43" s="23">
        <v>100</v>
      </c>
      <c r="M43" s="23">
        <v>100</v>
      </c>
      <c r="N43" s="23">
        <v>100</v>
      </c>
      <c r="O43" s="23">
        <v>100</v>
      </c>
      <c r="P43" s="23">
        <v>100</v>
      </c>
      <c r="Q43" s="23"/>
      <c r="R43" s="58"/>
    </row>
    <row r="44" spans="2:18" s="9" customFormat="1" ht="15" customHeight="1" outlineLevel="1" x14ac:dyDescent="0.2">
      <c r="B44" s="73"/>
      <c r="C44" s="81"/>
      <c r="D44" s="81"/>
      <c r="E44" s="81"/>
      <c r="F44" s="81"/>
      <c r="G44" s="81"/>
      <c r="H44" s="15" t="s">
        <v>12</v>
      </c>
      <c r="I44" s="23"/>
      <c r="J44" s="23"/>
      <c r="K44" s="23"/>
      <c r="L44" s="23"/>
      <c r="M44" s="23"/>
      <c r="N44" s="23"/>
      <c r="O44" s="23"/>
      <c r="P44" s="23"/>
      <c r="Q44" s="23"/>
      <c r="R44" s="59"/>
    </row>
    <row r="45" spans="2:18" s="9" customFormat="1" ht="42.75" customHeight="1" outlineLevel="1" x14ac:dyDescent="0.2">
      <c r="B45" s="71" t="s">
        <v>59</v>
      </c>
      <c r="C45" s="79"/>
      <c r="D45" s="79" t="s">
        <v>22</v>
      </c>
      <c r="E45" s="79" t="s">
        <v>60</v>
      </c>
      <c r="F45" s="79"/>
      <c r="G45" s="79" t="s">
        <v>58</v>
      </c>
      <c r="H45" s="15" t="s">
        <v>10</v>
      </c>
      <c r="I45" s="24">
        <f>J45+K45+L45+M45+N45+O45+P45+Q45</f>
        <v>1215</v>
      </c>
      <c r="J45" s="15"/>
      <c r="K45" s="15"/>
      <c r="L45" s="15"/>
      <c r="M45" s="15">
        <f t="shared" ref="M45:P45" si="27">M46+M47+M48</f>
        <v>15</v>
      </c>
      <c r="N45" s="15">
        <f t="shared" si="27"/>
        <v>400</v>
      </c>
      <c r="O45" s="15">
        <f t="shared" si="27"/>
        <v>400</v>
      </c>
      <c r="P45" s="15">
        <f t="shared" si="27"/>
        <v>400</v>
      </c>
      <c r="Q45" s="15"/>
      <c r="R45" s="57">
        <v>100000</v>
      </c>
    </row>
    <row r="46" spans="2:18" s="9" customFormat="1" ht="16.5" outlineLevel="1" x14ac:dyDescent="0.2">
      <c r="B46" s="72"/>
      <c r="C46" s="80"/>
      <c r="D46" s="80"/>
      <c r="E46" s="80"/>
      <c r="F46" s="80"/>
      <c r="G46" s="80"/>
      <c r="H46" s="15" t="s">
        <v>11</v>
      </c>
      <c r="I46" s="25">
        <f t="shared" ref="I46:I54" si="28">K46+L46+M46+N46+O46+P46+Q46</f>
        <v>1080</v>
      </c>
      <c r="J46" s="23"/>
      <c r="K46" s="23"/>
      <c r="L46" s="23"/>
      <c r="M46" s="23"/>
      <c r="N46" s="23">
        <v>360</v>
      </c>
      <c r="O46" s="23">
        <v>360</v>
      </c>
      <c r="P46" s="23">
        <v>360</v>
      </c>
      <c r="Q46" s="23"/>
      <c r="R46" s="58"/>
    </row>
    <row r="47" spans="2:18" s="9" customFormat="1" ht="33" outlineLevel="1" x14ac:dyDescent="0.2">
      <c r="B47" s="72"/>
      <c r="C47" s="80"/>
      <c r="D47" s="80"/>
      <c r="E47" s="80"/>
      <c r="F47" s="80"/>
      <c r="G47" s="80"/>
      <c r="H47" s="15" t="s">
        <v>13</v>
      </c>
      <c r="I47" s="23">
        <f t="shared" si="28"/>
        <v>135</v>
      </c>
      <c r="J47" s="23"/>
      <c r="K47" s="23"/>
      <c r="L47" s="23"/>
      <c r="M47" s="23">
        <v>15</v>
      </c>
      <c r="N47" s="23">
        <v>40</v>
      </c>
      <c r="O47" s="23">
        <v>40</v>
      </c>
      <c r="P47" s="23">
        <v>40</v>
      </c>
      <c r="Q47" s="23"/>
      <c r="R47" s="58"/>
    </row>
    <row r="48" spans="2:18" s="9" customFormat="1" ht="16.5" outlineLevel="1" x14ac:dyDescent="0.2">
      <c r="B48" s="73"/>
      <c r="C48" s="81"/>
      <c r="D48" s="81"/>
      <c r="E48" s="81"/>
      <c r="F48" s="81"/>
      <c r="G48" s="81"/>
      <c r="H48" s="15" t="s">
        <v>12</v>
      </c>
      <c r="I48" s="23"/>
      <c r="J48" s="23"/>
      <c r="K48" s="23"/>
      <c r="L48" s="23"/>
      <c r="M48" s="23"/>
      <c r="N48" s="23"/>
      <c r="O48" s="23"/>
      <c r="P48" s="23"/>
      <c r="Q48" s="23"/>
      <c r="R48" s="59"/>
    </row>
    <row r="49" spans="1:18" s="9" customFormat="1" ht="42.75" customHeight="1" outlineLevel="1" x14ac:dyDescent="0.2">
      <c r="B49" s="71" t="s">
        <v>170</v>
      </c>
      <c r="C49" s="79"/>
      <c r="D49" s="79" t="s">
        <v>22</v>
      </c>
      <c r="E49" s="79" t="s">
        <v>61</v>
      </c>
      <c r="F49" s="65" t="s">
        <v>62</v>
      </c>
      <c r="G49" s="65" t="s">
        <v>58</v>
      </c>
      <c r="H49" s="15" t="s">
        <v>10</v>
      </c>
      <c r="I49" s="23">
        <f t="shared" si="28"/>
        <v>320</v>
      </c>
      <c r="J49" s="15">
        <f t="shared" ref="J49:N49" si="29">J50+J51+J52</f>
        <v>0</v>
      </c>
      <c r="K49" s="15">
        <f t="shared" si="29"/>
        <v>0</v>
      </c>
      <c r="L49" s="15">
        <f t="shared" si="29"/>
        <v>20</v>
      </c>
      <c r="M49" s="15">
        <f t="shared" si="29"/>
        <v>100</v>
      </c>
      <c r="N49" s="15">
        <f t="shared" si="29"/>
        <v>100</v>
      </c>
      <c r="O49" s="15">
        <f t="shared" ref="O49" si="30">O50+O51+O52</f>
        <v>100</v>
      </c>
      <c r="P49" s="15">
        <v>0</v>
      </c>
      <c r="Q49" s="15">
        <f t="shared" ref="Q49" si="31">Q50+Q51+Q52</f>
        <v>0</v>
      </c>
      <c r="R49" s="57">
        <v>100000</v>
      </c>
    </row>
    <row r="50" spans="1:18" s="9" customFormat="1" ht="16.5" outlineLevel="1" x14ac:dyDescent="0.2">
      <c r="B50" s="72"/>
      <c r="C50" s="80"/>
      <c r="D50" s="80"/>
      <c r="E50" s="80"/>
      <c r="F50" s="66"/>
      <c r="G50" s="66"/>
      <c r="H50" s="15" t="s">
        <v>11</v>
      </c>
      <c r="I50" s="23">
        <f t="shared" si="28"/>
        <v>0</v>
      </c>
      <c r="J50" s="15"/>
      <c r="K50" s="15"/>
      <c r="L50" s="15"/>
      <c r="M50" s="15"/>
      <c r="N50" s="15"/>
      <c r="O50" s="15"/>
      <c r="P50" s="15">
        <v>0</v>
      </c>
      <c r="Q50" s="15">
        <v>0</v>
      </c>
      <c r="R50" s="58"/>
    </row>
    <row r="51" spans="1:18" s="9" customFormat="1" ht="33" outlineLevel="1" x14ac:dyDescent="0.2">
      <c r="B51" s="72"/>
      <c r="C51" s="80"/>
      <c r="D51" s="80"/>
      <c r="E51" s="80"/>
      <c r="F51" s="66"/>
      <c r="G51" s="66"/>
      <c r="H51" s="15" t="s">
        <v>13</v>
      </c>
      <c r="I51" s="23">
        <f t="shared" si="28"/>
        <v>320</v>
      </c>
      <c r="J51" s="15"/>
      <c r="K51" s="15"/>
      <c r="L51" s="15">
        <v>20</v>
      </c>
      <c r="M51" s="15">
        <v>100</v>
      </c>
      <c r="N51" s="15">
        <v>100</v>
      </c>
      <c r="O51" s="15">
        <v>100</v>
      </c>
      <c r="P51" s="15">
        <v>0</v>
      </c>
      <c r="Q51" s="15">
        <v>0</v>
      </c>
      <c r="R51" s="58"/>
    </row>
    <row r="52" spans="1:18" s="9" customFormat="1" ht="16.5" outlineLevel="1" x14ac:dyDescent="0.2">
      <c r="B52" s="73"/>
      <c r="C52" s="81"/>
      <c r="D52" s="81"/>
      <c r="E52" s="81"/>
      <c r="F52" s="67"/>
      <c r="G52" s="67"/>
      <c r="H52" s="15" t="s">
        <v>12</v>
      </c>
      <c r="I52" s="23"/>
      <c r="J52" s="15"/>
      <c r="K52" s="15"/>
      <c r="L52" s="15"/>
      <c r="M52" s="15"/>
      <c r="N52" s="15"/>
      <c r="O52" s="15"/>
      <c r="P52" s="15"/>
      <c r="Q52" s="15"/>
      <c r="R52" s="59"/>
    </row>
    <row r="53" spans="1:18" s="9" customFormat="1" ht="49.5" outlineLevel="1" x14ac:dyDescent="0.2">
      <c r="B53" s="71" t="s">
        <v>63</v>
      </c>
      <c r="C53" s="79"/>
      <c r="D53" s="79" t="s">
        <v>22</v>
      </c>
      <c r="E53" s="79" t="s">
        <v>64</v>
      </c>
      <c r="F53" s="79">
        <v>75</v>
      </c>
      <c r="G53" s="79" t="s">
        <v>29</v>
      </c>
      <c r="H53" s="15" t="s">
        <v>10</v>
      </c>
      <c r="I53" s="25">
        <f t="shared" si="28"/>
        <v>1500</v>
      </c>
      <c r="J53" s="15">
        <f>J54+J55+J56</f>
        <v>0</v>
      </c>
      <c r="K53" s="15">
        <f>K54+K55+K56</f>
        <v>0</v>
      </c>
      <c r="L53" s="15">
        <v>500</v>
      </c>
      <c r="M53" s="15">
        <v>500</v>
      </c>
      <c r="N53" s="15">
        <v>500</v>
      </c>
      <c r="O53" s="15">
        <f>O54+O55+O56</f>
        <v>0</v>
      </c>
      <c r="P53" s="15">
        <f>P54+P55+P56</f>
        <v>0</v>
      </c>
      <c r="Q53" s="15">
        <f>Q54+Q55+Q56</f>
        <v>0</v>
      </c>
      <c r="R53" s="57"/>
    </row>
    <row r="54" spans="1:18" s="9" customFormat="1" ht="16.5" outlineLevel="1" x14ac:dyDescent="0.2">
      <c r="B54" s="72"/>
      <c r="C54" s="80"/>
      <c r="D54" s="80"/>
      <c r="E54" s="80"/>
      <c r="F54" s="80"/>
      <c r="G54" s="80"/>
      <c r="H54" s="15" t="s">
        <v>11</v>
      </c>
      <c r="I54" s="25">
        <f t="shared" si="28"/>
        <v>1500</v>
      </c>
      <c r="J54" s="15"/>
      <c r="K54" s="15"/>
      <c r="L54" s="15">
        <v>500</v>
      </c>
      <c r="M54" s="15">
        <v>500</v>
      </c>
      <c r="N54" s="15">
        <v>500</v>
      </c>
      <c r="O54" s="15">
        <v>0</v>
      </c>
      <c r="P54" s="15">
        <v>0</v>
      </c>
      <c r="Q54" s="15">
        <v>0</v>
      </c>
      <c r="R54" s="58">
        <v>0</v>
      </c>
    </row>
    <row r="55" spans="1:18" s="9" customFormat="1" ht="33" outlineLevel="1" x14ac:dyDescent="0.2">
      <c r="B55" s="72"/>
      <c r="C55" s="80"/>
      <c r="D55" s="80"/>
      <c r="E55" s="80"/>
      <c r="F55" s="80"/>
      <c r="G55" s="80"/>
      <c r="H55" s="15" t="s">
        <v>13</v>
      </c>
      <c r="I55" s="15"/>
      <c r="J55" s="15"/>
      <c r="K55" s="15"/>
      <c r="L55" s="15"/>
      <c r="M55" s="15"/>
      <c r="N55" s="15"/>
      <c r="O55" s="15"/>
      <c r="P55" s="15"/>
      <c r="Q55" s="15"/>
      <c r="R55" s="58"/>
    </row>
    <row r="56" spans="1:18" s="9" customFormat="1" ht="16.5" outlineLevel="1" x14ac:dyDescent="0.2">
      <c r="B56" s="98"/>
      <c r="C56" s="81"/>
      <c r="D56" s="81"/>
      <c r="E56" s="81"/>
      <c r="F56" s="81"/>
      <c r="G56" s="81"/>
      <c r="H56" s="15" t="s">
        <v>12</v>
      </c>
      <c r="I56" s="15"/>
      <c r="J56" s="15"/>
      <c r="K56" s="15"/>
      <c r="L56" s="15"/>
      <c r="M56" s="15"/>
      <c r="N56" s="15"/>
      <c r="O56" s="15"/>
      <c r="P56" s="15"/>
      <c r="Q56" s="15"/>
      <c r="R56" s="59"/>
    </row>
    <row r="57" spans="1:18" s="9" customFormat="1" ht="42.75" customHeight="1" outlineLevel="1" x14ac:dyDescent="0.2">
      <c r="A57" s="94" t="s">
        <v>65</v>
      </c>
      <c r="B57" s="95" t="s">
        <v>65</v>
      </c>
      <c r="C57" s="65" t="s">
        <v>66</v>
      </c>
      <c r="D57" s="65" t="s">
        <v>24</v>
      </c>
      <c r="E57" s="65">
        <v>2021</v>
      </c>
      <c r="F57" s="65" t="s">
        <v>67</v>
      </c>
      <c r="G57" s="65" t="s">
        <v>68</v>
      </c>
      <c r="H57" s="21" t="s">
        <v>10</v>
      </c>
      <c r="I57" s="26">
        <f>J57+K57+L57+M57+N57+O57+P57+Q57</f>
        <v>50</v>
      </c>
      <c r="J57" s="21">
        <v>0</v>
      </c>
      <c r="K57" s="21">
        <v>0</v>
      </c>
      <c r="L57" s="26">
        <f>L58+L59</f>
        <v>50</v>
      </c>
      <c r="M57" s="21">
        <f>M58+M59+M60</f>
        <v>0</v>
      </c>
      <c r="N57" s="21">
        <f>N58+N59+N60</f>
        <v>0</v>
      </c>
      <c r="O57" s="21">
        <f>O58+O59+O60</f>
        <v>0</v>
      </c>
      <c r="P57" s="21">
        <f>P58+P59+P60</f>
        <v>0</v>
      </c>
      <c r="Q57" s="21">
        <f>Q58+Q59+Q60</f>
        <v>0</v>
      </c>
      <c r="R57" s="57">
        <v>40000</v>
      </c>
    </row>
    <row r="58" spans="1:18" s="9" customFormat="1" ht="16.5" outlineLevel="1" x14ac:dyDescent="0.2">
      <c r="A58" s="94"/>
      <c r="B58" s="96"/>
      <c r="C58" s="66"/>
      <c r="D58" s="66"/>
      <c r="E58" s="66"/>
      <c r="F58" s="66"/>
      <c r="G58" s="66"/>
      <c r="H58" s="21" t="s">
        <v>11</v>
      </c>
      <c r="I58" s="21">
        <f t="shared" ref="I58:I59" si="32">K58+L58+M58+N58+O58+P58+Q58</f>
        <v>45</v>
      </c>
      <c r="J58" s="21"/>
      <c r="K58" s="21"/>
      <c r="L58" s="26">
        <v>45</v>
      </c>
      <c r="M58" s="21"/>
      <c r="N58" s="21"/>
      <c r="O58" s="21"/>
      <c r="P58" s="21"/>
      <c r="Q58" s="21"/>
      <c r="R58" s="58"/>
    </row>
    <row r="59" spans="1:18" s="9" customFormat="1" ht="33" outlineLevel="1" x14ac:dyDescent="0.2">
      <c r="A59" s="94"/>
      <c r="B59" s="96"/>
      <c r="C59" s="66"/>
      <c r="D59" s="66"/>
      <c r="E59" s="66"/>
      <c r="F59" s="66"/>
      <c r="G59" s="66"/>
      <c r="H59" s="21" t="s">
        <v>13</v>
      </c>
      <c r="I59" s="21">
        <f t="shared" si="32"/>
        <v>5</v>
      </c>
      <c r="J59" s="21"/>
      <c r="K59" s="21"/>
      <c r="L59" s="26">
        <v>5</v>
      </c>
      <c r="M59" s="21"/>
      <c r="N59" s="21"/>
      <c r="O59" s="21"/>
      <c r="P59" s="21"/>
      <c r="Q59" s="21"/>
      <c r="R59" s="58"/>
    </row>
    <row r="60" spans="1:18" s="9" customFormat="1" ht="16.5" outlineLevel="1" x14ac:dyDescent="0.2">
      <c r="A60" s="94"/>
      <c r="B60" s="97"/>
      <c r="C60" s="67"/>
      <c r="D60" s="67"/>
      <c r="E60" s="67"/>
      <c r="F60" s="67"/>
      <c r="G60" s="67"/>
      <c r="H60" s="21" t="s">
        <v>12</v>
      </c>
      <c r="I60" s="21"/>
      <c r="J60" s="21"/>
      <c r="K60" s="21"/>
      <c r="L60" s="21"/>
      <c r="M60" s="21"/>
      <c r="N60" s="21"/>
      <c r="O60" s="21"/>
      <c r="P60" s="21"/>
      <c r="Q60" s="21"/>
      <c r="R60" s="59"/>
    </row>
    <row r="61" spans="1:18" s="9" customFormat="1" ht="42.75" customHeight="1" outlineLevel="1" x14ac:dyDescent="0.2">
      <c r="A61" s="90" t="s">
        <v>69</v>
      </c>
      <c r="B61" s="91" t="s">
        <v>69</v>
      </c>
      <c r="C61" s="65" t="s">
        <v>66</v>
      </c>
      <c r="D61" s="65" t="s">
        <v>22</v>
      </c>
      <c r="E61" s="65" t="s">
        <v>64</v>
      </c>
      <c r="F61" s="65" t="s">
        <v>71</v>
      </c>
      <c r="G61" s="65" t="s">
        <v>23</v>
      </c>
      <c r="H61" s="21" t="s">
        <v>10</v>
      </c>
      <c r="I61" s="22">
        <f>J61+K61+L61+M61+N61+O61+P61+Q61</f>
        <v>1000</v>
      </c>
      <c r="J61" s="21">
        <f t="shared" ref="J61:Q61" si="33">J62+J63+J64</f>
        <v>0</v>
      </c>
      <c r="K61" s="21">
        <f t="shared" si="33"/>
        <v>0</v>
      </c>
      <c r="L61" s="21">
        <f t="shared" si="33"/>
        <v>250</v>
      </c>
      <c r="M61" s="21">
        <f t="shared" si="33"/>
        <v>250</v>
      </c>
      <c r="N61" s="21">
        <f t="shared" si="33"/>
        <v>500</v>
      </c>
      <c r="O61" s="21">
        <f t="shared" si="33"/>
        <v>0</v>
      </c>
      <c r="P61" s="21">
        <f t="shared" si="33"/>
        <v>0</v>
      </c>
      <c r="Q61" s="21">
        <f t="shared" si="33"/>
        <v>0</v>
      </c>
      <c r="R61" s="57">
        <v>50000</v>
      </c>
    </row>
    <row r="62" spans="1:18" s="9" customFormat="1" ht="16.5" outlineLevel="1" x14ac:dyDescent="0.2">
      <c r="A62" s="90"/>
      <c r="B62" s="92"/>
      <c r="C62" s="66"/>
      <c r="D62" s="66"/>
      <c r="E62" s="66"/>
      <c r="F62" s="66"/>
      <c r="G62" s="66"/>
      <c r="H62" s="21" t="s">
        <v>11</v>
      </c>
      <c r="I62" s="21">
        <f t="shared" ref="I62:I63" si="34">K62+L62+M62+N62+O62+P62+Q62</f>
        <v>900</v>
      </c>
      <c r="J62" s="21"/>
      <c r="K62" s="21"/>
      <c r="L62" s="21">
        <v>225</v>
      </c>
      <c r="M62" s="21">
        <v>225</v>
      </c>
      <c r="N62" s="21">
        <v>450</v>
      </c>
      <c r="O62" s="21"/>
      <c r="P62" s="21"/>
      <c r="Q62" s="21"/>
      <c r="R62" s="58"/>
    </row>
    <row r="63" spans="1:18" s="9" customFormat="1" ht="33" outlineLevel="1" x14ac:dyDescent="0.2">
      <c r="A63" s="90"/>
      <c r="B63" s="92"/>
      <c r="C63" s="66"/>
      <c r="D63" s="66"/>
      <c r="E63" s="66"/>
      <c r="F63" s="66"/>
      <c r="G63" s="66"/>
      <c r="H63" s="21" t="s">
        <v>13</v>
      </c>
      <c r="I63" s="21">
        <f t="shared" si="34"/>
        <v>100</v>
      </c>
      <c r="J63" s="21"/>
      <c r="K63" s="21"/>
      <c r="L63" s="21">
        <v>25</v>
      </c>
      <c r="M63" s="21">
        <v>25</v>
      </c>
      <c r="N63" s="21">
        <v>50</v>
      </c>
      <c r="O63" s="21"/>
      <c r="P63" s="21"/>
      <c r="Q63" s="21"/>
      <c r="R63" s="58"/>
    </row>
    <row r="64" spans="1:18" s="9" customFormat="1" ht="111.75" customHeight="1" outlineLevel="1" x14ac:dyDescent="0.2">
      <c r="A64" s="90"/>
      <c r="B64" s="93"/>
      <c r="C64" s="67"/>
      <c r="D64" s="67"/>
      <c r="E64" s="67"/>
      <c r="F64" s="67"/>
      <c r="G64" s="67"/>
      <c r="H64" s="21" t="s">
        <v>12</v>
      </c>
      <c r="I64" s="21"/>
      <c r="J64" s="21"/>
      <c r="K64" s="21"/>
      <c r="L64" s="21"/>
      <c r="M64" s="21"/>
      <c r="N64" s="21"/>
      <c r="O64" s="21"/>
      <c r="P64" s="21"/>
      <c r="Q64" s="21"/>
      <c r="R64" s="59"/>
    </row>
    <row r="65" spans="1:18" s="9" customFormat="1" ht="42.75" customHeight="1" outlineLevel="1" x14ac:dyDescent="0.2">
      <c r="A65" s="90" t="s">
        <v>72</v>
      </c>
      <c r="B65" s="91" t="s">
        <v>72</v>
      </c>
      <c r="C65" s="65" t="s">
        <v>66</v>
      </c>
      <c r="D65" s="65" t="s">
        <v>22</v>
      </c>
      <c r="E65" s="65">
        <v>2023</v>
      </c>
      <c r="F65" s="65" t="s">
        <v>73</v>
      </c>
      <c r="G65" s="65" t="s">
        <v>74</v>
      </c>
      <c r="H65" s="21" t="s">
        <v>10</v>
      </c>
      <c r="I65" s="21">
        <f>J65+K65+L65+M65+N65+O65+P65+Q65</f>
        <v>133.38999999999999</v>
      </c>
      <c r="J65" s="21">
        <f>J66+J67+J68</f>
        <v>0</v>
      </c>
      <c r="K65" s="21">
        <f>K66+K67+K68</f>
        <v>0</v>
      </c>
      <c r="L65" s="21">
        <f>L66+L67+L68</f>
        <v>0</v>
      </c>
      <c r="M65" s="21"/>
      <c r="N65" s="21">
        <f>N66+N67+N68</f>
        <v>133.38999999999999</v>
      </c>
      <c r="O65" s="21">
        <f>O66+O67+O68</f>
        <v>0</v>
      </c>
      <c r="P65" s="21">
        <f>P66+P67+P68</f>
        <v>0</v>
      </c>
      <c r="Q65" s="21">
        <f>Q66+Q67+Q68</f>
        <v>0</v>
      </c>
      <c r="R65" s="57">
        <v>20000</v>
      </c>
    </row>
    <row r="66" spans="1:18" s="9" customFormat="1" ht="16.5" outlineLevel="1" x14ac:dyDescent="0.2">
      <c r="A66" s="90"/>
      <c r="B66" s="92"/>
      <c r="C66" s="66"/>
      <c r="D66" s="66"/>
      <c r="E66" s="66"/>
      <c r="F66" s="66"/>
      <c r="G66" s="66"/>
      <c r="H66" s="21" t="s">
        <v>11</v>
      </c>
      <c r="I66" s="21">
        <f t="shared" ref="I66:I67" si="35">K66+L66+M66+N66+O66+P66+Q66</f>
        <v>120.05</v>
      </c>
      <c r="J66" s="21"/>
      <c r="K66" s="21"/>
      <c r="L66" s="21"/>
      <c r="M66" s="21"/>
      <c r="N66" s="21">
        <v>120.05</v>
      </c>
      <c r="O66" s="21"/>
      <c r="P66" s="21"/>
      <c r="Q66" s="21"/>
      <c r="R66" s="58"/>
    </row>
    <row r="67" spans="1:18" s="9" customFormat="1" ht="33" outlineLevel="1" x14ac:dyDescent="0.2">
      <c r="A67" s="90"/>
      <c r="B67" s="92"/>
      <c r="C67" s="66"/>
      <c r="D67" s="66"/>
      <c r="E67" s="66"/>
      <c r="F67" s="66"/>
      <c r="G67" s="66"/>
      <c r="H67" s="21" t="s">
        <v>13</v>
      </c>
      <c r="I67" s="21">
        <f t="shared" si="35"/>
        <v>13.34</v>
      </c>
      <c r="J67" s="21"/>
      <c r="K67" s="21"/>
      <c r="L67" s="21"/>
      <c r="M67" s="21"/>
      <c r="N67" s="21">
        <v>13.34</v>
      </c>
      <c r="O67" s="21"/>
      <c r="P67" s="21"/>
      <c r="Q67" s="21"/>
      <c r="R67" s="58"/>
    </row>
    <row r="68" spans="1:18" s="9" customFormat="1" ht="111" customHeight="1" outlineLevel="1" x14ac:dyDescent="0.2">
      <c r="A68" s="90"/>
      <c r="B68" s="93"/>
      <c r="C68" s="67"/>
      <c r="D68" s="67"/>
      <c r="E68" s="67"/>
      <c r="F68" s="67"/>
      <c r="G68" s="67"/>
      <c r="H68" s="21" t="s">
        <v>12</v>
      </c>
      <c r="I68" s="21"/>
      <c r="J68" s="21"/>
      <c r="K68" s="21"/>
      <c r="L68" s="21"/>
      <c r="M68" s="21"/>
      <c r="N68" s="21"/>
      <c r="O68" s="21"/>
      <c r="P68" s="21"/>
      <c r="Q68" s="21"/>
      <c r="R68" s="59"/>
    </row>
    <row r="69" spans="1:18" s="9" customFormat="1" ht="42.75" customHeight="1" outlineLevel="1" x14ac:dyDescent="0.2">
      <c r="A69" s="94" t="s">
        <v>75</v>
      </c>
      <c r="B69" s="95" t="s">
        <v>75</v>
      </c>
      <c r="C69" s="65" t="s">
        <v>66</v>
      </c>
      <c r="D69" s="65" t="s">
        <v>22</v>
      </c>
      <c r="E69" s="65">
        <v>2022</v>
      </c>
      <c r="F69" s="65" t="s">
        <v>76</v>
      </c>
      <c r="G69" s="65" t="s">
        <v>74</v>
      </c>
      <c r="H69" s="21" t="s">
        <v>10</v>
      </c>
      <c r="I69" s="21">
        <f>J69+K69+L69+M69+N69+O69+P69+Q69</f>
        <v>29.81</v>
      </c>
      <c r="J69" s="21">
        <f>J70+J71+J72</f>
        <v>0</v>
      </c>
      <c r="K69" s="21">
        <f>K70+K71+K72</f>
        <v>0</v>
      </c>
      <c r="L69" s="21">
        <f>L70+L71+L72</f>
        <v>0</v>
      </c>
      <c r="M69" s="21">
        <f>M70+M71+M72</f>
        <v>29.81</v>
      </c>
      <c r="N69" s="21">
        <v>0</v>
      </c>
      <c r="O69" s="21">
        <f>O70+O71+O72</f>
        <v>0</v>
      </c>
      <c r="P69" s="21">
        <f>P70+P71+P72</f>
        <v>0</v>
      </c>
      <c r="Q69" s="21">
        <f>Q70+Q71+Q72</f>
        <v>0</v>
      </c>
      <c r="R69" s="57">
        <v>10000</v>
      </c>
    </row>
    <row r="70" spans="1:18" s="9" customFormat="1" ht="16.5" outlineLevel="1" x14ac:dyDescent="0.2">
      <c r="A70" s="94"/>
      <c r="B70" s="96"/>
      <c r="C70" s="66"/>
      <c r="D70" s="66"/>
      <c r="E70" s="66"/>
      <c r="F70" s="66"/>
      <c r="G70" s="66"/>
      <c r="H70" s="21" t="s">
        <v>11</v>
      </c>
      <c r="I70" s="21">
        <f t="shared" ref="I70:I71" si="36">K70+L70+M70+N70+O70+P70+Q70</f>
        <v>26.83</v>
      </c>
      <c r="J70" s="21"/>
      <c r="K70" s="21"/>
      <c r="L70" s="21"/>
      <c r="M70" s="21">
        <v>26.83</v>
      </c>
      <c r="N70" s="21"/>
      <c r="O70" s="21"/>
      <c r="P70" s="21"/>
      <c r="Q70" s="21"/>
      <c r="R70" s="58"/>
    </row>
    <row r="71" spans="1:18" s="9" customFormat="1" ht="33" outlineLevel="1" x14ac:dyDescent="0.2">
      <c r="A71" s="94"/>
      <c r="B71" s="96"/>
      <c r="C71" s="66"/>
      <c r="D71" s="66"/>
      <c r="E71" s="66"/>
      <c r="F71" s="66"/>
      <c r="G71" s="66"/>
      <c r="H71" s="21" t="s">
        <v>13</v>
      </c>
      <c r="I71" s="21">
        <f t="shared" si="36"/>
        <v>2.98</v>
      </c>
      <c r="J71" s="21"/>
      <c r="K71" s="21"/>
      <c r="L71" s="21"/>
      <c r="M71" s="21">
        <v>2.98</v>
      </c>
      <c r="N71" s="21"/>
      <c r="O71" s="21"/>
      <c r="P71" s="21"/>
      <c r="Q71" s="21"/>
      <c r="R71" s="58"/>
    </row>
    <row r="72" spans="1:18" s="9" customFormat="1" ht="113.25" customHeight="1" outlineLevel="1" x14ac:dyDescent="0.2">
      <c r="A72" s="94"/>
      <c r="B72" s="97"/>
      <c r="C72" s="67"/>
      <c r="D72" s="67"/>
      <c r="E72" s="67"/>
      <c r="F72" s="67"/>
      <c r="G72" s="67"/>
      <c r="H72" s="21" t="s">
        <v>12</v>
      </c>
      <c r="I72" s="21"/>
      <c r="J72" s="21"/>
      <c r="K72" s="21"/>
      <c r="L72" s="21"/>
      <c r="M72" s="21"/>
      <c r="N72" s="21"/>
      <c r="O72" s="21"/>
      <c r="P72" s="21"/>
      <c r="Q72" s="21"/>
      <c r="R72" s="59"/>
    </row>
    <row r="73" spans="1:18" s="9" customFormat="1" ht="42.75" customHeight="1" outlineLevel="1" x14ac:dyDescent="0.2">
      <c r="A73" s="90" t="s">
        <v>77</v>
      </c>
      <c r="B73" s="91" t="s">
        <v>77</v>
      </c>
      <c r="C73" s="65" t="s">
        <v>66</v>
      </c>
      <c r="D73" s="65" t="s">
        <v>24</v>
      </c>
      <c r="E73" s="65">
        <v>2023</v>
      </c>
      <c r="F73" s="65" t="s">
        <v>73</v>
      </c>
      <c r="G73" s="65" t="s">
        <v>23</v>
      </c>
      <c r="H73" s="21" t="s">
        <v>10</v>
      </c>
      <c r="I73" s="21">
        <f>J73+K73+L73+M73+N73+O73+P73+Q73</f>
        <v>162.1</v>
      </c>
      <c r="J73" s="21">
        <v>0</v>
      </c>
      <c r="K73" s="21">
        <v>0</v>
      </c>
      <c r="L73" s="21">
        <v>0</v>
      </c>
      <c r="M73" s="21">
        <f>M74+M75+M76</f>
        <v>0</v>
      </c>
      <c r="N73" s="21">
        <f>N74+N75+N76</f>
        <v>162.1</v>
      </c>
      <c r="O73" s="21">
        <f>O74+O75+O76</f>
        <v>0</v>
      </c>
      <c r="P73" s="21">
        <f>P74+P75+P76</f>
        <v>0</v>
      </c>
      <c r="Q73" s="21">
        <f>Q74+Q75+Q76</f>
        <v>0</v>
      </c>
      <c r="R73" s="57">
        <v>30000</v>
      </c>
    </row>
    <row r="74" spans="1:18" s="9" customFormat="1" ht="16.5" outlineLevel="1" x14ac:dyDescent="0.2">
      <c r="A74" s="90"/>
      <c r="B74" s="92"/>
      <c r="C74" s="66"/>
      <c r="D74" s="66"/>
      <c r="E74" s="66"/>
      <c r="F74" s="66"/>
      <c r="G74" s="66"/>
      <c r="H74" s="21" t="s">
        <v>11</v>
      </c>
      <c r="I74" s="21">
        <f t="shared" ref="I74:I75" si="37">K74+L74+M74+N74+O74+P74+Q74</f>
        <v>145.88999999999999</v>
      </c>
      <c r="J74" s="21"/>
      <c r="K74" s="21"/>
      <c r="L74" s="21"/>
      <c r="M74" s="21"/>
      <c r="N74" s="21">
        <v>145.88999999999999</v>
      </c>
      <c r="O74" s="21"/>
      <c r="P74" s="21"/>
      <c r="Q74" s="21"/>
      <c r="R74" s="58"/>
    </row>
    <row r="75" spans="1:18" s="9" customFormat="1" ht="33" outlineLevel="1" x14ac:dyDescent="0.2">
      <c r="A75" s="90"/>
      <c r="B75" s="92"/>
      <c r="C75" s="66"/>
      <c r="D75" s="66"/>
      <c r="E75" s="66"/>
      <c r="F75" s="66"/>
      <c r="G75" s="66"/>
      <c r="H75" s="21" t="s">
        <v>13</v>
      </c>
      <c r="I75" s="21">
        <f t="shared" si="37"/>
        <v>16.21</v>
      </c>
      <c r="J75" s="21"/>
      <c r="K75" s="21"/>
      <c r="L75" s="21"/>
      <c r="M75" s="21"/>
      <c r="N75" s="21">
        <v>16.21</v>
      </c>
      <c r="O75" s="21"/>
      <c r="P75" s="21"/>
      <c r="Q75" s="21"/>
      <c r="R75" s="58"/>
    </row>
    <row r="76" spans="1:18" s="9" customFormat="1" ht="107.25" customHeight="1" outlineLevel="1" x14ac:dyDescent="0.2">
      <c r="A76" s="90"/>
      <c r="B76" s="93"/>
      <c r="C76" s="67"/>
      <c r="D76" s="67"/>
      <c r="E76" s="67"/>
      <c r="F76" s="67"/>
      <c r="G76" s="67"/>
      <c r="H76" s="21" t="s">
        <v>12</v>
      </c>
      <c r="I76" s="21"/>
      <c r="J76" s="21"/>
      <c r="K76" s="21"/>
      <c r="L76" s="21"/>
      <c r="M76" s="21"/>
      <c r="N76" s="21"/>
      <c r="O76" s="21"/>
      <c r="P76" s="21"/>
      <c r="Q76" s="21"/>
      <c r="R76" s="59"/>
    </row>
    <row r="77" spans="1:18" s="9" customFormat="1" ht="42.75" customHeight="1" outlineLevel="1" x14ac:dyDescent="0.2">
      <c r="A77" s="90" t="s">
        <v>78</v>
      </c>
      <c r="B77" s="91" t="s">
        <v>78</v>
      </c>
      <c r="C77" s="65" t="s">
        <v>66</v>
      </c>
      <c r="D77" s="65" t="s">
        <v>22</v>
      </c>
      <c r="E77" s="65">
        <v>2022</v>
      </c>
      <c r="F77" s="65" t="s">
        <v>67</v>
      </c>
      <c r="G77" s="65" t="s">
        <v>23</v>
      </c>
      <c r="H77" s="21" t="s">
        <v>10</v>
      </c>
      <c r="I77" s="21">
        <f>J77+K77+L77+M77+N77+O77+P77+Q77</f>
        <v>56.25</v>
      </c>
      <c r="J77" s="21">
        <f>J78+J79+J80</f>
        <v>0</v>
      </c>
      <c r="K77" s="21">
        <f>K78+K79+K80</f>
        <v>0</v>
      </c>
      <c r="L77" s="21">
        <f>L78+L79+L80</f>
        <v>0</v>
      </c>
      <c r="M77" s="21">
        <f>M78+M79+M80</f>
        <v>56.25</v>
      </c>
      <c r="N77" s="21">
        <v>0</v>
      </c>
      <c r="O77" s="21">
        <f>O78+O79+O80</f>
        <v>0</v>
      </c>
      <c r="P77" s="21">
        <f>P78+P79+P80</f>
        <v>0</v>
      </c>
      <c r="Q77" s="21">
        <f>Q78+Q79+Q80</f>
        <v>0</v>
      </c>
      <c r="R77" s="57">
        <v>30000</v>
      </c>
    </row>
    <row r="78" spans="1:18" s="9" customFormat="1" ht="16.5" outlineLevel="1" x14ac:dyDescent="0.2">
      <c r="A78" s="90"/>
      <c r="B78" s="92"/>
      <c r="C78" s="66"/>
      <c r="D78" s="66"/>
      <c r="E78" s="66"/>
      <c r="F78" s="66"/>
      <c r="G78" s="66"/>
      <c r="H78" s="21" t="s">
        <v>11</v>
      </c>
      <c r="I78" s="21">
        <f t="shared" ref="I78:I79" si="38">K78+L78+M78+N78+O78+P78+Q78</f>
        <v>50.63</v>
      </c>
      <c r="J78" s="21"/>
      <c r="K78" s="21"/>
      <c r="L78" s="21"/>
      <c r="M78" s="21">
        <v>50.63</v>
      </c>
      <c r="N78" s="21"/>
      <c r="O78" s="21"/>
      <c r="P78" s="21"/>
      <c r="Q78" s="21"/>
      <c r="R78" s="58"/>
    </row>
    <row r="79" spans="1:18" s="9" customFormat="1" ht="33" outlineLevel="1" x14ac:dyDescent="0.2">
      <c r="A79" s="90"/>
      <c r="B79" s="92"/>
      <c r="C79" s="66"/>
      <c r="D79" s="66"/>
      <c r="E79" s="66"/>
      <c r="F79" s="66"/>
      <c r="G79" s="66"/>
      <c r="H79" s="21" t="s">
        <v>13</v>
      </c>
      <c r="I79" s="21">
        <f t="shared" si="38"/>
        <v>5.62</v>
      </c>
      <c r="J79" s="21"/>
      <c r="K79" s="21"/>
      <c r="L79" s="21"/>
      <c r="M79" s="21">
        <v>5.62</v>
      </c>
      <c r="N79" s="21"/>
      <c r="O79" s="21"/>
      <c r="P79" s="21"/>
      <c r="Q79" s="21"/>
      <c r="R79" s="58"/>
    </row>
    <row r="80" spans="1:18" s="9" customFormat="1" ht="123" customHeight="1" outlineLevel="1" x14ac:dyDescent="0.2">
      <c r="A80" s="90"/>
      <c r="B80" s="93"/>
      <c r="C80" s="67"/>
      <c r="D80" s="67"/>
      <c r="E80" s="67"/>
      <c r="F80" s="67"/>
      <c r="G80" s="67"/>
      <c r="H80" s="21" t="s">
        <v>12</v>
      </c>
      <c r="I80" s="21"/>
      <c r="J80" s="21"/>
      <c r="K80" s="21"/>
      <c r="L80" s="21"/>
      <c r="M80" s="21"/>
      <c r="N80" s="21"/>
      <c r="O80" s="21"/>
      <c r="P80" s="21"/>
      <c r="Q80" s="21"/>
      <c r="R80" s="59"/>
    </row>
    <row r="81" spans="1:18" s="9" customFormat="1" ht="42.75" customHeight="1" outlineLevel="1" x14ac:dyDescent="0.2">
      <c r="A81" s="90" t="s">
        <v>81</v>
      </c>
      <c r="B81" s="91" t="s">
        <v>81</v>
      </c>
      <c r="C81" s="65"/>
      <c r="D81" s="65" t="s">
        <v>22</v>
      </c>
      <c r="E81" s="65" t="s">
        <v>187</v>
      </c>
      <c r="F81" s="65" t="s">
        <v>83</v>
      </c>
      <c r="G81" s="65" t="s">
        <v>58</v>
      </c>
      <c r="H81" s="21" t="s">
        <v>10</v>
      </c>
      <c r="I81" s="21">
        <f>J81+K81+L81+M81+N81+O81+P81+Q81</f>
        <v>615.5</v>
      </c>
      <c r="J81" s="21">
        <f t="shared" ref="J81:Q81" si="39">J82+J83+J84</f>
        <v>0</v>
      </c>
      <c r="K81" s="21">
        <f t="shared" si="39"/>
        <v>0</v>
      </c>
      <c r="L81" s="21">
        <f t="shared" si="39"/>
        <v>0</v>
      </c>
      <c r="M81" s="21">
        <f t="shared" si="39"/>
        <v>0</v>
      </c>
      <c r="N81" s="26">
        <f t="shared" si="39"/>
        <v>200</v>
      </c>
      <c r="O81" s="26">
        <f t="shared" si="39"/>
        <v>415.5</v>
      </c>
      <c r="P81" s="21">
        <f t="shared" si="39"/>
        <v>0</v>
      </c>
      <c r="Q81" s="21">
        <f t="shared" si="39"/>
        <v>0</v>
      </c>
      <c r="R81" s="57">
        <v>200000</v>
      </c>
    </row>
    <row r="82" spans="1:18" s="9" customFormat="1" ht="16.5" outlineLevel="1" x14ac:dyDescent="0.2">
      <c r="A82" s="90"/>
      <c r="B82" s="92"/>
      <c r="C82" s="66"/>
      <c r="D82" s="66"/>
      <c r="E82" s="66"/>
      <c r="F82" s="66"/>
      <c r="G82" s="66"/>
      <c r="H82" s="21" t="s">
        <v>11</v>
      </c>
      <c r="I82" s="21">
        <f t="shared" ref="I82:I83" si="40">K82+L82+M82+N82+O82+P82+Q82</f>
        <v>553.95000000000005</v>
      </c>
      <c r="J82" s="21"/>
      <c r="K82" s="21"/>
      <c r="L82" s="21"/>
      <c r="M82" s="21"/>
      <c r="N82" s="21">
        <v>180</v>
      </c>
      <c r="O82" s="21">
        <v>373.95</v>
      </c>
      <c r="P82" s="21">
        <v>0</v>
      </c>
      <c r="Q82" s="21"/>
      <c r="R82" s="58"/>
    </row>
    <row r="83" spans="1:18" s="9" customFormat="1" ht="33" outlineLevel="1" x14ac:dyDescent="0.2">
      <c r="A83" s="90"/>
      <c r="B83" s="92"/>
      <c r="C83" s="66"/>
      <c r="D83" s="66"/>
      <c r="E83" s="66"/>
      <c r="F83" s="66"/>
      <c r="G83" s="66"/>
      <c r="H83" s="21" t="s">
        <v>13</v>
      </c>
      <c r="I83" s="21">
        <f t="shared" si="40"/>
        <v>61.55</v>
      </c>
      <c r="J83" s="21"/>
      <c r="K83" s="21"/>
      <c r="L83" s="21"/>
      <c r="M83" s="21"/>
      <c r="N83" s="21">
        <v>20</v>
      </c>
      <c r="O83" s="26">
        <v>41.55</v>
      </c>
      <c r="P83" s="21"/>
      <c r="Q83" s="21"/>
      <c r="R83" s="58"/>
    </row>
    <row r="84" spans="1:18" s="9" customFormat="1" ht="16.5" outlineLevel="1" x14ac:dyDescent="0.2">
      <c r="A84" s="90"/>
      <c r="B84" s="93"/>
      <c r="C84" s="67"/>
      <c r="D84" s="67"/>
      <c r="E84" s="67"/>
      <c r="F84" s="67"/>
      <c r="G84" s="67"/>
      <c r="H84" s="21" t="s">
        <v>12</v>
      </c>
      <c r="I84" s="21"/>
      <c r="J84" s="21"/>
      <c r="K84" s="21"/>
      <c r="L84" s="21"/>
      <c r="M84" s="21"/>
      <c r="N84" s="21"/>
      <c r="O84" s="21"/>
      <c r="P84" s="21"/>
      <c r="Q84" s="21"/>
      <c r="R84" s="59"/>
    </row>
    <row r="85" spans="1:18" s="9" customFormat="1" ht="42.75" customHeight="1" outlineLevel="1" x14ac:dyDescent="0.2">
      <c r="A85" s="90" t="s">
        <v>84</v>
      </c>
      <c r="B85" s="91" t="s">
        <v>84</v>
      </c>
      <c r="C85" s="65"/>
      <c r="D85" s="65" t="s">
        <v>24</v>
      </c>
      <c r="E85" s="65" t="s">
        <v>187</v>
      </c>
      <c r="F85" s="65" t="s">
        <v>85</v>
      </c>
      <c r="G85" s="65" t="s">
        <v>58</v>
      </c>
      <c r="H85" s="21" t="s">
        <v>10</v>
      </c>
      <c r="I85" s="21">
        <f>J85+K85+L85+M85+N85+O85+P85+Q85</f>
        <v>307.76</v>
      </c>
      <c r="J85" s="21">
        <v>0</v>
      </c>
      <c r="K85" s="21">
        <v>0</v>
      </c>
      <c r="L85" s="21">
        <v>0</v>
      </c>
      <c r="M85" s="21">
        <f>M86+M87+M88</f>
        <v>0</v>
      </c>
      <c r="N85" s="21">
        <f>N86+N87+N88</f>
        <v>100</v>
      </c>
      <c r="O85" s="21">
        <f>O86+O87+O88</f>
        <v>207.76</v>
      </c>
      <c r="P85" s="21">
        <f>P86+P87+P88</f>
        <v>0</v>
      </c>
      <c r="Q85" s="21">
        <f>Q86+Q87+Q88</f>
        <v>0</v>
      </c>
      <c r="R85" s="57">
        <v>100000</v>
      </c>
    </row>
    <row r="86" spans="1:18" s="9" customFormat="1" ht="16.5" outlineLevel="1" x14ac:dyDescent="0.2">
      <c r="A86" s="90"/>
      <c r="B86" s="92"/>
      <c r="C86" s="66"/>
      <c r="D86" s="66"/>
      <c r="E86" s="66"/>
      <c r="F86" s="66"/>
      <c r="G86" s="66"/>
      <c r="H86" s="21" t="s">
        <v>11</v>
      </c>
      <c r="I86" s="21">
        <f t="shared" ref="I86:I87" si="41">K86+L86+M86+N86+O86+P86+Q86</f>
        <v>276.98</v>
      </c>
      <c r="J86" s="21"/>
      <c r="K86" s="21"/>
      <c r="L86" s="21"/>
      <c r="M86" s="21"/>
      <c r="N86" s="21">
        <v>90</v>
      </c>
      <c r="O86" s="21">
        <v>186.98</v>
      </c>
      <c r="P86" s="21"/>
      <c r="Q86" s="21">
        <v>0</v>
      </c>
      <c r="R86" s="58"/>
    </row>
    <row r="87" spans="1:18" s="9" customFormat="1" ht="33" outlineLevel="1" x14ac:dyDescent="0.2">
      <c r="A87" s="90"/>
      <c r="B87" s="92"/>
      <c r="C87" s="66"/>
      <c r="D87" s="66"/>
      <c r="E87" s="66"/>
      <c r="F87" s="66"/>
      <c r="G87" s="66"/>
      <c r="H87" s="21" t="s">
        <v>13</v>
      </c>
      <c r="I87" s="21">
        <f t="shared" si="41"/>
        <v>30.78</v>
      </c>
      <c r="J87" s="21"/>
      <c r="K87" s="21"/>
      <c r="L87" s="21"/>
      <c r="M87" s="21"/>
      <c r="N87" s="21">
        <v>10</v>
      </c>
      <c r="O87" s="21">
        <v>20.78</v>
      </c>
      <c r="P87" s="21"/>
      <c r="Q87" s="21"/>
      <c r="R87" s="58"/>
    </row>
    <row r="88" spans="1:18" s="9" customFormat="1" ht="16.5" outlineLevel="1" x14ac:dyDescent="0.2">
      <c r="A88" s="90"/>
      <c r="B88" s="93"/>
      <c r="C88" s="67"/>
      <c r="D88" s="67"/>
      <c r="E88" s="67"/>
      <c r="F88" s="67"/>
      <c r="G88" s="67"/>
      <c r="H88" s="21" t="s">
        <v>12</v>
      </c>
      <c r="I88" s="21"/>
      <c r="J88" s="21"/>
      <c r="K88" s="21"/>
      <c r="L88" s="21"/>
      <c r="M88" s="21"/>
      <c r="N88" s="21"/>
      <c r="O88" s="21"/>
      <c r="P88" s="21"/>
      <c r="Q88" s="21"/>
      <c r="R88" s="59"/>
    </row>
    <row r="89" spans="1:18" s="9" customFormat="1" ht="42.75" customHeight="1" outlineLevel="1" x14ac:dyDescent="0.2">
      <c r="A89" s="90" t="s">
        <v>86</v>
      </c>
      <c r="B89" s="91" t="s">
        <v>86</v>
      </c>
      <c r="C89" s="65"/>
      <c r="D89" s="65" t="s">
        <v>22</v>
      </c>
      <c r="E89" s="65" t="s">
        <v>82</v>
      </c>
      <c r="F89" s="65" t="s">
        <v>87</v>
      </c>
      <c r="G89" s="65" t="s">
        <v>88</v>
      </c>
      <c r="H89" s="21" t="s">
        <v>10</v>
      </c>
      <c r="I89" s="21">
        <f>J89+K89+L89+M89+N89+O89+P89+Q89</f>
        <v>985.5</v>
      </c>
      <c r="J89" s="21">
        <f>J90+J91+J92</f>
        <v>0</v>
      </c>
      <c r="K89" s="21">
        <f>K90+K91+K92</f>
        <v>0</v>
      </c>
      <c r="L89" s="21">
        <f>L90+L91+L92</f>
        <v>0</v>
      </c>
      <c r="M89" s="21">
        <f>M90+M91+M92</f>
        <v>0</v>
      </c>
      <c r="N89" s="21">
        <v>0</v>
      </c>
      <c r="O89" s="21">
        <f>O90+O91+O92</f>
        <v>492.75</v>
      </c>
      <c r="P89" s="21">
        <f>P90+P91+P92</f>
        <v>492.75</v>
      </c>
      <c r="Q89" s="21">
        <f>Q90+Q91+Q92</f>
        <v>0</v>
      </c>
      <c r="R89" s="57">
        <v>50000</v>
      </c>
    </row>
    <row r="90" spans="1:18" s="9" customFormat="1" ht="16.5" outlineLevel="1" x14ac:dyDescent="0.2">
      <c r="A90" s="90"/>
      <c r="B90" s="92"/>
      <c r="C90" s="66"/>
      <c r="D90" s="66"/>
      <c r="E90" s="66"/>
      <c r="F90" s="66"/>
      <c r="G90" s="66"/>
      <c r="H90" s="21" t="s">
        <v>11</v>
      </c>
      <c r="I90" s="21">
        <f t="shared" ref="I90:I91" si="42">K90+L90+M90+N90+O90+P90+Q90</f>
        <v>886.96</v>
      </c>
      <c r="J90" s="21"/>
      <c r="K90" s="21"/>
      <c r="L90" s="21"/>
      <c r="M90" s="21"/>
      <c r="N90" s="21">
        <v>0</v>
      </c>
      <c r="O90" s="21">
        <v>443.48</v>
      </c>
      <c r="P90" s="21">
        <v>443.48</v>
      </c>
      <c r="Q90" s="21">
        <v>0</v>
      </c>
      <c r="R90" s="58"/>
    </row>
    <row r="91" spans="1:18" s="9" customFormat="1" ht="33" outlineLevel="1" x14ac:dyDescent="0.2">
      <c r="A91" s="90"/>
      <c r="B91" s="92"/>
      <c r="C91" s="66"/>
      <c r="D91" s="66"/>
      <c r="E91" s="66"/>
      <c r="F91" s="66"/>
      <c r="G91" s="66"/>
      <c r="H91" s="21" t="s">
        <v>13</v>
      </c>
      <c r="I91" s="21">
        <f t="shared" si="42"/>
        <v>98.54</v>
      </c>
      <c r="J91" s="21"/>
      <c r="K91" s="21"/>
      <c r="L91" s="21"/>
      <c r="M91" s="21"/>
      <c r="N91" s="21"/>
      <c r="O91" s="21">
        <v>49.27</v>
      </c>
      <c r="P91" s="21">
        <v>49.27</v>
      </c>
      <c r="Q91" s="21"/>
      <c r="R91" s="58"/>
    </row>
    <row r="92" spans="1:18" s="9" customFormat="1" ht="16.5" outlineLevel="1" x14ac:dyDescent="0.2">
      <c r="A92" s="90"/>
      <c r="B92" s="93"/>
      <c r="C92" s="67"/>
      <c r="D92" s="67"/>
      <c r="E92" s="67"/>
      <c r="F92" s="67"/>
      <c r="G92" s="67"/>
      <c r="H92" s="21" t="s">
        <v>12</v>
      </c>
      <c r="I92" s="21"/>
      <c r="J92" s="21"/>
      <c r="K92" s="21"/>
      <c r="L92" s="21"/>
      <c r="M92" s="21"/>
      <c r="N92" s="21"/>
      <c r="O92" s="21"/>
      <c r="P92" s="21"/>
      <c r="Q92" s="21"/>
      <c r="R92" s="59"/>
    </row>
    <row r="93" spans="1:18" s="9" customFormat="1" ht="42.75" customHeight="1" outlineLevel="1" x14ac:dyDescent="0.2">
      <c r="A93" s="90" t="s">
        <v>89</v>
      </c>
      <c r="B93" s="91" t="s">
        <v>89</v>
      </c>
      <c r="C93" s="65"/>
      <c r="D93" s="65" t="s">
        <v>22</v>
      </c>
      <c r="E93" s="65" t="s">
        <v>82</v>
      </c>
      <c r="F93" s="65" t="s">
        <v>83</v>
      </c>
      <c r="G93" s="65" t="s">
        <v>88</v>
      </c>
      <c r="H93" s="21" t="s">
        <v>10</v>
      </c>
      <c r="I93" s="21">
        <f>J93+K93+L93+M93+N93+O93+P93+Q93</f>
        <v>631.70000000000005</v>
      </c>
      <c r="J93" s="21">
        <f>J94+J95+J96</f>
        <v>0</v>
      </c>
      <c r="K93" s="21">
        <f>K94+K95+K96</f>
        <v>0</v>
      </c>
      <c r="L93" s="21">
        <f>L94+L95+L96</f>
        <v>0</v>
      </c>
      <c r="M93" s="21">
        <f>M94+M95+M96</f>
        <v>0</v>
      </c>
      <c r="N93" s="21">
        <v>0</v>
      </c>
      <c r="O93" s="21">
        <f>O94+O95+O96</f>
        <v>300</v>
      </c>
      <c r="P93" s="21">
        <f>P94+P95+P96</f>
        <v>331.7</v>
      </c>
      <c r="Q93" s="21">
        <f>Q94+Q95+Q96</f>
        <v>0</v>
      </c>
      <c r="R93" s="57">
        <v>50000</v>
      </c>
    </row>
    <row r="94" spans="1:18" s="9" customFormat="1" ht="16.5" outlineLevel="1" x14ac:dyDescent="0.2">
      <c r="A94" s="90"/>
      <c r="B94" s="92"/>
      <c r="C94" s="66"/>
      <c r="D94" s="66"/>
      <c r="E94" s="66"/>
      <c r="F94" s="66"/>
      <c r="G94" s="66"/>
      <c r="H94" s="21" t="s">
        <v>11</v>
      </c>
      <c r="I94" s="21">
        <f t="shared" ref="I94:I99" si="43">K94+L94+M94+N94+O94+P94+Q94</f>
        <v>568.53</v>
      </c>
      <c r="J94" s="21"/>
      <c r="K94" s="21"/>
      <c r="L94" s="21"/>
      <c r="M94" s="21"/>
      <c r="N94" s="21"/>
      <c r="O94" s="21">
        <v>270</v>
      </c>
      <c r="P94" s="21">
        <v>298.52999999999997</v>
      </c>
      <c r="Q94" s="21"/>
      <c r="R94" s="58"/>
    </row>
    <row r="95" spans="1:18" s="9" customFormat="1" ht="33" outlineLevel="1" x14ac:dyDescent="0.2">
      <c r="A95" s="90"/>
      <c r="B95" s="92"/>
      <c r="C95" s="66"/>
      <c r="D95" s="66"/>
      <c r="E95" s="66"/>
      <c r="F95" s="66"/>
      <c r="G95" s="66"/>
      <c r="H95" s="21" t="s">
        <v>13</v>
      </c>
      <c r="I95" s="21">
        <f t="shared" si="43"/>
        <v>63.17</v>
      </c>
      <c r="J95" s="21"/>
      <c r="K95" s="21"/>
      <c r="L95" s="21"/>
      <c r="M95" s="21"/>
      <c r="N95" s="21"/>
      <c r="O95" s="21">
        <v>30</v>
      </c>
      <c r="P95" s="21">
        <v>33.17</v>
      </c>
      <c r="Q95" s="21"/>
      <c r="R95" s="58"/>
    </row>
    <row r="96" spans="1:18" s="9" customFormat="1" ht="16.5" outlineLevel="1" x14ac:dyDescent="0.2">
      <c r="A96" s="90"/>
      <c r="B96" s="93"/>
      <c r="C96" s="67"/>
      <c r="D96" s="67"/>
      <c r="E96" s="67"/>
      <c r="F96" s="67"/>
      <c r="G96" s="67"/>
      <c r="H96" s="21" t="s">
        <v>12</v>
      </c>
      <c r="I96" s="21"/>
      <c r="J96" s="21"/>
      <c r="K96" s="21"/>
      <c r="L96" s="21"/>
      <c r="M96" s="21"/>
      <c r="N96" s="21"/>
      <c r="O96" s="21"/>
      <c r="P96" s="21"/>
      <c r="Q96" s="21"/>
      <c r="R96" s="59"/>
    </row>
    <row r="97" spans="1:18" s="9" customFormat="1" ht="42.75" customHeight="1" outlineLevel="1" x14ac:dyDescent="0.2">
      <c r="A97" s="90" t="s">
        <v>90</v>
      </c>
      <c r="B97" s="91" t="s">
        <v>90</v>
      </c>
      <c r="C97" s="65"/>
      <c r="D97" s="65" t="s">
        <v>22</v>
      </c>
      <c r="E97" s="65">
        <v>2021</v>
      </c>
      <c r="F97" s="65" t="s">
        <v>91</v>
      </c>
      <c r="G97" s="65" t="s">
        <v>74</v>
      </c>
      <c r="H97" s="21" t="s">
        <v>10</v>
      </c>
      <c r="I97" s="21">
        <f t="shared" si="43"/>
        <v>30</v>
      </c>
      <c r="J97" s="21">
        <v>0</v>
      </c>
      <c r="K97" s="21">
        <v>0</v>
      </c>
      <c r="L97" s="21">
        <f>SUM(L98:L100)</f>
        <v>30</v>
      </c>
      <c r="M97" s="21">
        <v>0</v>
      </c>
      <c r="N97" s="21">
        <v>0</v>
      </c>
      <c r="O97" s="21">
        <v>0</v>
      </c>
      <c r="P97" s="21">
        <v>0</v>
      </c>
      <c r="Q97" s="21"/>
      <c r="R97" s="57">
        <v>10000</v>
      </c>
    </row>
    <row r="98" spans="1:18" s="9" customFormat="1" ht="16.5" outlineLevel="1" x14ac:dyDescent="0.2">
      <c r="A98" s="90"/>
      <c r="B98" s="92"/>
      <c r="C98" s="66"/>
      <c r="D98" s="66"/>
      <c r="E98" s="66"/>
      <c r="F98" s="66"/>
      <c r="G98" s="66"/>
      <c r="H98" s="21" t="s">
        <v>11</v>
      </c>
      <c r="I98" s="21"/>
      <c r="J98" s="21"/>
      <c r="K98" s="21"/>
      <c r="L98" s="21"/>
      <c r="M98" s="21"/>
      <c r="N98" s="21"/>
      <c r="O98" s="21"/>
      <c r="P98" s="21"/>
      <c r="Q98" s="21"/>
      <c r="R98" s="58"/>
    </row>
    <row r="99" spans="1:18" s="9" customFormat="1" ht="33" outlineLevel="1" x14ac:dyDescent="0.2">
      <c r="A99" s="90"/>
      <c r="B99" s="92"/>
      <c r="C99" s="66"/>
      <c r="D99" s="66"/>
      <c r="E99" s="66"/>
      <c r="F99" s="66"/>
      <c r="G99" s="66"/>
      <c r="H99" s="21" t="s">
        <v>13</v>
      </c>
      <c r="I99" s="21">
        <f t="shared" si="43"/>
        <v>30</v>
      </c>
      <c r="J99" s="21"/>
      <c r="K99" s="21"/>
      <c r="L99" s="21">
        <v>30</v>
      </c>
      <c r="M99" s="21"/>
      <c r="N99" s="21"/>
      <c r="O99" s="21"/>
      <c r="P99" s="21"/>
      <c r="Q99" s="21"/>
      <c r="R99" s="58"/>
    </row>
    <row r="100" spans="1:18" s="9" customFormat="1" ht="16.5" outlineLevel="1" x14ac:dyDescent="0.2">
      <c r="A100" s="90"/>
      <c r="B100" s="93"/>
      <c r="C100" s="67"/>
      <c r="D100" s="67"/>
      <c r="E100" s="67"/>
      <c r="F100" s="67"/>
      <c r="G100" s="67"/>
      <c r="H100" s="21" t="s">
        <v>12</v>
      </c>
      <c r="I100" s="21"/>
      <c r="J100" s="21"/>
      <c r="K100" s="21"/>
      <c r="L100" s="21"/>
      <c r="M100" s="21"/>
      <c r="N100" s="21"/>
      <c r="O100" s="21"/>
      <c r="P100" s="21"/>
      <c r="Q100" s="21"/>
      <c r="R100" s="59"/>
    </row>
    <row r="101" spans="1:18" s="9" customFormat="1" ht="42.75" customHeight="1" outlineLevel="1" x14ac:dyDescent="0.2">
      <c r="A101" s="90" t="s">
        <v>92</v>
      </c>
      <c r="B101" s="91" t="s">
        <v>92</v>
      </c>
      <c r="C101" s="65" t="s">
        <v>66</v>
      </c>
      <c r="D101" s="65" t="s">
        <v>22</v>
      </c>
      <c r="E101" s="65">
        <v>2025</v>
      </c>
      <c r="F101" s="65" t="s">
        <v>93</v>
      </c>
      <c r="G101" s="65" t="s">
        <v>74</v>
      </c>
      <c r="H101" s="21" t="s">
        <v>10</v>
      </c>
      <c r="I101" s="21">
        <f>J101+K101+L101+M101+N101+O101+P101+Q101</f>
        <v>326.25</v>
      </c>
      <c r="J101" s="21">
        <f>J102+J103+J104</f>
        <v>0</v>
      </c>
      <c r="K101" s="21">
        <f>K102+K103+K104</f>
        <v>0</v>
      </c>
      <c r="L101" s="21">
        <f>L102+L103+L104</f>
        <v>0</v>
      </c>
      <c r="M101" s="21">
        <f>M102+M103+M104</f>
        <v>0</v>
      </c>
      <c r="N101" s="21">
        <v>0</v>
      </c>
      <c r="O101" s="21">
        <f>O102+O103+O104</f>
        <v>0</v>
      </c>
      <c r="P101" s="21">
        <f>P102+P103+P104</f>
        <v>326.25</v>
      </c>
      <c r="Q101" s="21">
        <f>Q102+Q103+Q104</f>
        <v>0</v>
      </c>
      <c r="R101" s="57">
        <v>50000</v>
      </c>
    </row>
    <row r="102" spans="1:18" s="9" customFormat="1" ht="16.5" outlineLevel="1" x14ac:dyDescent="0.2">
      <c r="A102" s="90"/>
      <c r="B102" s="92"/>
      <c r="C102" s="66"/>
      <c r="D102" s="66"/>
      <c r="E102" s="66"/>
      <c r="F102" s="66"/>
      <c r="G102" s="66"/>
      <c r="H102" s="21" t="s">
        <v>11</v>
      </c>
      <c r="I102" s="21">
        <f>K102+L102+M102+N102+O102+P102+Q102</f>
        <v>293.63</v>
      </c>
      <c r="J102" s="21"/>
      <c r="K102" s="21"/>
      <c r="L102" s="21"/>
      <c r="M102" s="21">
        <v>0</v>
      </c>
      <c r="N102" s="21"/>
      <c r="O102" s="21"/>
      <c r="P102" s="21">
        <v>293.63</v>
      </c>
      <c r="Q102" s="21"/>
      <c r="R102" s="58"/>
    </row>
    <row r="103" spans="1:18" s="9" customFormat="1" ht="33" outlineLevel="1" x14ac:dyDescent="0.2">
      <c r="A103" s="90"/>
      <c r="B103" s="92"/>
      <c r="C103" s="66"/>
      <c r="D103" s="66"/>
      <c r="E103" s="66"/>
      <c r="F103" s="66"/>
      <c r="G103" s="66"/>
      <c r="H103" s="21" t="s">
        <v>13</v>
      </c>
      <c r="I103" s="21">
        <f>K103+L103+M103+N103+O103+P103+Q103</f>
        <v>32.619999999999997</v>
      </c>
      <c r="J103" s="21"/>
      <c r="K103" s="21"/>
      <c r="L103" s="21"/>
      <c r="M103" s="21"/>
      <c r="N103" s="21"/>
      <c r="O103" s="21"/>
      <c r="P103" s="21">
        <v>32.619999999999997</v>
      </c>
      <c r="Q103" s="21"/>
      <c r="R103" s="58"/>
    </row>
    <row r="104" spans="1:18" s="9" customFormat="1" ht="111.75" customHeight="1" outlineLevel="1" x14ac:dyDescent="0.2">
      <c r="A104" s="90"/>
      <c r="B104" s="93"/>
      <c r="C104" s="67"/>
      <c r="D104" s="67"/>
      <c r="E104" s="67"/>
      <c r="F104" s="67"/>
      <c r="G104" s="67"/>
      <c r="H104" s="21" t="s">
        <v>12</v>
      </c>
      <c r="I104" s="21"/>
      <c r="J104" s="21"/>
      <c r="K104" s="21"/>
      <c r="L104" s="21"/>
      <c r="M104" s="21"/>
      <c r="N104" s="21"/>
      <c r="O104" s="21"/>
      <c r="P104" s="21"/>
      <c r="Q104" s="21"/>
      <c r="R104" s="59"/>
    </row>
    <row r="105" spans="1:18" s="9" customFormat="1" ht="42.75" customHeight="1" outlineLevel="1" x14ac:dyDescent="0.2">
      <c r="A105" s="90" t="s">
        <v>94</v>
      </c>
      <c r="B105" s="91" t="s">
        <v>94</v>
      </c>
      <c r="C105" s="65"/>
      <c r="D105" s="65" t="s">
        <v>24</v>
      </c>
      <c r="E105" s="65">
        <v>2023</v>
      </c>
      <c r="F105" s="65" t="s">
        <v>95</v>
      </c>
      <c r="G105" s="65" t="s">
        <v>74</v>
      </c>
      <c r="H105" s="21" t="s">
        <v>10</v>
      </c>
      <c r="I105" s="21">
        <f>J105+K105+L105+M105+N105+O105+P105+Q105</f>
        <v>50.57</v>
      </c>
      <c r="J105" s="21">
        <v>0</v>
      </c>
      <c r="K105" s="21">
        <v>0</v>
      </c>
      <c r="L105" s="21">
        <v>0</v>
      </c>
      <c r="M105" s="21">
        <f>M106+M107+M108</f>
        <v>0</v>
      </c>
      <c r="N105" s="21">
        <f>N106+N107+N108</f>
        <v>50.57</v>
      </c>
      <c r="O105" s="21">
        <f>O106+O107+O108</f>
        <v>0</v>
      </c>
      <c r="P105" s="21">
        <f>P106+P107+P108</f>
        <v>0</v>
      </c>
      <c r="Q105" s="21">
        <f>Q106+Q107+Q108</f>
        <v>0</v>
      </c>
      <c r="R105" s="57">
        <v>50000</v>
      </c>
    </row>
    <row r="106" spans="1:18" s="9" customFormat="1" ht="16.5" outlineLevel="1" x14ac:dyDescent="0.2">
      <c r="A106" s="90"/>
      <c r="B106" s="92"/>
      <c r="C106" s="66"/>
      <c r="D106" s="66"/>
      <c r="E106" s="66"/>
      <c r="F106" s="66"/>
      <c r="G106" s="66"/>
      <c r="H106" s="21" t="s">
        <v>11</v>
      </c>
      <c r="I106" s="21">
        <f t="shared" ref="I106:I107" si="44">K106+L106+M106+N106+O106+P106+Q106</f>
        <v>45.51</v>
      </c>
      <c r="J106" s="21"/>
      <c r="K106" s="21"/>
      <c r="L106" s="21"/>
      <c r="M106" s="21"/>
      <c r="N106" s="21">
        <v>45.51</v>
      </c>
      <c r="O106" s="21"/>
      <c r="P106" s="21"/>
      <c r="Q106" s="21"/>
      <c r="R106" s="58"/>
    </row>
    <row r="107" spans="1:18" s="9" customFormat="1" ht="33" outlineLevel="1" x14ac:dyDescent="0.2">
      <c r="A107" s="90"/>
      <c r="B107" s="92"/>
      <c r="C107" s="66"/>
      <c r="D107" s="66"/>
      <c r="E107" s="66"/>
      <c r="F107" s="66"/>
      <c r="G107" s="66"/>
      <c r="H107" s="21" t="s">
        <v>13</v>
      </c>
      <c r="I107" s="21">
        <f t="shared" si="44"/>
        <v>5.0599999999999996</v>
      </c>
      <c r="J107" s="21"/>
      <c r="K107" s="21"/>
      <c r="L107" s="21"/>
      <c r="M107" s="21"/>
      <c r="N107" s="21">
        <v>5.0599999999999996</v>
      </c>
      <c r="O107" s="21"/>
      <c r="P107" s="21"/>
      <c r="Q107" s="21"/>
      <c r="R107" s="58"/>
    </row>
    <row r="108" spans="1:18" s="9" customFormat="1" ht="16.5" outlineLevel="1" x14ac:dyDescent="0.2">
      <c r="A108" s="90"/>
      <c r="B108" s="93"/>
      <c r="C108" s="67"/>
      <c r="D108" s="67"/>
      <c r="E108" s="67"/>
      <c r="F108" s="67"/>
      <c r="G108" s="67"/>
      <c r="H108" s="21" t="s">
        <v>12</v>
      </c>
      <c r="I108" s="21"/>
      <c r="J108" s="21"/>
      <c r="K108" s="21"/>
      <c r="L108" s="21"/>
      <c r="M108" s="21"/>
      <c r="N108" s="21"/>
      <c r="O108" s="21"/>
      <c r="P108" s="21"/>
      <c r="Q108" s="21"/>
      <c r="R108" s="59"/>
    </row>
    <row r="109" spans="1:18" s="9" customFormat="1" ht="42.75" customHeight="1" outlineLevel="1" x14ac:dyDescent="0.2">
      <c r="A109" s="90" t="s">
        <v>96</v>
      </c>
      <c r="B109" s="91" t="s">
        <v>96</v>
      </c>
      <c r="C109" s="65" t="s">
        <v>66</v>
      </c>
      <c r="D109" s="65" t="s">
        <v>22</v>
      </c>
      <c r="E109" s="65">
        <v>2021</v>
      </c>
      <c r="F109" s="65" t="s">
        <v>97</v>
      </c>
      <c r="G109" s="65" t="s">
        <v>68</v>
      </c>
      <c r="H109" s="21" t="s">
        <v>10</v>
      </c>
      <c r="I109" s="26">
        <f>J109+K109+L109+M109+N109+O109+P109+Q109</f>
        <v>100</v>
      </c>
      <c r="J109" s="21">
        <f>J110+J111+J112</f>
        <v>0</v>
      </c>
      <c r="K109" s="21">
        <f>K110+K111+K112</f>
        <v>0</v>
      </c>
      <c r="L109" s="26">
        <f>L110+L111+L112</f>
        <v>100</v>
      </c>
      <c r="M109" s="21">
        <f>M110+M111+M112</f>
        <v>0</v>
      </c>
      <c r="N109" s="21">
        <v>0</v>
      </c>
      <c r="O109" s="21">
        <f>O110+O111+O112</f>
        <v>0</v>
      </c>
      <c r="P109" s="21">
        <f>P110+P111+P112</f>
        <v>0</v>
      </c>
      <c r="Q109" s="21">
        <f>Q110+Q111+Q112</f>
        <v>0</v>
      </c>
      <c r="R109" s="57">
        <v>300000</v>
      </c>
    </row>
    <row r="110" spans="1:18" s="9" customFormat="1" ht="16.5" outlineLevel="1" x14ac:dyDescent="0.2">
      <c r="A110" s="90"/>
      <c r="B110" s="92"/>
      <c r="C110" s="66"/>
      <c r="D110" s="66"/>
      <c r="E110" s="66"/>
      <c r="F110" s="66"/>
      <c r="G110" s="66"/>
      <c r="H110" s="21" t="s">
        <v>11</v>
      </c>
      <c r="I110" s="21">
        <f t="shared" ref="I110:I111" si="45">J110+K110+L110+M110+N110+O110+P110+Q110</f>
        <v>90</v>
      </c>
      <c r="J110" s="21"/>
      <c r="K110" s="21"/>
      <c r="L110" s="26">
        <v>90</v>
      </c>
      <c r="M110" s="21"/>
      <c r="N110" s="21"/>
      <c r="O110" s="21"/>
      <c r="P110" s="21"/>
      <c r="Q110" s="21"/>
      <c r="R110" s="58"/>
    </row>
    <row r="111" spans="1:18" s="9" customFormat="1" ht="33" outlineLevel="1" x14ac:dyDescent="0.2">
      <c r="A111" s="90"/>
      <c r="B111" s="92"/>
      <c r="C111" s="66"/>
      <c r="D111" s="66"/>
      <c r="E111" s="66"/>
      <c r="F111" s="66"/>
      <c r="G111" s="66"/>
      <c r="H111" s="21" t="s">
        <v>13</v>
      </c>
      <c r="I111" s="21">
        <f t="shared" si="45"/>
        <v>10</v>
      </c>
      <c r="J111" s="21"/>
      <c r="K111" s="21"/>
      <c r="L111" s="26">
        <v>10</v>
      </c>
      <c r="M111" s="21"/>
      <c r="N111" s="21"/>
      <c r="O111" s="21"/>
      <c r="P111" s="21"/>
      <c r="Q111" s="21"/>
      <c r="R111" s="58"/>
    </row>
    <row r="112" spans="1:18" s="9" customFormat="1" ht="113.25" customHeight="1" outlineLevel="1" x14ac:dyDescent="0.2">
      <c r="A112" s="90"/>
      <c r="B112" s="93"/>
      <c r="C112" s="67"/>
      <c r="D112" s="67"/>
      <c r="E112" s="67"/>
      <c r="F112" s="67"/>
      <c r="G112" s="67"/>
      <c r="H112" s="21" t="s">
        <v>12</v>
      </c>
      <c r="I112" s="21"/>
      <c r="J112" s="21"/>
      <c r="K112" s="21"/>
      <c r="L112" s="21"/>
      <c r="M112" s="21"/>
      <c r="N112" s="21"/>
      <c r="O112" s="21"/>
      <c r="P112" s="21"/>
      <c r="Q112" s="21"/>
      <c r="R112" s="59"/>
    </row>
    <row r="113" spans="1:18" s="9" customFormat="1" ht="42.75" customHeight="1" outlineLevel="1" x14ac:dyDescent="0.2">
      <c r="A113" s="90" t="s">
        <v>98</v>
      </c>
      <c r="B113" s="91" t="s">
        <v>98</v>
      </c>
      <c r="C113" s="65" t="s">
        <v>66</v>
      </c>
      <c r="D113" s="65" t="s">
        <v>22</v>
      </c>
      <c r="E113" s="65" t="s">
        <v>34</v>
      </c>
      <c r="F113" s="65" t="s">
        <v>99</v>
      </c>
      <c r="G113" s="65" t="s">
        <v>23</v>
      </c>
      <c r="H113" s="21" t="s">
        <v>10</v>
      </c>
      <c r="I113" s="21">
        <f>J113+K113+L113+M113+N113+O113+P113+Q113</f>
        <v>848</v>
      </c>
      <c r="J113" s="21">
        <f>J114+J115+J116</f>
        <v>0</v>
      </c>
      <c r="K113" s="21">
        <f>K114+K115+K116</f>
        <v>200</v>
      </c>
      <c r="L113" s="21">
        <f>L114+L115+L116</f>
        <v>300</v>
      </c>
      <c r="M113" s="21">
        <f>M114+M115+M116</f>
        <v>348</v>
      </c>
      <c r="N113" s="21">
        <v>0</v>
      </c>
      <c r="O113" s="21">
        <f>O114+O115+O116</f>
        <v>0</v>
      </c>
      <c r="P113" s="21">
        <f>P114+P115+P116</f>
        <v>0</v>
      </c>
      <c r="Q113" s="21">
        <f>Q114+Q115+Q116</f>
        <v>0</v>
      </c>
      <c r="R113" s="57">
        <v>100000</v>
      </c>
    </row>
    <row r="114" spans="1:18" s="9" customFormat="1" ht="16.5" outlineLevel="1" x14ac:dyDescent="0.2">
      <c r="A114" s="90"/>
      <c r="B114" s="92"/>
      <c r="C114" s="66"/>
      <c r="D114" s="66"/>
      <c r="E114" s="66"/>
      <c r="F114" s="66"/>
      <c r="G114" s="66"/>
      <c r="H114" s="21" t="s">
        <v>11</v>
      </c>
      <c r="I114" s="21">
        <f t="shared" ref="I114:I115" si="46">J114+K114+L114+M114+N114+O114+P114+Q114</f>
        <v>763.2</v>
      </c>
      <c r="J114" s="21"/>
      <c r="K114" s="21">
        <v>180</v>
      </c>
      <c r="L114" s="21">
        <v>270</v>
      </c>
      <c r="M114" s="21">
        <v>313.2</v>
      </c>
      <c r="N114" s="21"/>
      <c r="O114" s="21"/>
      <c r="P114" s="21"/>
      <c r="Q114" s="21"/>
      <c r="R114" s="58"/>
    </row>
    <row r="115" spans="1:18" s="9" customFormat="1" ht="33" outlineLevel="1" x14ac:dyDescent="0.2">
      <c r="A115" s="90"/>
      <c r="B115" s="92"/>
      <c r="C115" s="66"/>
      <c r="D115" s="66"/>
      <c r="E115" s="66"/>
      <c r="F115" s="66"/>
      <c r="G115" s="66"/>
      <c r="H115" s="21" t="s">
        <v>13</v>
      </c>
      <c r="I115" s="21">
        <f t="shared" si="46"/>
        <v>84.8</v>
      </c>
      <c r="J115" s="21"/>
      <c r="K115" s="21">
        <v>20</v>
      </c>
      <c r="L115" s="21">
        <v>30</v>
      </c>
      <c r="M115" s="21">
        <v>34.799999999999997</v>
      </c>
      <c r="N115" s="21"/>
      <c r="O115" s="21"/>
      <c r="P115" s="21"/>
      <c r="Q115" s="21"/>
      <c r="R115" s="58"/>
    </row>
    <row r="116" spans="1:18" s="9" customFormat="1" ht="107.25" customHeight="1" outlineLevel="1" x14ac:dyDescent="0.2">
      <c r="A116" s="90"/>
      <c r="B116" s="93"/>
      <c r="C116" s="67"/>
      <c r="D116" s="67"/>
      <c r="E116" s="67"/>
      <c r="F116" s="67"/>
      <c r="G116" s="67"/>
      <c r="H116" s="21" t="s">
        <v>12</v>
      </c>
      <c r="I116" s="21"/>
      <c r="J116" s="21"/>
      <c r="K116" s="21"/>
      <c r="L116" s="21"/>
      <c r="M116" s="21"/>
      <c r="N116" s="21"/>
      <c r="O116" s="21"/>
      <c r="P116" s="21"/>
      <c r="Q116" s="21"/>
      <c r="R116" s="59"/>
    </row>
    <row r="117" spans="1:18" s="9" customFormat="1" ht="49.5" outlineLevel="1" x14ac:dyDescent="0.2">
      <c r="A117" s="10"/>
      <c r="B117" s="91" t="s">
        <v>171</v>
      </c>
      <c r="C117" s="27"/>
      <c r="D117" s="65" t="s">
        <v>22</v>
      </c>
      <c r="E117" s="65" t="s">
        <v>64</v>
      </c>
      <c r="F117" s="27"/>
      <c r="G117" s="76" t="s">
        <v>23</v>
      </c>
      <c r="H117" s="21" t="s">
        <v>10</v>
      </c>
      <c r="I117" s="21">
        <f>J117+K117+L117+M117+N117+O117+P117+Q117</f>
        <v>700</v>
      </c>
      <c r="J117" s="21"/>
      <c r="K117" s="21"/>
      <c r="L117" s="21">
        <f>L118+L119+L120</f>
        <v>100</v>
      </c>
      <c r="M117" s="21">
        <f t="shared" ref="M117:N117" si="47">M118+M119+M120</f>
        <v>300</v>
      </c>
      <c r="N117" s="21">
        <f t="shared" si="47"/>
        <v>300</v>
      </c>
      <c r="O117" s="21"/>
      <c r="P117" s="21"/>
      <c r="Q117" s="21"/>
      <c r="R117" s="28"/>
    </row>
    <row r="118" spans="1:18" s="9" customFormat="1" ht="16.5" outlineLevel="1" x14ac:dyDescent="0.2">
      <c r="A118" s="10"/>
      <c r="B118" s="92"/>
      <c r="C118" s="27"/>
      <c r="D118" s="66"/>
      <c r="E118" s="66"/>
      <c r="F118" s="27"/>
      <c r="G118" s="77"/>
      <c r="H118" s="21" t="s">
        <v>11</v>
      </c>
      <c r="I118" s="21">
        <f t="shared" ref="I118:I119" si="48">J118+K118+L118+M118+N118+O118+P118+Q118</f>
        <v>630</v>
      </c>
      <c r="J118" s="21"/>
      <c r="K118" s="21"/>
      <c r="L118" s="21">
        <v>90</v>
      </c>
      <c r="M118" s="21">
        <v>270</v>
      </c>
      <c r="N118" s="21">
        <v>270</v>
      </c>
      <c r="O118" s="21"/>
      <c r="P118" s="21"/>
      <c r="Q118" s="21"/>
      <c r="R118" s="28"/>
    </row>
    <row r="119" spans="1:18" s="9" customFormat="1" ht="33" outlineLevel="1" x14ac:dyDescent="0.2">
      <c r="A119" s="10"/>
      <c r="B119" s="92"/>
      <c r="C119" s="27"/>
      <c r="D119" s="66"/>
      <c r="E119" s="66"/>
      <c r="F119" s="27"/>
      <c r="G119" s="77"/>
      <c r="H119" s="21" t="s">
        <v>13</v>
      </c>
      <c r="I119" s="21">
        <f t="shared" si="48"/>
        <v>70</v>
      </c>
      <c r="J119" s="21"/>
      <c r="K119" s="21"/>
      <c r="L119" s="21">
        <v>10</v>
      </c>
      <c r="M119" s="21">
        <v>30</v>
      </c>
      <c r="N119" s="21">
        <v>30</v>
      </c>
      <c r="O119" s="21"/>
      <c r="P119" s="21"/>
      <c r="Q119" s="21"/>
      <c r="R119" s="28"/>
    </row>
    <row r="120" spans="1:18" s="9" customFormat="1" ht="54" customHeight="1" outlineLevel="1" x14ac:dyDescent="0.2">
      <c r="A120" s="10"/>
      <c r="B120" s="93"/>
      <c r="C120" s="27"/>
      <c r="D120" s="67"/>
      <c r="E120" s="67"/>
      <c r="F120" s="27"/>
      <c r="G120" s="78"/>
      <c r="H120" s="21" t="s">
        <v>12</v>
      </c>
      <c r="I120" s="21"/>
      <c r="J120" s="21"/>
      <c r="K120" s="21"/>
      <c r="L120" s="21"/>
      <c r="M120" s="21"/>
      <c r="N120" s="21"/>
      <c r="O120" s="21"/>
      <c r="P120" s="21"/>
      <c r="Q120" s="21"/>
      <c r="R120" s="28"/>
    </row>
    <row r="121" spans="1:18" s="9" customFormat="1" ht="49.5" outlineLevel="1" x14ac:dyDescent="0.2">
      <c r="A121" s="90" t="s">
        <v>100</v>
      </c>
      <c r="B121" s="91" t="s">
        <v>100</v>
      </c>
      <c r="C121" s="65"/>
      <c r="D121" s="65" t="s">
        <v>22</v>
      </c>
      <c r="E121" s="65">
        <v>2021</v>
      </c>
      <c r="F121" s="65" t="s">
        <v>101</v>
      </c>
      <c r="G121" s="65" t="s">
        <v>23</v>
      </c>
      <c r="H121" s="21" t="s">
        <v>10</v>
      </c>
      <c r="I121" s="21">
        <f>J121+K121+L121+M121+N121+O121+P121+Q121</f>
        <v>10</v>
      </c>
      <c r="J121" s="21"/>
      <c r="K121" s="21"/>
      <c r="L121" s="21">
        <f>L122+L123+L124</f>
        <v>10</v>
      </c>
      <c r="M121" s="21"/>
      <c r="N121" s="21"/>
      <c r="O121" s="21"/>
      <c r="P121" s="21"/>
      <c r="Q121" s="21"/>
      <c r="R121" s="57">
        <v>500</v>
      </c>
    </row>
    <row r="122" spans="1:18" s="9" customFormat="1" ht="16.5" outlineLevel="1" x14ac:dyDescent="0.2">
      <c r="A122" s="90"/>
      <c r="B122" s="92"/>
      <c r="C122" s="66"/>
      <c r="D122" s="66"/>
      <c r="E122" s="66"/>
      <c r="F122" s="66"/>
      <c r="G122" s="66"/>
      <c r="H122" s="21" t="s">
        <v>11</v>
      </c>
      <c r="I122" s="21"/>
      <c r="J122" s="21"/>
      <c r="K122" s="21"/>
      <c r="L122" s="21">
        <v>0</v>
      </c>
      <c r="M122" s="21"/>
      <c r="N122" s="21"/>
      <c r="O122" s="21"/>
      <c r="P122" s="21"/>
      <c r="Q122" s="21"/>
      <c r="R122" s="58"/>
    </row>
    <row r="123" spans="1:18" s="9" customFormat="1" ht="33" outlineLevel="1" x14ac:dyDescent="0.2">
      <c r="A123" s="90"/>
      <c r="B123" s="92"/>
      <c r="C123" s="66"/>
      <c r="D123" s="66"/>
      <c r="E123" s="66"/>
      <c r="F123" s="66"/>
      <c r="G123" s="66"/>
      <c r="H123" s="21" t="s">
        <v>13</v>
      </c>
      <c r="I123" s="21">
        <f>J123+K123+L123+M123+N123+O123+P123+Q123</f>
        <v>10</v>
      </c>
      <c r="J123" s="21"/>
      <c r="K123" s="21"/>
      <c r="L123" s="21">
        <v>10</v>
      </c>
      <c r="M123" s="21"/>
      <c r="N123" s="21"/>
      <c r="O123" s="21"/>
      <c r="P123" s="21"/>
      <c r="Q123" s="21"/>
      <c r="R123" s="58"/>
    </row>
    <row r="124" spans="1:18" s="9" customFormat="1" ht="16.5" outlineLevel="1" x14ac:dyDescent="0.2">
      <c r="A124" s="90"/>
      <c r="B124" s="93"/>
      <c r="C124" s="67"/>
      <c r="D124" s="67"/>
      <c r="E124" s="67"/>
      <c r="F124" s="67"/>
      <c r="G124" s="67"/>
      <c r="H124" s="21" t="s">
        <v>12</v>
      </c>
      <c r="I124" s="21"/>
      <c r="J124" s="21"/>
      <c r="K124" s="21"/>
      <c r="L124" s="21"/>
      <c r="M124" s="21"/>
      <c r="N124" s="21"/>
      <c r="O124" s="21"/>
      <c r="P124" s="21"/>
      <c r="Q124" s="21"/>
      <c r="R124" s="59"/>
    </row>
    <row r="125" spans="1:18" s="9" customFormat="1" ht="42.75" customHeight="1" outlineLevel="1" x14ac:dyDescent="0.2">
      <c r="A125" s="90" t="s">
        <v>102</v>
      </c>
      <c r="B125" s="91" t="s">
        <v>102</v>
      </c>
      <c r="C125" s="65"/>
      <c r="D125" s="65" t="s">
        <v>22</v>
      </c>
      <c r="E125" s="65">
        <v>2021</v>
      </c>
      <c r="F125" s="65" t="s">
        <v>103</v>
      </c>
      <c r="G125" s="65" t="s">
        <v>23</v>
      </c>
      <c r="H125" s="21" t="s">
        <v>10</v>
      </c>
      <c r="I125" s="21">
        <f>J125+K125+L125+M125+N125+O125+P125+Q125</f>
        <v>10</v>
      </c>
      <c r="J125" s="21"/>
      <c r="K125" s="21"/>
      <c r="L125" s="21">
        <f>L126+L127+L128</f>
        <v>10</v>
      </c>
      <c r="M125" s="21"/>
      <c r="N125" s="21"/>
      <c r="O125" s="21"/>
      <c r="P125" s="21"/>
      <c r="Q125" s="21"/>
      <c r="R125" s="57">
        <v>500</v>
      </c>
    </row>
    <row r="126" spans="1:18" s="9" customFormat="1" ht="16.5" outlineLevel="1" x14ac:dyDescent="0.2">
      <c r="A126" s="90"/>
      <c r="B126" s="92"/>
      <c r="C126" s="66"/>
      <c r="D126" s="66"/>
      <c r="E126" s="66"/>
      <c r="F126" s="66"/>
      <c r="G126" s="66"/>
      <c r="H126" s="21" t="s">
        <v>11</v>
      </c>
      <c r="I126" s="21"/>
      <c r="J126" s="21"/>
      <c r="K126" s="21"/>
      <c r="L126" s="21">
        <v>0</v>
      </c>
      <c r="M126" s="21"/>
      <c r="N126" s="21"/>
      <c r="O126" s="21"/>
      <c r="P126" s="21"/>
      <c r="Q126" s="21"/>
      <c r="R126" s="58"/>
    </row>
    <row r="127" spans="1:18" s="9" customFormat="1" ht="33" outlineLevel="1" x14ac:dyDescent="0.2">
      <c r="A127" s="90"/>
      <c r="B127" s="92"/>
      <c r="C127" s="66"/>
      <c r="D127" s="66"/>
      <c r="E127" s="66"/>
      <c r="F127" s="66"/>
      <c r="G127" s="66"/>
      <c r="H127" s="21" t="s">
        <v>13</v>
      </c>
      <c r="I127" s="21">
        <f>J127+K127+L127+M127+N127+O127+P127+Q127</f>
        <v>10</v>
      </c>
      <c r="J127" s="21"/>
      <c r="K127" s="21"/>
      <c r="L127" s="21">
        <v>10</v>
      </c>
      <c r="M127" s="21"/>
      <c r="N127" s="21"/>
      <c r="O127" s="21"/>
      <c r="P127" s="21"/>
      <c r="Q127" s="21"/>
      <c r="R127" s="58"/>
    </row>
    <row r="128" spans="1:18" s="9" customFormat="1" ht="16.5" outlineLevel="1" x14ac:dyDescent="0.2">
      <c r="A128" s="90"/>
      <c r="B128" s="93"/>
      <c r="C128" s="67"/>
      <c r="D128" s="67"/>
      <c r="E128" s="67"/>
      <c r="F128" s="67"/>
      <c r="G128" s="67"/>
      <c r="H128" s="21" t="s">
        <v>12</v>
      </c>
      <c r="I128" s="21"/>
      <c r="J128" s="21"/>
      <c r="K128" s="21"/>
      <c r="L128" s="21"/>
      <c r="M128" s="21"/>
      <c r="N128" s="21"/>
      <c r="O128" s="21"/>
      <c r="P128" s="21"/>
      <c r="Q128" s="21"/>
      <c r="R128" s="59"/>
    </row>
    <row r="129" spans="2:18" ht="49.5" x14ac:dyDescent="0.2">
      <c r="B129" s="82" t="s">
        <v>44</v>
      </c>
      <c r="C129" s="82" t="s">
        <v>43</v>
      </c>
      <c r="D129" s="82" t="s">
        <v>43</v>
      </c>
      <c r="E129" s="82" t="s">
        <v>43</v>
      </c>
      <c r="F129" s="82" t="s">
        <v>43</v>
      </c>
      <c r="G129" s="82" t="s">
        <v>43</v>
      </c>
      <c r="H129" s="13" t="s">
        <v>10</v>
      </c>
      <c r="I129" s="19">
        <f t="shared" ref="I129:Q129" si="49">SUMIF($H$37:$H$128,"Объем*",I$37:I$128)</f>
        <v>30081.829999999998</v>
      </c>
      <c r="J129" s="19">
        <f t="shared" si="49"/>
        <v>0</v>
      </c>
      <c r="K129" s="19">
        <f t="shared" si="49"/>
        <v>200</v>
      </c>
      <c r="L129" s="19">
        <f t="shared" si="49"/>
        <v>1570</v>
      </c>
      <c r="M129" s="19">
        <f t="shared" si="49"/>
        <v>1799.06</v>
      </c>
      <c r="N129" s="19">
        <f t="shared" si="49"/>
        <v>2646.06</v>
      </c>
      <c r="O129" s="19">
        <f t="shared" si="49"/>
        <v>6116.01</v>
      </c>
      <c r="P129" s="19">
        <f t="shared" si="49"/>
        <v>5750.7</v>
      </c>
      <c r="Q129" s="19">
        <f t="shared" si="49"/>
        <v>12000</v>
      </c>
      <c r="R129" s="118"/>
    </row>
    <row r="130" spans="2:18" ht="16.5" x14ac:dyDescent="0.2">
      <c r="B130" s="83"/>
      <c r="C130" s="83"/>
      <c r="D130" s="83"/>
      <c r="E130" s="83"/>
      <c r="F130" s="83"/>
      <c r="G130" s="83"/>
      <c r="H130" s="13" t="s">
        <v>11</v>
      </c>
      <c r="I130" s="19">
        <f t="shared" ref="I130:Q130" si="50">SUMIF($H$37:$H$128,"фед*",I$37:I$128)</f>
        <v>26477.16</v>
      </c>
      <c r="J130" s="19">
        <f t="shared" si="50"/>
        <v>0</v>
      </c>
      <c r="K130" s="19">
        <f t="shared" si="50"/>
        <v>180</v>
      </c>
      <c r="L130" s="19">
        <f t="shared" si="50"/>
        <v>1320</v>
      </c>
      <c r="M130" s="19">
        <f t="shared" si="50"/>
        <v>1485.66</v>
      </c>
      <c r="N130" s="19">
        <f t="shared" si="50"/>
        <v>2261.4499999999998</v>
      </c>
      <c r="O130" s="19">
        <f t="shared" si="50"/>
        <v>5334.41</v>
      </c>
      <c r="P130" s="19">
        <f t="shared" si="50"/>
        <v>5095.6399999999994</v>
      </c>
      <c r="Q130" s="19">
        <f t="shared" si="50"/>
        <v>10800</v>
      </c>
      <c r="R130" s="119"/>
    </row>
    <row r="131" spans="2:18" ht="33" x14ac:dyDescent="0.2">
      <c r="B131" s="83"/>
      <c r="C131" s="83"/>
      <c r="D131" s="83"/>
      <c r="E131" s="83"/>
      <c r="F131" s="83"/>
      <c r="G131" s="83"/>
      <c r="H131" s="13" t="s">
        <v>13</v>
      </c>
      <c r="I131" s="19">
        <f t="shared" ref="I131:Q131" si="51">SUMIF($H$37:$H$128,"конс*",I$37:I$128)</f>
        <v>3604.6700000000005</v>
      </c>
      <c r="J131" s="19">
        <f t="shared" si="51"/>
        <v>0</v>
      </c>
      <c r="K131" s="19">
        <f t="shared" si="51"/>
        <v>20</v>
      </c>
      <c r="L131" s="19">
        <f t="shared" si="51"/>
        <v>250</v>
      </c>
      <c r="M131" s="19">
        <f t="shared" si="51"/>
        <v>313.39999999999998</v>
      </c>
      <c r="N131" s="19">
        <f t="shared" si="51"/>
        <v>384.60999999999996</v>
      </c>
      <c r="O131" s="19">
        <f t="shared" si="51"/>
        <v>781.59999999999991</v>
      </c>
      <c r="P131" s="19">
        <f t="shared" si="51"/>
        <v>655.05999999999995</v>
      </c>
      <c r="Q131" s="19">
        <f t="shared" si="51"/>
        <v>1200</v>
      </c>
      <c r="R131" s="119"/>
    </row>
    <row r="132" spans="2:18" ht="16.5" x14ac:dyDescent="0.2">
      <c r="B132" s="84"/>
      <c r="C132" s="84"/>
      <c r="D132" s="84"/>
      <c r="E132" s="84"/>
      <c r="F132" s="84"/>
      <c r="G132" s="84"/>
      <c r="H132" s="13" t="s">
        <v>12</v>
      </c>
      <c r="I132" s="19">
        <f t="shared" ref="I132:Q132" si="52">SUMIF($H$37:$H$128,"вне*",I$37:I$128)</f>
        <v>0</v>
      </c>
      <c r="J132" s="19">
        <f t="shared" si="52"/>
        <v>0</v>
      </c>
      <c r="K132" s="19">
        <f t="shared" si="52"/>
        <v>0</v>
      </c>
      <c r="L132" s="19">
        <f t="shared" si="52"/>
        <v>0</v>
      </c>
      <c r="M132" s="19">
        <f t="shared" si="52"/>
        <v>0</v>
      </c>
      <c r="N132" s="19">
        <f t="shared" si="52"/>
        <v>0</v>
      </c>
      <c r="O132" s="19">
        <f t="shared" si="52"/>
        <v>0</v>
      </c>
      <c r="P132" s="19">
        <f t="shared" si="52"/>
        <v>0</v>
      </c>
      <c r="Q132" s="19">
        <f t="shared" si="52"/>
        <v>0</v>
      </c>
      <c r="R132" s="120"/>
    </row>
    <row r="133" spans="2:18" ht="25.5" customHeight="1" x14ac:dyDescent="0.2">
      <c r="B133" s="104" t="s">
        <v>17</v>
      </c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6"/>
    </row>
    <row r="134" spans="2:18" s="9" customFormat="1" ht="49.5" outlineLevel="1" x14ac:dyDescent="0.2">
      <c r="B134" s="121" t="s">
        <v>125</v>
      </c>
      <c r="C134" s="74"/>
      <c r="D134" s="74" t="s">
        <v>24</v>
      </c>
      <c r="E134" s="74" t="s">
        <v>188</v>
      </c>
      <c r="F134" s="74"/>
      <c r="G134" s="74" t="s">
        <v>23</v>
      </c>
      <c r="H134" s="15" t="s">
        <v>10</v>
      </c>
      <c r="I134" s="17">
        <f>SUM(J134:Q134)</f>
        <v>512.1</v>
      </c>
      <c r="J134" s="15">
        <f t="shared" ref="J134" si="53">SUM(J135:J136)</f>
        <v>0</v>
      </c>
      <c r="K134" s="15">
        <f t="shared" ref="K134" si="54">SUM(K135:K136)</f>
        <v>3.6</v>
      </c>
      <c r="L134" s="15">
        <f t="shared" ref="L134" si="55">SUM(L135:L136)</f>
        <v>101.7</v>
      </c>
      <c r="M134" s="15">
        <f t="shared" ref="M134" si="56">SUM(M135:M136)</f>
        <v>203.4</v>
      </c>
      <c r="N134" s="15">
        <f t="shared" ref="N134" si="57">SUM(N135:N136)</f>
        <v>203.4</v>
      </c>
      <c r="O134" s="15">
        <f t="shared" ref="O134" si="58">SUM(O135:O136)</f>
        <v>0</v>
      </c>
      <c r="P134" s="15">
        <f t="shared" ref="P134" si="59">SUM(P135:P136)</f>
        <v>0</v>
      </c>
      <c r="Q134" s="15">
        <f t="shared" ref="Q134" si="60">SUM(Q135:Q136)</f>
        <v>0</v>
      </c>
      <c r="R134" s="57">
        <v>4000</v>
      </c>
    </row>
    <row r="135" spans="2:18" s="9" customFormat="1" ht="16.5" outlineLevel="1" x14ac:dyDescent="0.2">
      <c r="B135" s="121"/>
      <c r="C135" s="74"/>
      <c r="D135" s="74"/>
      <c r="E135" s="74"/>
      <c r="F135" s="74"/>
      <c r="G135" s="74"/>
      <c r="H135" s="15" t="s">
        <v>11</v>
      </c>
      <c r="I135" s="17">
        <f t="shared" ref="I135:I136" si="61">SUM(J135:Q135)</f>
        <v>508.5</v>
      </c>
      <c r="J135" s="15"/>
      <c r="K135" s="15"/>
      <c r="L135" s="15">
        <v>101.7</v>
      </c>
      <c r="M135" s="15">
        <v>203.4</v>
      </c>
      <c r="N135" s="15">
        <v>203.4</v>
      </c>
      <c r="O135" s="15"/>
      <c r="P135" s="15"/>
      <c r="Q135" s="15"/>
      <c r="R135" s="58"/>
    </row>
    <row r="136" spans="2:18" s="9" customFormat="1" ht="33" outlineLevel="1" x14ac:dyDescent="0.2">
      <c r="B136" s="121"/>
      <c r="C136" s="74"/>
      <c r="D136" s="74"/>
      <c r="E136" s="74"/>
      <c r="F136" s="74"/>
      <c r="G136" s="74"/>
      <c r="H136" s="15" t="s">
        <v>13</v>
      </c>
      <c r="I136" s="17">
        <f t="shared" si="61"/>
        <v>3.6</v>
      </c>
      <c r="J136" s="15"/>
      <c r="K136" s="15">
        <v>3.6</v>
      </c>
      <c r="L136" s="15"/>
      <c r="M136" s="15"/>
      <c r="N136" s="15"/>
      <c r="O136" s="15"/>
      <c r="P136" s="15"/>
      <c r="Q136" s="15"/>
      <c r="R136" s="58"/>
    </row>
    <row r="137" spans="2:18" s="9" customFormat="1" ht="16.5" outlineLevel="1" x14ac:dyDescent="0.2">
      <c r="B137" s="121"/>
      <c r="C137" s="74"/>
      <c r="D137" s="74"/>
      <c r="E137" s="74"/>
      <c r="F137" s="74"/>
      <c r="G137" s="74"/>
      <c r="H137" s="15" t="s">
        <v>12</v>
      </c>
      <c r="I137" s="17"/>
      <c r="J137" s="15"/>
      <c r="K137" s="15"/>
      <c r="L137" s="15"/>
      <c r="M137" s="15"/>
      <c r="N137" s="15"/>
      <c r="O137" s="15"/>
      <c r="P137" s="15"/>
      <c r="Q137" s="15"/>
      <c r="R137" s="59"/>
    </row>
    <row r="138" spans="2:18" s="9" customFormat="1" ht="49.5" outlineLevel="1" x14ac:dyDescent="0.2">
      <c r="B138" s="121" t="s">
        <v>126</v>
      </c>
      <c r="C138" s="74"/>
      <c r="D138" s="74" t="s">
        <v>127</v>
      </c>
      <c r="E138" s="74" t="s">
        <v>206</v>
      </c>
      <c r="F138" s="74"/>
      <c r="G138" s="74" t="s">
        <v>23</v>
      </c>
      <c r="H138" s="15" t="s">
        <v>10</v>
      </c>
      <c r="I138" s="29">
        <f>SUM(J138:Q138)</f>
        <v>1057</v>
      </c>
      <c r="J138" s="15">
        <f t="shared" ref="J138" si="62">SUM(J139:J140)</f>
        <v>0</v>
      </c>
      <c r="K138" s="15">
        <f t="shared" ref="K138" si="63">SUM(K139:K140)</f>
        <v>161.5</v>
      </c>
      <c r="L138" s="15">
        <f t="shared" ref="L138" si="64">SUM(L139:L140)</f>
        <v>179.1</v>
      </c>
      <c r="M138" s="15">
        <f t="shared" ref="M138" si="65">SUM(M139:M140)</f>
        <v>179.1</v>
      </c>
      <c r="N138" s="15">
        <f t="shared" ref="N138" si="66">SUM(N139:N140)</f>
        <v>179.1</v>
      </c>
      <c r="O138" s="15">
        <f t="shared" ref="O138" si="67">SUM(O139:O140)</f>
        <v>179.1</v>
      </c>
      <c r="P138" s="15">
        <f t="shared" ref="P138" si="68">SUM(P139:P140)</f>
        <v>179.1</v>
      </c>
      <c r="Q138" s="15">
        <f t="shared" ref="Q138" si="69">SUM(Q139:Q140)</f>
        <v>0</v>
      </c>
      <c r="R138" s="57">
        <v>500</v>
      </c>
    </row>
    <row r="139" spans="2:18" s="9" customFormat="1" ht="16.5" outlineLevel="1" x14ac:dyDescent="0.2">
      <c r="B139" s="121"/>
      <c r="C139" s="74"/>
      <c r="D139" s="74"/>
      <c r="E139" s="74"/>
      <c r="F139" s="74"/>
      <c r="G139" s="74"/>
      <c r="H139" s="15" t="s">
        <v>11</v>
      </c>
      <c r="I139" s="17">
        <f t="shared" ref="I139:I140" si="70">SUM(J139:Q139)</f>
        <v>538.20000000000005</v>
      </c>
      <c r="J139" s="15"/>
      <c r="K139" s="15">
        <v>81.7</v>
      </c>
      <c r="L139" s="15">
        <v>91.3</v>
      </c>
      <c r="M139" s="56">
        <v>91.3</v>
      </c>
      <c r="N139" s="56">
        <v>91.3</v>
      </c>
      <c r="O139" s="56">
        <v>91.3</v>
      </c>
      <c r="P139" s="56">
        <v>91.3</v>
      </c>
      <c r="Q139" s="15">
        <v>0</v>
      </c>
      <c r="R139" s="58"/>
    </row>
    <row r="140" spans="2:18" s="9" customFormat="1" ht="33" outlineLevel="1" x14ac:dyDescent="0.2">
      <c r="B140" s="121"/>
      <c r="C140" s="74"/>
      <c r="D140" s="74"/>
      <c r="E140" s="74"/>
      <c r="F140" s="74"/>
      <c r="G140" s="74"/>
      <c r="H140" s="15" t="s">
        <v>13</v>
      </c>
      <c r="I140" s="17">
        <f t="shared" si="70"/>
        <v>518.79999999999995</v>
      </c>
      <c r="J140" s="15"/>
      <c r="K140" s="15">
        <v>79.8</v>
      </c>
      <c r="L140" s="15">
        <v>87.8</v>
      </c>
      <c r="M140" s="56">
        <v>87.8</v>
      </c>
      <c r="N140" s="56">
        <v>87.8</v>
      </c>
      <c r="O140" s="56">
        <v>87.8</v>
      </c>
      <c r="P140" s="56">
        <v>87.8</v>
      </c>
      <c r="Q140" s="15"/>
      <c r="R140" s="58"/>
    </row>
    <row r="141" spans="2:18" s="9" customFormat="1" ht="16.5" outlineLevel="1" x14ac:dyDescent="0.2">
      <c r="B141" s="121"/>
      <c r="C141" s="74"/>
      <c r="D141" s="74"/>
      <c r="E141" s="74"/>
      <c r="F141" s="74"/>
      <c r="G141" s="74"/>
      <c r="H141" s="15" t="s">
        <v>12</v>
      </c>
      <c r="I141" s="17"/>
      <c r="J141" s="15"/>
      <c r="K141" s="15"/>
      <c r="L141" s="15"/>
      <c r="M141" s="15"/>
      <c r="N141" s="15"/>
      <c r="O141" s="15"/>
      <c r="P141" s="15"/>
      <c r="Q141" s="15"/>
      <c r="R141" s="59"/>
    </row>
    <row r="142" spans="2:18" s="9" customFormat="1" ht="49.5" outlineLevel="1" x14ac:dyDescent="0.2">
      <c r="B142" s="71" t="s">
        <v>128</v>
      </c>
      <c r="C142" s="79"/>
      <c r="D142" s="79" t="s">
        <v>22</v>
      </c>
      <c r="E142" s="79" t="s">
        <v>37</v>
      </c>
      <c r="F142" s="79">
        <v>1117</v>
      </c>
      <c r="G142" s="79" t="s">
        <v>29</v>
      </c>
      <c r="H142" s="15" t="s">
        <v>10</v>
      </c>
      <c r="I142" s="29">
        <f>SUM(J142:Q142)</f>
        <v>2480</v>
      </c>
      <c r="J142" s="15">
        <f t="shared" ref="J142" si="71">SUM(J143:J144)</f>
        <v>0</v>
      </c>
      <c r="K142" s="15">
        <f t="shared" ref="K142" si="72">SUM(K143:K144)</f>
        <v>0</v>
      </c>
      <c r="L142" s="15">
        <f>SUM(L143:L145)</f>
        <v>549.6</v>
      </c>
      <c r="M142" s="15">
        <f t="shared" ref="M142:P142" si="73">SUM(M143:M145)</f>
        <v>482.6</v>
      </c>
      <c r="N142" s="15">
        <f t="shared" si="73"/>
        <v>482.6</v>
      </c>
      <c r="O142" s="15">
        <f t="shared" si="73"/>
        <v>482.6</v>
      </c>
      <c r="P142" s="15">
        <f t="shared" si="73"/>
        <v>482.6</v>
      </c>
      <c r="Q142" s="15">
        <f t="shared" ref="Q142" si="74">SUM(Q143:Q144)</f>
        <v>0</v>
      </c>
      <c r="R142" s="57">
        <v>150000</v>
      </c>
    </row>
    <row r="143" spans="2:18" s="9" customFormat="1" ht="16.5" outlineLevel="1" x14ac:dyDescent="0.2">
      <c r="B143" s="72"/>
      <c r="C143" s="80"/>
      <c r="D143" s="80"/>
      <c r="E143" s="80"/>
      <c r="F143" s="80"/>
      <c r="G143" s="80"/>
      <c r="H143" s="15" t="s">
        <v>11</v>
      </c>
      <c r="I143" s="29">
        <f t="shared" ref="I143:I145" si="75">SUM(J143:Q143)</f>
        <v>0</v>
      </c>
      <c r="J143" s="15"/>
      <c r="K143" s="15"/>
      <c r="L143" s="15"/>
      <c r="M143" s="15"/>
      <c r="N143" s="15"/>
      <c r="O143" s="15"/>
      <c r="P143" s="15"/>
      <c r="Q143" s="15"/>
      <c r="R143" s="58"/>
    </row>
    <row r="144" spans="2:18" s="9" customFormat="1" ht="33" outlineLevel="1" x14ac:dyDescent="0.2">
      <c r="B144" s="72"/>
      <c r="C144" s="80"/>
      <c r="D144" s="80"/>
      <c r="E144" s="80"/>
      <c r="F144" s="80"/>
      <c r="G144" s="80"/>
      <c r="H144" s="15" t="s">
        <v>13</v>
      </c>
      <c r="I144" s="29">
        <f t="shared" si="75"/>
        <v>1830</v>
      </c>
      <c r="J144" s="15"/>
      <c r="K144" s="15"/>
      <c r="L144" s="15">
        <v>399.6</v>
      </c>
      <c r="M144" s="15">
        <v>332.6</v>
      </c>
      <c r="N144" s="15">
        <v>332.6</v>
      </c>
      <c r="O144" s="15">
        <v>382.6</v>
      </c>
      <c r="P144" s="15">
        <v>382.6</v>
      </c>
      <c r="Q144" s="15"/>
      <c r="R144" s="58"/>
    </row>
    <row r="145" spans="2:18" s="9" customFormat="1" ht="16.5" outlineLevel="1" x14ac:dyDescent="0.25">
      <c r="B145" s="73"/>
      <c r="C145" s="81"/>
      <c r="D145" s="81"/>
      <c r="E145" s="81"/>
      <c r="F145" s="81"/>
      <c r="G145" s="81"/>
      <c r="H145" s="15" t="s">
        <v>12</v>
      </c>
      <c r="I145" s="29">
        <f t="shared" si="75"/>
        <v>650</v>
      </c>
      <c r="J145" s="15"/>
      <c r="K145" s="15"/>
      <c r="L145" s="30">
        <v>150</v>
      </c>
      <c r="M145" s="30">
        <v>150</v>
      </c>
      <c r="N145" s="30">
        <v>150</v>
      </c>
      <c r="O145" s="30">
        <v>100</v>
      </c>
      <c r="P145" s="30">
        <v>100</v>
      </c>
      <c r="Q145" s="15"/>
      <c r="R145" s="59"/>
    </row>
    <row r="146" spans="2:18" s="9" customFormat="1" ht="43.5" customHeight="1" outlineLevel="1" x14ac:dyDescent="0.2">
      <c r="B146" s="71" t="s">
        <v>129</v>
      </c>
      <c r="C146" s="79"/>
      <c r="D146" s="79" t="s">
        <v>24</v>
      </c>
      <c r="E146" s="79" t="s">
        <v>37</v>
      </c>
      <c r="F146" s="79"/>
      <c r="G146" s="79" t="s">
        <v>29</v>
      </c>
      <c r="H146" s="15" t="s">
        <v>10</v>
      </c>
      <c r="I146" s="17">
        <f>SUM(J146:Q146)</f>
        <v>165</v>
      </c>
      <c r="J146" s="15">
        <f t="shared" ref="J146" si="76">SUM(J147:J148)</f>
        <v>0</v>
      </c>
      <c r="K146" s="15">
        <f t="shared" ref="K146" si="77">SUM(K147:K148)</f>
        <v>0</v>
      </c>
      <c r="L146" s="15">
        <f t="shared" ref="L146" si="78">SUM(L147:L148)</f>
        <v>45</v>
      </c>
      <c r="M146" s="15">
        <f t="shared" ref="M146" si="79">SUM(M147:M148)</f>
        <v>30</v>
      </c>
      <c r="N146" s="15">
        <f t="shared" ref="N146" si="80">SUM(N147:N148)</f>
        <v>30</v>
      </c>
      <c r="O146" s="15">
        <f t="shared" ref="O146" si="81">SUM(O147:O148)</f>
        <v>30</v>
      </c>
      <c r="P146" s="15">
        <f t="shared" ref="P146" si="82">SUM(P147:P148)</f>
        <v>30</v>
      </c>
      <c r="Q146" s="15">
        <f t="shared" ref="Q146" si="83">SUM(Q147:Q148)</f>
        <v>0</v>
      </c>
      <c r="R146" s="57">
        <v>150000</v>
      </c>
    </row>
    <row r="147" spans="2:18" s="9" customFormat="1" ht="15" customHeight="1" outlineLevel="1" x14ac:dyDescent="0.2">
      <c r="B147" s="72"/>
      <c r="C147" s="80"/>
      <c r="D147" s="80"/>
      <c r="E147" s="80"/>
      <c r="F147" s="80"/>
      <c r="G147" s="80"/>
      <c r="H147" s="15" t="s">
        <v>11</v>
      </c>
      <c r="I147" s="17">
        <f t="shared" ref="I147:I148" si="84">SUM(J147:Q147)</f>
        <v>0</v>
      </c>
      <c r="J147" s="15"/>
      <c r="K147" s="15"/>
      <c r="L147" s="31"/>
      <c r="M147" s="31"/>
      <c r="N147" s="31"/>
      <c r="O147" s="15"/>
      <c r="P147" s="15"/>
      <c r="Q147" s="15"/>
      <c r="R147" s="58"/>
    </row>
    <row r="148" spans="2:18" s="9" customFormat="1" ht="33" outlineLevel="1" x14ac:dyDescent="0.2">
      <c r="B148" s="72"/>
      <c r="C148" s="80"/>
      <c r="D148" s="80"/>
      <c r="E148" s="80"/>
      <c r="F148" s="80"/>
      <c r="G148" s="80"/>
      <c r="H148" s="15" t="s">
        <v>13</v>
      </c>
      <c r="I148" s="17">
        <f t="shared" si="84"/>
        <v>165</v>
      </c>
      <c r="J148" s="15"/>
      <c r="K148" s="15"/>
      <c r="L148" s="25">
        <v>45</v>
      </c>
      <c r="M148" s="25">
        <v>30</v>
      </c>
      <c r="N148" s="25">
        <v>30</v>
      </c>
      <c r="O148" s="15">
        <v>30</v>
      </c>
      <c r="P148" s="15">
        <v>30</v>
      </c>
      <c r="Q148" s="15"/>
      <c r="R148" s="58"/>
    </row>
    <row r="149" spans="2:18" s="9" customFormat="1" ht="15" customHeight="1" outlineLevel="1" x14ac:dyDescent="0.2">
      <c r="B149" s="123"/>
      <c r="C149" s="81"/>
      <c r="D149" s="81"/>
      <c r="E149" s="81"/>
      <c r="F149" s="81"/>
      <c r="G149" s="81"/>
      <c r="H149" s="15" t="s">
        <v>12</v>
      </c>
      <c r="I149" s="17"/>
      <c r="J149" s="15"/>
      <c r="K149" s="15"/>
      <c r="L149" s="15"/>
      <c r="M149" s="15"/>
      <c r="N149" s="15"/>
      <c r="O149" s="15"/>
      <c r="P149" s="15"/>
      <c r="Q149" s="15"/>
      <c r="R149" s="59"/>
    </row>
    <row r="150" spans="2:18" s="9" customFormat="1" ht="49.5" outlineLevel="1" x14ac:dyDescent="0.2">
      <c r="B150" s="71" t="s">
        <v>131</v>
      </c>
      <c r="C150" s="79"/>
      <c r="D150" s="79" t="s">
        <v>24</v>
      </c>
      <c r="E150" s="79" t="s">
        <v>70</v>
      </c>
      <c r="F150" s="79" t="s">
        <v>132</v>
      </c>
      <c r="G150" s="79" t="s">
        <v>29</v>
      </c>
      <c r="H150" s="15" t="s">
        <v>10</v>
      </c>
      <c r="I150" s="17">
        <f>SUM(J150:Q150)</f>
        <v>170</v>
      </c>
      <c r="J150" s="15">
        <f t="shared" ref="J150" si="85">SUM(J151:J152)</f>
        <v>0</v>
      </c>
      <c r="K150" s="15">
        <f t="shared" ref="K150" si="86">SUM(K151:K152)</f>
        <v>0</v>
      </c>
      <c r="L150" s="15">
        <f t="shared" ref="L150" si="87">SUM(L151:L152)</f>
        <v>60</v>
      </c>
      <c r="M150" s="15">
        <f t="shared" ref="M150" si="88">SUM(M151:M152)</f>
        <v>110</v>
      </c>
      <c r="N150" s="15">
        <f t="shared" ref="N150" si="89">SUM(N151:N152)</f>
        <v>0</v>
      </c>
      <c r="O150" s="15">
        <f t="shared" ref="O150" si="90">SUM(O151:O152)</f>
        <v>0</v>
      </c>
      <c r="P150" s="15">
        <f t="shared" ref="P150" si="91">SUM(P151:P152)</f>
        <v>0</v>
      </c>
      <c r="Q150" s="15">
        <f t="shared" ref="Q150" si="92">SUM(Q151:Q152)</f>
        <v>0</v>
      </c>
      <c r="R150" s="57">
        <v>450000</v>
      </c>
    </row>
    <row r="151" spans="2:18" s="9" customFormat="1" ht="16.5" outlineLevel="1" x14ac:dyDescent="0.2">
      <c r="B151" s="72"/>
      <c r="C151" s="80"/>
      <c r="D151" s="80"/>
      <c r="E151" s="80"/>
      <c r="F151" s="80"/>
      <c r="G151" s="80"/>
      <c r="H151" s="15" t="s">
        <v>11</v>
      </c>
      <c r="I151" s="17">
        <f t="shared" ref="I151:I152" si="93">SUM(J151:Q151)</f>
        <v>0</v>
      </c>
      <c r="J151" s="15"/>
      <c r="K151" s="15"/>
      <c r="L151" s="15"/>
      <c r="M151" s="15"/>
      <c r="N151" s="15"/>
      <c r="O151" s="15"/>
      <c r="P151" s="15"/>
      <c r="Q151" s="15"/>
      <c r="R151" s="58"/>
    </row>
    <row r="152" spans="2:18" s="9" customFormat="1" ht="33" outlineLevel="1" x14ac:dyDescent="0.2">
      <c r="B152" s="72"/>
      <c r="C152" s="80"/>
      <c r="D152" s="80"/>
      <c r="E152" s="80"/>
      <c r="F152" s="80"/>
      <c r="G152" s="80"/>
      <c r="H152" s="15" t="s">
        <v>13</v>
      </c>
      <c r="I152" s="17">
        <f t="shared" si="93"/>
        <v>170</v>
      </c>
      <c r="J152" s="15"/>
      <c r="K152" s="15"/>
      <c r="L152" s="15">
        <v>60</v>
      </c>
      <c r="M152" s="15">
        <v>110</v>
      </c>
      <c r="N152" s="15"/>
      <c r="O152" s="15"/>
      <c r="P152" s="15"/>
      <c r="Q152" s="15"/>
      <c r="R152" s="58"/>
    </row>
    <row r="153" spans="2:18" s="9" customFormat="1" ht="16.5" outlineLevel="1" x14ac:dyDescent="0.2">
      <c r="B153" s="73"/>
      <c r="C153" s="81"/>
      <c r="D153" s="81"/>
      <c r="E153" s="81"/>
      <c r="F153" s="81"/>
      <c r="G153" s="81"/>
      <c r="H153" s="15" t="s">
        <v>12</v>
      </c>
      <c r="I153" s="17"/>
      <c r="J153" s="15"/>
      <c r="K153" s="15"/>
      <c r="L153" s="15"/>
      <c r="M153" s="15"/>
      <c r="N153" s="15"/>
      <c r="O153" s="15"/>
      <c r="P153" s="15"/>
      <c r="Q153" s="15"/>
      <c r="R153" s="59"/>
    </row>
    <row r="154" spans="2:18" ht="49.5" x14ac:dyDescent="0.2">
      <c r="B154" s="82" t="s">
        <v>45</v>
      </c>
      <c r="C154" s="82" t="s">
        <v>43</v>
      </c>
      <c r="D154" s="82" t="s">
        <v>43</v>
      </c>
      <c r="E154" s="82" t="s">
        <v>43</v>
      </c>
      <c r="F154" s="82" t="s">
        <v>43</v>
      </c>
      <c r="G154" s="82" t="s">
        <v>43</v>
      </c>
      <c r="H154" s="13" t="s">
        <v>10</v>
      </c>
      <c r="I154" s="19">
        <f>SUMIF($H$134:$H$153,"Объем*",I$134:I$153)</f>
        <v>4384.1000000000004</v>
      </c>
      <c r="J154" s="19">
        <f t="shared" ref="J154:O154" si="94">SUMIF($H$134:$H$153,"Объем*",J$134:J$153)</f>
        <v>0</v>
      </c>
      <c r="K154" s="19">
        <f t="shared" si="94"/>
        <v>165.1</v>
      </c>
      <c r="L154" s="19">
        <f t="shared" si="94"/>
        <v>935.40000000000009</v>
      </c>
      <c r="M154" s="19">
        <f t="shared" si="94"/>
        <v>1005.1</v>
      </c>
      <c r="N154" s="19">
        <f t="shared" si="94"/>
        <v>895.1</v>
      </c>
      <c r="O154" s="19">
        <f t="shared" si="94"/>
        <v>691.7</v>
      </c>
      <c r="P154" s="19">
        <f>SUMIF($H$134:$H$153,"Объем*",P$134:P$153)</f>
        <v>691.7</v>
      </c>
      <c r="Q154" s="19">
        <f>SUMIF($H$134:$H$153,"Объем*",Q$134:Q$153)</f>
        <v>0</v>
      </c>
      <c r="R154" s="85"/>
    </row>
    <row r="155" spans="2:18" ht="16.5" x14ac:dyDescent="0.2">
      <c r="B155" s="83"/>
      <c r="C155" s="83"/>
      <c r="D155" s="83"/>
      <c r="E155" s="83"/>
      <c r="F155" s="83"/>
      <c r="G155" s="83"/>
      <c r="H155" s="13" t="s">
        <v>11</v>
      </c>
      <c r="I155" s="19">
        <f>SUMIF($H$134:$H$153,"фед*",I$134:I$153)</f>
        <v>1046.7</v>
      </c>
      <c r="J155" s="19">
        <f t="shared" ref="J155:O155" si="95">SUMIF($H$134:$H$153,"фед*",J$134:J$153)</f>
        <v>0</v>
      </c>
      <c r="K155" s="19">
        <f t="shared" si="95"/>
        <v>81.7</v>
      </c>
      <c r="L155" s="19">
        <f t="shared" si="95"/>
        <v>193</v>
      </c>
      <c r="M155" s="19">
        <f t="shared" si="95"/>
        <v>294.7</v>
      </c>
      <c r="N155" s="19">
        <f t="shared" si="95"/>
        <v>294.7</v>
      </c>
      <c r="O155" s="19">
        <f t="shared" si="95"/>
        <v>91.3</v>
      </c>
      <c r="P155" s="19">
        <f>SUMIF($H$134:$H$153,"фед*",P$134:P$153)</f>
        <v>91.3</v>
      </c>
      <c r="Q155" s="19">
        <f>SUMIF($H$134:$H$153,"фед*",Q$134:Q$153)</f>
        <v>0</v>
      </c>
      <c r="R155" s="83"/>
    </row>
    <row r="156" spans="2:18" ht="33" x14ac:dyDescent="0.2">
      <c r="B156" s="83"/>
      <c r="C156" s="83"/>
      <c r="D156" s="83"/>
      <c r="E156" s="83"/>
      <c r="F156" s="83"/>
      <c r="G156" s="83"/>
      <c r="H156" s="13" t="s">
        <v>13</v>
      </c>
      <c r="I156" s="19">
        <f>SUMIF($H$134:$H$153,"конс*",I$134:I$153)</f>
        <v>2687.4</v>
      </c>
      <c r="J156" s="19">
        <f t="shared" ref="J156:O156" si="96">SUMIF($H$134:$H$153,"конс*",J$134:J$153)</f>
        <v>0</v>
      </c>
      <c r="K156" s="19">
        <f t="shared" si="96"/>
        <v>83.399999999999991</v>
      </c>
      <c r="L156" s="19">
        <f t="shared" si="96"/>
        <v>592.40000000000009</v>
      </c>
      <c r="M156" s="19">
        <f t="shared" si="96"/>
        <v>560.40000000000009</v>
      </c>
      <c r="N156" s="19">
        <f t="shared" si="96"/>
        <v>450.40000000000003</v>
      </c>
      <c r="O156" s="19">
        <f t="shared" si="96"/>
        <v>500.40000000000003</v>
      </c>
      <c r="P156" s="19">
        <f>SUMIF($H$134:$H$153,"конс*",P$134:P$153)</f>
        <v>500.40000000000003</v>
      </c>
      <c r="Q156" s="19">
        <f>SUMIF($H$134:$H$153,"конс*",Q$134:Q$153)</f>
        <v>0</v>
      </c>
      <c r="R156" s="83"/>
    </row>
    <row r="157" spans="2:18" ht="16.5" x14ac:dyDescent="0.2">
      <c r="B157" s="84"/>
      <c r="C157" s="84"/>
      <c r="D157" s="84"/>
      <c r="E157" s="84"/>
      <c r="F157" s="84"/>
      <c r="G157" s="84"/>
      <c r="H157" s="13" t="s">
        <v>12</v>
      </c>
      <c r="I157" s="20">
        <f>SUMIF($H$134:$H$153,"вне*",I$134:I$153)</f>
        <v>650</v>
      </c>
      <c r="J157" s="20">
        <f t="shared" ref="J157:O157" si="97">SUMIF($H$134:$H$153,"вне*",J$134:J$153)</f>
        <v>0</v>
      </c>
      <c r="K157" s="20">
        <f t="shared" si="97"/>
        <v>0</v>
      </c>
      <c r="L157" s="20">
        <f t="shared" si="97"/>
        <v>150</v>
      </c>
      <c r="M157" s="20">
        <f t="shared" si="97"/>
        <v>150</v>
      </c>
      <c r="N157" s="20">
        <f t="shared" si="97"/>
        <v>150</v>
      </c>
      <c r="O157" s="20">
        <f t="shared" si="97"/>
        <v>100</v>
      </c>
      <c r="P157" s="20">
        <f>SUMIF($H$134:$H$153,"вне*",P$134:P$153)</f>
        <v>100</v>
      </c>
      <c r="Q157" s="20">
        <f>SUMIF($H$134:$H$153,"вне*",Q$134:Q$153)</f>
        <v>0</v>
      </c>
      <c r="R157" s="84"/>
    </row>
    <row r="158" spans="2:18" ht="25.5" customHeight="1" x14ac:dyDescent="0.2">
      <c r="B158" s="104" t="s">
        <v>18</v>
      </c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6"/>
    </row>
    <row r="159" spans="2:18" ht="49.5" outlineLevel="1" x14ac:dyDescent="0.2">
      <c r="B159" s="74" t="s">
        <v>104</v>
      </c>
      <c r="C159" s="74"/>
      <c r="D159" s="74" t="s">
        <v>30</v>
      </c>
      <c r="E159" s="74">
        <v>2022</v>
      </c>
      <c r="F159" s="74" t="s">
        <v>105</v>
      </c>
      <c r="G159" s="74" t="s">
        <v>106</v>
      </c>
      <c r="H159" s="13" t="s">
        <v>10</v>
      </c>
      <c r="I159" s="15">
        <f>SUM(J159:Q159)</f>
        <v>144</v>
      </c>
      <c r="J159" s="15">
        <f>SUM(J160:J162)</f>
        <v>0</v>
      </c>
      <c r="K159" s="15">
        <f t="shared" ref="K159:Q159" si="98">SUM(K160:K162)</f>
        <v>0</v>
      </c>
      <c r="L159" s="15">
        <f t="shared" si="98"/>
        <v>0</v>
      </c>
      <c r="M159" s="15">
        <f t="shared" si="98"/>
        <v>144</v>
      </c>
      <c r="N159" s="15">
        <f t="shared" si="98"/>
        <v>0</v>
      </c>
      <c r="O159" s="15">
        <f t="shared" si="98"/>
        <v>0</v>
      </c>
      <c r="P159" s="15">
        <f t="shared" si="98"/>
        <v>0</v>
      </c>
      <c r="Q159" s="15">
        <f t="shared" si="98"/>
        <v>0</v>
      </c>
      <c r="R159" s="57">
        <v>210000</v>
      </c>
    </row>
    <row r="160" spans="2:18" ht="16.5" outlineLevel="1" x14ac:dyDescent="0.2">
      <c r="B160" s="74"/>
      <c r="C160" s="75"/>
      <c r="D160" s="74"/>
      <c r="E160" s="74"/>
      <c r="F160" s="74"/>
      <c r="G160" s="74"/>
      <c r="H160" s="13" t="s">
        <v>11</v>
      </c>
      <c r="I160" s="15">
        <f t="shared" ref="I160:I161" si="99">SUM(J160:Q160)</f>
        <v>115.2</v>
      </c>
      <c r="J160" s="23"/>
      <c r="K160" s="23"/>
      <c r="L160" s="23"/>
      <c r="M160" s="23">
        <v>115.2</v>
      </c>
      <c r="N160" s="23"/>
      <c r="O160" s="23"/>
      <c r="P160" s="23"/>
      <c r="Q160" s="23"/>
      <c r="R160" s="58"/>
    </row>
    <row r="161" spans="2:18" ht="33" outlineLevel="1" x14ac:dyDescent="0.2">
      <c r="B161" s="74"/>
      <c r="C161" s="75"/>
      <c r="D161" s="74"/>
      <c r="E161" s="74"/>
      <c r="F161" s="74"/>
      <c r="G161" s="74"/>
      <c r="H161" s="13" t="s">
        <v>13</v>
      </c>
      <c r="I161" s="15">
        <f t="shared" si="99"/>
        <v>28.8</v>
      </c>
      <c r="J161" s="23"/>
      <c r="K161" s="23"/>
      <c r="L161" s="23"/>
      <c r="M161" s="23">
        <v>28.8</v>
      </c>
      <c r="N161" s="23"/>
      <c r="O161" s="23"/>
      <c r="P161" s="23"/>
      <c r="Q161" s="23"/>
      <c r="R161" s="58"/>
    </row>
    <row r="162" spans="2:18" ht="15" customHeight="1" outlineLevel="1" x14ac:dyDescent="0.2">
      <c r="B162" s="74"/>
      <c r="C162" s="75"/>
      <c r="D162" s="74"/>
      <c r="E162" s="74"/>
      <c r="F162" s="74"/>
      <c r="G162" s="74"/>
      <c r="H162" s="13" t="s">
        <v>12</v>
      </c>
      <c r="I162" s="23"/>
      <c r="J162" s="23"/>
      <c r="K162" s="23"/>
      <c r="L162" s="23"/>
      <c r="M162" s="23"/>
      <c r="N162" s="23"/>
      <c r="O162" s="23"/>
      <c r="P162" s="23"/>
      <c r="Q162" s="23"/>
      <c r="R162" s="59"/>
    </row>
    <row r="163" spans="2:18" ht="49.5" outlineLevel="1" x14ac:dyDescent="0.2">
      <c r="B163" s="74" t="s">
        <v>107</v>
      </c>
      <c r="C163" s="74"/>
      <c r="D163" s="74" t="s">
        <v>30</v>
      </c>
      <c r="E163" s="74" t="s">
        <v>187</v>
      </c>
      <c r="F163" s="74" t="s">
        <v>108</v>
      </c>
      <c r="G163" s="74" t="s">
        <v>106</v>
      </c>
      <c r="H163" s="13" t="s">
        <v>10</v>
      </c>
      <c r="I163" s="15">
        <f>SUM(J163:Q163)</f>
        <v>362</v>
      </c>
      <c r="J163" s="15">
        <f>SUM(J164:J166)</f>
        <v>0</v>
      </c>
      <c r="K163" s="15">
        <f t="shared" ref="K163" si="100">SUM(K164:K166)</f>
        <v>0</v>
      </c>
      <c r="L163" s="15">
        <f t="shared" ref="L163" si="101">SUM(L164:L166)</f>
        <v>0</v>
      </c>
      <c r="M163" s="15">
        <f t="shared" ref="M163" si="102">SUM(M164:M166)</f>
        <v>0</v>
      </c>
      <c r="N163" s="15">
        <f t="shared" ref="N163" si="103">SUM(N164:N166)</f>
        <v>100</v>
      </c>
      <c r="O163" s="15">
        <f t="shared" ref="O163" si="104">SUM(O164:O166)</f>
        <v>262</v>
      </c>
      <c r="P163" s="15">
        <f t="shared" ref="P163" si="105">SUM(P164:P166)</f>
        <v>0</v>
      </c>
      <c r="Q163" s="15">
        <f t="shared" ref="Q163" si="106">SUM(Q164:Q166)</f>
        <v>0</v>
      </c>
      <c r="R163" s="57">
        <v>200000</v>
      </c>
    </row>
    <row r="164" spans="2:18" ht="16.5" outlineLevel="1" x14ac:dyDescent="0.2">
      <c r="B164" s="74"/>
      <c r="C164" s="75"/>
      <c r="D164" s="74"/>
      <c r="E164" s="74"/>
      <c r="F164" s="74"/>
      <c r="G164" s="74"/>
      <c r="H164" s="13" t="s">
        <v>11</v>
      </c>
      <c r="I164" s="15">
        <f>SUM(J164:Q164)</f>
        <v>289.60000000000002</v>
      </c>
      <c r="J164" s="23"/>
      <c r="K164" s="23"/>
      <c r="L164" s="23"/>
      <c r="M164" s="23"/>
      <c r="N164" s="23">
        <v>80</v>
      </c>
      <c r="O164" s="23">
        <v>209.6</v>
      </c>
      <c r="P164" s="23"/>
      <c r="Q164" s="23"/>
      <c r="R164" s="58"/>
    </row>
    <row r="165" spans="2:18" ht="33" outlineLevel="1" x14ac:dyDescent="0.2">
      <c r="B165" s="74"/>
      <c r="C165" s="75"/>
      <c r="D165" s="74"/>
      <c r="E165" s="74"/>
      <c r="F165" s="74"/>
      <c r="G165" s="74"/>
      <c r="H165" s="13" t="s">
        <v>13</v>
      </c>
      <c r="I165" s="15">
        <f>SUM(J165:Q165)</f>
        <v>72.400000000000006</v>
      </c>
      <c r="J165" s="23"/>
      <c r="K165" s="23"/>
      <c r="L165" s="23"/>
      <c r="M165" s="23"/>
      <c r="N165" s="23">
        <v>20</v>
      </c>
      <c r="O165" s="23">
        <v>52.4</v>
      </c>
      <c r="P165" s="23"/>
      <c r="Q165" s="23"/>
      <c r="R165" s="58"/>
    </row>
    <row r="166" spans="2:18" ht="15" customHeight="1" outlineLevel="1" x14ac:dyDescent="0.2">
      <c r="B166" s="74"/>
      <c r="C166" s="75"/>
      <c r="D166" s="74"/>
      <c r="E166" s="74"/>
      <c r="F166" s="74"/>
      <c r="G166" s="74"/>
      <c r="H166" s="13" t="s">
        <v>12</v>
      </c>
      <c r="I166" s="23"/>
      <c r="J166" s="23"/>
      <c r="K166" s="23"/>
      <c r="L166" s="23"/>
      <c r="M166" s="23"/>
      <c r="N166" s="23"/>
      <c r="O166" s="23"/>
      <c r="P166" s="23"/>
      <c r="Q166" s="23"/>
      <c r="R166" s="59"/>
    </row>
    <row r="167" spans="2:18" ht="49.5" outlineLevel="1" x14ac:dyDescent="0.2">
      <c r="B167" s="74" t="s">
        <v>115</v>
      </c>
      <c r="C167" s="74"/>
      <c r="D167" s="74" t="s">
        <v>30</v>
      </c>
      <c r="E167" s="74">
        <v>2023</v>
      </c>
      <c r="F167" s="74" t="s">
        <v>109</v>
      </c>
      <c r="G167" s="74" t="s">
        <v>106</v>
      </c>
      <c r="H167" s="13" t="s">
        <v>10</v>
      </c>
      <c r="I167" s="15">
        <f>SUM(J167:Q167)</f>
        <v>121</v>
      </c>
      <c r="J167" s="15">
        <f>SUM(J168:J170)</f>
        <v>0</v>
      </c>
      <c r="K167" s="15">
        <f t="shared" ref="K167" si="107">SUM(K168:K170)</f>
        <v>0</v>
      </c>
      <c r="L167" s="15">
        <f t="shared" ref="L167" si="108">SUM(L168:L170)</f>
        <v>0</v>
      </c>
      <c r="M167" s="15">
        <f t="shared" ref="M167" si="109">SUM(M168:M170)</f>
        <v>0</v>
      </c>
      <c r="N167" s="15">
        <f t="shared" ref="N167" si="110">SUM(N168:N170)</f>
        <v>121</v>
      </c>
      <c r="O167" s="15">
        <f t="shared" ref="O167" si="111">SUM(O168:O170)</f>
        <v>0</v>
      </c>
      <c r="P167" s="15">
        <f t="shared" ref="P167" si="112">SUM(P168:P170)</f>
        <v>0</v>
      </c>
      <c r="Q167" s="15">
        <f t="shared" ref="Q167" si="113">SUM(Q168:Q170)</f>
        <v>0</v>
      </c>
      <c r="R167" s="57">
        <v>195000</v>
      </c>
    </row>
    <row r="168" spans="2:18" ht="16.5" outlineLevel="1" x14ac:dyDescent="0.2">
      <c r="B168" s="74"/>
      <c r="C168" s="75"/>
      <c r="D168" s="74"/>
      <c r="E168" s="74"/>
      <c r="F168" s="74"/>
      <c r="G168" s="74"/>
      <c r="H168" s="13" t="s">
        <v>11</v>
      </c>
      <c r="I168" s="15"/>
      <c r="J168" s="23"/>
      <c r="K168" s="23"/>
      <c r="L168" s="23"/>
      <c r="M168" s="23"/>
      <c r="N168" s="23"/>
      <c r="O168" s="23"/>
      <c r="P168" s="23"/>
      <c r="Q168" s="23"/>
      <c r="R168" s="58"/>
    </row>
    <row r="169" spans="2:18" ht="33" outlineLevel="1" x14ac:dyDescent="0.2">
      <c r="B169" s="74"/>
      <c r="C169" s="75"/>
      <c r="D169" s="74"/>
      <c r="E169" s="74"/>
      <c r="F169" s="74"/>
      <c r="G169" s="74"/>
      <c r="H169" s="13" t="s">
        <v>13</v>
      </c>
      <c r="I169" s="15">
        <f>SUM(J169:Q169)</f>
        <v>121</v>
      </c>
      <c r="J169" s="23"/>
      <c r="K169" s="23"/>
      <c r="L169" s="23"/>
      <c r="M169" s="23"/>
      <c r="N169" s="23">
        <v>121</v>
      </c>
      <c r="O169" s="23"/>
      <c r="P169" s="23"/>
      <c r="Q169" s="23"/>
      <c r="R169" s="58"/>
    </row>
    <row r="170" spans="2:18" ht="106.5" customHeight="1" outlineLevel="1" x14ac:dyDescent="0.2">
      <c r="B170" s="74"/>
      <c r="C170" s="75"/>
      <c r="D170" s="74"/>
      <c r="E170" s="74"/>
      <c r="F170" s="74"/>
      <c r="G170" s="74"/>
      <c r="H170" s="13" t="s">
        <v>12</v>
      </c>
      <c r="I170" s="23"/>
      <c r="J170" s="23"/>
      <c r="K170" s="23"/>
      <c r="L170" s="23"/>
      <c r="M170" s="23"/>
      <c r="N170" s="23"/>
      <c r="O170" s="23"/>
      <c r="P170" s="23"/>
      <c r="Q170" s="23"/>
      <c r="R170" s="59"/>
    </row>
    <row r="171" spans="2:18" ht="49.5" outlineLevel="1" x14ac:dyDescent="0.2">
      <c r="B171" s="74" t="s">
        <v>114</v>
      </c>
      <c r="C171" s="74"/>
      <c r="D171" s="74" t="s">
        <v>30</v>
      </c>
      <c r="E171" s="74">
        <v>2024</v>
      </c>
      <c r="F171" s="74" t="s">
        <v>110</v>
      </c>
      <c r="G171" s="74" t="s">
        <v>106</v>
      </c>
      <c r="H171" s="13" t="s">
        <v>10</v>
      </c>
      <c r="I171" s="15">
        <f>SUM(J171:Q171)</f>
        <v>121</v>
      </c>
      <c r="J171" s="15">
        <f>SUM(J172:J174)</f>
        <v>0</v>
      </c>
      <c r="K171" s="15">
        <f t="shared" ref="K171" si="114">SUM(K172:K174)</f>
        <v>0</v>
      </c>
      <c r="L171" s="15">
        <f t="shared" ref="L171" si="115">SUM(L172:L174)</f>
        <v>0</v>
      </c>
      <c r="M171" s="15">
        <f t="shared" ref="M171" si="116">SUM(M172:M174)</f>
        <v>0</v>
      </c>
      <c r="N171" s="15">
        <f t="shared" ref="N171" si="117">SUM(N172:N174)</f>
        <v>0</v>
      </c>
      <c r="O171" s="15">
        <f t="shared" ref="O171" si="118">SUM(O172:O174)</f>
        <v>121</v>
      </c>
      <c r="P171" s="15">
        <f t="shared" ref="P171" si="119">SUM(P172:P174)</f>
        <v>0</v>
      </c>
      <c r="Q171" s="15">
        <f t="shared" ref="Q171" si="120">SUM(Q172:Q174)</f>
        <v>0</v>
      </c>
      <c r="R171" s="57">
        <v>215000</v>
      </c>
    </row>
    <row r="172" spans="2:18" ht="16.5" outlineLevel="1" x14ac:dyDescent="0.2">
      <c r="B172" s="74"/>
      <c r="C172" s="75"/>
      <c r="D172" s="74"/>
      <c r="E172" s="74"/>
      <c r="F172" s="74"/>
      <c r="G172" s="74"/>
      <c r="H172" s="13" t="s">
        <v>11</v>
      </c>
      <c r="I172" s="15"/>
      <c r="J172" s="23"/>
      <c r="K172" s="23"/>
      <c r="L172" s="23"/>
      <c r="M172" s="23"/>
      <c r="N172" s="23"/>
      <c r="O172" s="23"/>
      <c r="P172" s="23"/>
      <c r="Q172" s="23"/>
      <c r="R172" s="58"/>
    </row>
    <row r="173" spans="2:18" ht="33" outlineLevel="1" x14ac:dyDescent="0.2">
      <c r="B173" s="74"/>
      <c r="C173" s="75"/>
      <c r="D173" s="74"/>
      <c r="E173" s="74"/>
      <c r="F173" s="74"/>
      <c r="G173" s="74"/>
      <c r="H173" s="13" t="s">
        <v>13</v>
      </c>
      <c r="I173" s="15">
        <f>SUM(J173:Q173)</f>
        <v>121</v>
      </c>
      <c r="J173" s="23"/>
      <c r="K173" s="23"/>
      <c r="L173" s="23"/>
      <c r="M173" s="23"/>
      <c r="N173" s="23"/>
      <c r="O173" s="23">
        <v>121</v>
      </c>
      <c r="P173" s="23"/>
      <c r="Q173" s="23"/>
      <c r="R173" s="58"/>
    </row>
    <row r="174" spans="2:18" ht="111.75" customHeight="1" outlineLevel="1" x14ac:dyDescent="0.2">
      <c r="B174" s="74"/>
      <c r="C174" s="75"/>
      <c r="D174" s="74"/>
      <c r="E174" s="74"/>
      <c r="F174" s="74"/>
      <c r="G174" s="74"/>
      <c r="H174" s="13" t="s">
        <v>12</v>
      </c>
      <c r="I174" s="23"/>
      <c r="J174" s="23"/>
      <c r="K174" s="23"/>
      <c r="L174" s="23"/>
      <c r="M174" s="23"/>
      <c r="N174" s="23"/>
      <c r="O174" s="23"/>
      <c r="P174" s="23"/>
      <c r="Q174" s="23"/>
      <c r="R174" s="59"/>
    </row>
    <row r="175" spans="2:18" ht="49.5" outlineLevel="1" x14ac:dyDescent="0.2">
      <c r="B175" s="71" t="s">
        <v>111</v>
      </c>
      <c r="C175" s="74"/>
      <c r="D175" s="74" t="s">
        <v>30</v>
      </c>
      <c r="E175" s="74" t="s">
        <v>135</v>
      </c>
      <c r="F175" s="74" t="s">
        <v>112</v>
      </c>
      <c r="G175" s="74" t="s">
        <v>113</v>
      </c>
      <c r="H175" s="13" t="s">
        <v>10</v>
      </c>
      <c r="I175" s="15">
        <f>SUM(J175:Q175)</f>
        <v>801.5</v>
      </c>
      <c r="J175" s="15">
        <f>SUM(J176:J178)</f>
        <v>0</v>
      </c>
      <c r="K175" s="15">
        <f t="shared" ref="K175" si="121">SUM(K176:K178)</f>
        <v>0</v>
      </c>
      <c r="L175" s="15">
        <f t="shared" ref="L175" si="122">SUM(L176:L178)</f>
        <v>0</v>
      </c>
      <c r="M175" s="15">
        <f t="shared" ref="M175" si="123">SUM(M176:M178)</f>
        <v>0</v>
      </c>
      <c r="N175" s="15">
        <f t="shared" ref="N175" si="124">SUM(N176:N178)</f>
        <v>201.5</v>
      </c>
      <c r="O175" s="15">
        <f t="shared" ref="O175" si="125">SUM(O176:O178)</f>
        <v>300</v>
      </c>
      <c r="P175" s="15">
        <f t="shared" ref="P175" si="126">SUM(P176:P178)</f>
        <v>300</v>
      </c>
      <c r="Q175" s="15">
        <f t="shared" ref="Q175" si="127">SUM(Q176:Q178)</f>
        <v>0</v>
      </c>
      <c r="R175" s="57">
        <v>300000</v>
      </c>
    </row>
    <row r="176" spans="2:18" ht="16.5" outlineLevel="1" x14ac:dyDescent="0.2">
      <c r="B176" s="72"/>
      <c r="C176" s="75"/>
      <c r="D176" s="74"/>
      <c r="E176" s="74"/>
      <c r="F176" s="74"/>
      <c r="G176" s="74"/>
      <c r="H176" s="13" t="s">
        <v>11</v>
      </c>
      <c r="I176" s="15">
        <f>SUM(J176:Q176)</f>
        <v>641.20000000000005</v>
      </c>
      <c r="J176" s="23"/>
      <c r="K176" s="23"/>
      <c r="L176" s="23"/>
      <c r="M176" s="23"/>
      <c r="N176" s="23">
        <v>161.19999999999999</v>
      </c>
      <c r="O176" s="23">
        <v>240</v>
      </c>
      <c r="P176" s="23">
        <v>240</v>
      </c>
      <c r="Q176" s="23"/>
      <c r="R176" s="58"/>
    </row>
    <row r="177" spans="2:18" ht="33" outlineLevel="1" x14ac:dyDescent="0.2">
      <c r="B177" s="72"/>
      <c r="C177" s="75"/>
      <c r="D177" s="74"/>
      <c r="E177" s="74"/>
      <c r="F177" s="74"/>
      <c r="G177" s="74"/>
      <c r="H177" s="13" t="s">
        <v>13</v>
      </c>
      <c r="I177" s="15">
        <f>SUM(J177:Q177)</f>
        <v>160.30000000000001</v>
      </c>
      <c r="J177" s="23"/>
      <c r="K177" s="23"/>
      <c r="L177" s="23"/>
      <c r="M177" s="15"/>
      <c r="N177" s="15">
        <v>40.299999999999997</v>
      </c>
      <c r="O177" s="15">
        <v>60</v>
      </c>
      <c r="P177" s="15">
        <v>60</v>
      </c>
      <c r="Q177" s="23"/>
      <c r="R177" s="58"/>
    </row>
    <row r="178" spans="2:18" ht="15" customHeight="1" outlineLevel="1" x14ac:dyDescent="0.2">
      <c r="B178" s="73"/>
      <c r="C178" s="75"/>
      <c r="D178" s="74"/>
      <c r="E178" s="74"/>
      <c r="F178" s="74"/>
      <c r="G178" s="74"/>
      <c r="H178" s="13" t="s">
        <v>12</v>
      </c>
      <c r="I178" s="23"/>
      <c r="J178" s="23"/>
      <c r="K178" s="23"/>
      <c r="L178" s="23"/>
      <c r="M178" s="23"/>
      <c r="N178" s="23"/>
      <c r="O178" s="23"/>
      <c r="P178" s="23"/>
      <c r="Q178" s="23"/>
      <c r="R178" s="59"/>
    </row>
    <row r="179" spans="2:18" ht="49.5" x14ac:dyDescent="0.2">
      <c r="B179" s="82" t="s">
        <v>46</v>
      </c>
      <c r="C179" s="82" t="s">
        <v>43</v>
      </c>
      <c r="D179" s="82" t="s">
        <v>43</v>
      </c>
      <c r="E179" s="82" t="s">
        <v>43</v>
      </c>
      <c r="F179" s="82" t="s">
        <v>43</v>
      </c>
      <c r="G179" s="82" t="s">
        <v>43</v>
      </c>
      <c r="H179" s="13" t="s">
        <v>10</v>
      </c>
      <c r="I179" s="19">
        <f t="shared" ref="I179:Q179" si="128">SUMIF($H$159:$H$178,"Объем*",I$159:I$178)</f>
        <v>1549.5</v>
      </c>
      <c r="J179" s="19">
        <f t="shared" si="128"/>
        <v>0</v>
      </c>
      <c r="K179" s="19">
        <f t="shared" si="128"/>
        <v>0</v>
      </c>
      <c r="L179" s="19">
        <f t="shared" si="128"/>
        <v>0</v>
      </c>
      <c r="M179" s="19">
        <f t="shared" si="128"/>
        <v>144</v>
      </c>
      <c r="N179" s="19">
        <f t="shared" si="128"/>
        <v>422.5</v>
      </c>
      <c r="O179" s="19">
        <f t="shared" si="128"/>
        <v>683</v>
      </c>
      <c r="P179" s="19">
        <f t="shared" si="128"/>
        <v>300</v>
      </c>
      <c r="Q179" s="19">
        <f t="shared" si="128"/>
        <v>0</v>
      </c>
      <c r="R179" s="85"/>
    </row>
    <row r="180" spans="2:18" ht="16.5" x14ac:dyDescent="0.2">
      <c r="B180" s="83"/>
      <c r="C180" s="83"/>
      <c r="D180" s="83"/>
      <c r="E180" s="83"/>
      <c r="F180" s="83"/>
      <c r="G180" s="83"/>
      <c r="H180" s="13" t="s">
        <v>11</v>
      </c>
      <c r="I180" s="19">
        <f t="shared" ref="I180:Q180" si="129">SUMIF($H$159:$H$178,"фед*",I$159:I$178)</f>
        <v>1046</v>
      </c>
      <c r="J180" s="19">
        <f t="shared" si="129"/>
        <v>0</v>
      </c>
      <c r="K180" s="19">
        <f t="shared" si="129"/>
        <v>0</v>
      </c>
      <c r="L180" s="19">
        <f t="shared" si="129"/>
        <v>0</v>
      </c>
      <c r="M180" s="19">
        <f t="shared" si="129"/>
        <v>115.2</v>
      </c>
      <c r="N180" s="19">
        <f t="shared" si="129"/>
        <v>241.2</v>
      </c>
      <c r="O180" s="19">
        <f t="shared" si="129"/>
        <v>449.6</v>
      </c>
      <c r="P180" s="19">
        <f t="shared" si="129"/>
        <v>240</v>
      </c>
      <c r="Q180" s="19">
        <f t="shared" si="129"/>
        <v>0</v>
      </c>
      <c r="R180" s="86"/>
    </row>
    <row r="181" spans="2:18" ht="33" x14ac:dyDescent="0.2">
      <c r="B181" s="83"/>
      <c r="C181" s="83"/>
      <c r="D181" s="83"/>
      <c r="E181" s="83"/>
      <c r="F181" s="83"/>
      <c r="G181" s="83"/>
      <c r="H181" s="13" t="s">
        <v>13</v>
      </c>
      <c r="I181" s="19">
        <f t="shared" ref="I181:Q181" si="130">SUMIF($H$159:$H$178,"конс*",I$159:I$178)</f>
        <v>503.5</v>
      </c>
      <c r="J181" s="19">
        <f t="shared" si="130"/>
        <v>0</v>
      </c>
      <c r="K181" s="19">
        <f t="shared" si="130"/>
        <v>0</v>
      </c>
      <c r="L181" s="19">
        <f t="shared" si="130"/>
        <v>0</v>
      </c>
      <c r="M181" s="19">
        <f t="shared" si="130"/>
        <v>28.8</v>
      </c>
      <c r="N181" s="19">
        <f t="shared" si="130"/>
        <v>181.3</v>
      </c>
      <c r="O181" s="19">
        <f t="shared" si="130"/>
        <v>233.4</v>
      </c>
      <c r="P181" s="19">
        <f t="shared" si="130"/>
        <v>60</v>
      </c>
      <c r="Q181" s="19">
        <f t="shared" si="130"/>
        <v>0</v>
      </c>
      <c r="R181" s="86"/>
    </row>
    <row r="182" spans="2:18" ht="16.5" x14ac:dyDescent="0.2">
      <c r="B182" s="84"/>
      <c r="C182" s="84"/>
      <c r="D182" s="84"/>
      <c r="E182" s="84"/>
      <c r="F182" s="84"/>
      <c r="G182" s="84"/>
      <c r="H182" s="13" t="s">
        <v>12</v>
      </c>
      <c r="I182" s="20">
        <f t="shared" ref="I182:Q182" si="131">SUMIF($H$159:$H$178,"вне*",I$159:I$178)</f>
        <v>0</v>
      </c>
      <c r="J182" s="20">
        <f t="shared" si="131"/>
        <v>0</v>
      </c>
      <c r="K182" s="20">
        <f t="shared" si="131"/>
        <v>0</v>
      </c>
      <c r="L182" s="20">
        <f t="shared" si="131"/>
        <v>0</v>
      </c>
      <c r="M182" s="20">
        <f t="shared" si="131"/>
        <v>0</v>
      </c>
      <c r="N182" s="20">
        <f t="shared" si="131"/>
        <v>0</v>
      </c>
      <c r="O182" s="20">
        <f t="shared" si="131"/>
        <v>0</v>
      </c>
      <c r="P182" s="20">
        <f t="shared" si="131"/>
        <v>0</v>
      </c>
      <c r="Q182" s="20">
        <f t="shared" si="131"/>
        <v>0</v>
      </c>
      <c r="R182" s="87"/>
    </row>
    <row r="183" spans="2:18" ht="25.5" customHeight="1" x14ac:dyDescent="0.2">
      <c r="B183" s="104" t="s">
        <v>19</v>
      </c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6"/>
    </row>
    <row r="184" spans="2:18" s="9" customFormat="1" ht="49.5" outlineLevel="1" x14ac:dyDescent="0.2">
      <c r="B184" s="71" t="s">
        <v>161</v>
      </c>
      <c r="C184" s="79" t="s">
        <v>33</v>
      </c>
      <c r="D184" s="79" t="s">
        <v>22</v>
      </c>
      <c r="E184" s="79" t="s">
        <v>135</v>
      </c>
      <c r="F184" s="79" t="s">
        <v>136</v>
      </c>
      <c r="G184" s="79" t="s">
        <v>137</v>
      </c>
      <c r="H184" s="15" t="s">
        <v>10</v>
      </c>
      <c r="I184" s="24">
        <f>J184+K184+L184+M184+N184+O184+P184+Q184</f>
        <v>1100</v>
      </c>
      <c r="J184" s="15">
        <f t="shared" ref="J184:Q184" si="132">J185+J186+J187</f>
        <v>0</v>
      </c>
      <c r="K184" s="15">
        <f t="shared" si="132"/>
        <v>0</v>
      </c>
      <c r="L184" s="15">
        <f t="shared" si="132"/>
        <v>0</v>
      </c>
      <c r="M184" s="15">
        <f t="shared" si="132"/>
        <v>0</v>
      </c>
      <c r="N184" s="15">
        <f t="shared" si="132"/>
        <v>350</v>
      </c>
      <c r="O184" s="15">
        <f t="shared" si="132"/>
        <v>400</v>
      </c>
      <c r="P184" s="15">
        <f t="shared" si="132"/>
        <v>350</v>
      </c>
      <c r="Q184" s="15">
        <f t="shared" si="132"/>
        <v>0</v>
      </c>
      <c r="R184" s="57">
        <v>1100</v>
      </c>
    </row>
    <row r="185" spans="2:18" s="9" customFormat="1" ht="16.5" outlineLevel="1" x14ac:dyDescent="0.2">
      <c r="B185" s="72"/>
      <c r="C185" s="88"/>
      <c r="D185" s="80"/>
      <c r="E185" s="80"/>
      <c r="F185" s="80"/>
      <c r="G185" s="80"/>
      <c r="H185" s="15" t="s">
        <v>11</v>
      </c>
      <c r="I185" s="24">
        <f t="shared" ref="I185:I186" si="133">J185+K185+L185+M185+N185+O185+P185+Q185</f>
        <v>1089</v>
      </c>
      <c r="J185" s="15"/>
      <c r="K185" s="15"/>
      <c r="L185" s="15"/>
      <c r="M185" s="15"/>
      <c r="N185" s="15">
        <v>346.5</v>
      </c>
      <c r="O185" s="15">
        <v>396</v>
      </c>
      <c r="P185" s="15">
        <v>346.5</v>
      </c>
      <c r="Q185" s="15"/>
      <c r="R185" s="58"/>
    </row>
    <row r="186" spans="2:18" s="9" customFormat="1" ht="33" outlineLevel="1" x14ac:dyDescent="0.2">
      <c r="B186" s="72"/>
      <c r="C186" s="88"/>
      <c r="D186" s="80"/>
      <c r="E186" s="80"/>
      <c r="F186" s="80"/>
      <c r="G186" s="80"/>
      <c r="H186" s="15" t="s">
        <v>13</v>
      </c>
      <c r="I186" s="15">
        <f t="shared" si="133"/>
        <v>11</v>
      </c>
      <c r="J186" s="15"/>
      <c r="K186" s="15"/>
      <c r="L186" s="15"/>
      <c r="M186" s="15"/>
      <c r="N186" s="15">
        <v>3.5</v>
      </c>
      <c r="O186" s="15">
        <v>4</v>
      </c>
      <c r="P186" s="15">
        <v>3.5</v>
      </c>
      <c r="Q186" s="15"/>
      <c r="R186" s="58"/>
    </row>
    <row r="187" spans="2:18" s="9" customFormat="1" ht="37.5" customHeight="1" outlineLevel="1" x14ac:dyDescent="0.2">
      <c r="B187" s="73"/>
      <c r="C187" s="89"/>
      <c r="D187" s="81"/>
      <c r="E187" s="81"/>
      <c r="F187" s="81"/>
      <c r="G187" s="81"/>
      <c r="H187" s="15" t="s">
        <v>12</v>
      </c>
      <c r="I187" s="15"/>
      <c r="J187" s="15"/>
      <c r="K187" s="15"/>
      <c r="L187" s="15"/>
      <c r="M187" s="15"/>
      <c r="N187" s="15"/>
      <c r="O187" s="15"/>
      <c r="P187" s="15"/>
      <c r="Q187" s="15"/>
      <c r="R187" s="59"/>
    </row>
    <row r="188" spans="2:18" s="9" customFormat="1" ht="49.5" outlineLevel="1" x14ac:dyDescent="0.2">
      <c r="B188" s="71" t="s">
        <v>162</v>
      </c>
      <c r="C188" s="79" t="s">
        <v>33</v>
      </c>
      <c r="D188" s="79" t="s">
        <v>22</v>
      </c>
      <c r="E188" s="79" t="s">
        <v>189</v>
      </c>
      <c r="F188" s="79" t="s">
        <v>136</v>
      </c>
      <c r="G188" s="79" t="s">
        <v>23</v>
      </c>
      <c r="H188" s="15" t="s">
        <v>10</v>
      </c>
      <c r="I188" s="24">
        <f>J188+K188+L188+M188+N188+O188+P188+Q188</f>
        <v>1107</v>
      </c>
      <c r="J188" s="15">
        <f t="shared" ref="J188:Q188" si="134">J189+J190+J191</f>
        <v>0</v>
      </c>
      <c r="K188" s="15">
        <f t="shared" si="134"/>
        <v>0</v>
      </c>
      <c r="L188" s="15">
        <f t="shared" si="134"/>
        <v>0</v>
      </c>
      <c r="M188" s="15"/>
      <c r="N188" s="15"/>
      <c r="O188" s="15">
        <f t="shared" ref="O188:P188" si="135">O189+O190+O191</f>
        <v>7</v>
      </c>
      <c r="P188" s="15">
        <f t="shared" si="135"/>
        <v>350</v>
      </c>
      <c r="Q188" s="15">
        <f t="shared" si="134"/>
        <v>750</v>
      </c>
      <c r="R188" s="57">
        <v>1100</v>
      </c>
    </row>
    <row r="189" spans="2:18" s="9" customFormat="1" ht="16.5" outlineLevel="1" x14ac:dyDescent="0.2">
      <c r="B189" s="72"/>
      <c r="C189" s="88"/>
      <c r="D189" s="80"/>
      <c r="E189" s="80"/>
      <c r="F189" s="80"/>
      <c r="G189" s="80"/>
      <c r="H189" s="15" t="s">
        <v>11</v>
      </c>
      <c r="I189" s="24">
        <f t="shared" ref="I189:I190" si="136">J189+K189+L189+M189+N189+O189+P189+Q189</f>
        <v>1089</v>
      </c>
      <c r="J189" s="15"/>
      <c r="K189" s="15"/>
      <c r="L189" s="15"/>
      <c r="M189" s="15"/>
      <c r="N189" s="15"/>
      <c r="O189" s="15">
        <v>0</v>
      </c>
      <c r="P189" s="15">
        <v>346.5</v>
      </c>
      <c r="Q189" s="15">
        <v>742.5</v>
      </c>
      <c r="R189" s="58"/>
    </row>
    <row r="190" spans="2:18" s="9" customFormat="1" ht="33" outlineLevel="1" x14ac:dyDescent="0.2">
      <c r="B190" s="72"/>
      <c r="C190" s="88"/>
      <c r="D190" s="80"/>
      <c r="E190" s="80"/>
      <c r="F190" s="80"/>
      <c r="G190" s="80"/>
      <c r="H190" s="15" t="s">
        <v>13</v>
      </c>
      <c r="I190" s="15">
        <f t="shared" si="136"/>
        <v>18</v>
      </c>
      <c r="J190" s="15"/>
      <c r="K190" s="15"/>
      <c r="L190" s="15"/>
      <c r="M190" s="15"/>
      <c r="N190" s="15"/>
      <c r="O190" s="15">
        <v>7</v>
      </c>
      <c r="P190" s="15">
        <v>3.5</v>
      </c>
      <c r="Q190" s="15">
        <v>7.5</v>
      </c>
      <c r="R190" s="58"/>
    </row>
    <row r="191" spans="2:18" s="9" customFormat="1" ht="33.75" customHeight="1" outlineLevel="1" x14ac:dyDescent="0.2">
      <c r="B191" s="73"/>
      <c r="C191" s="89"/>
      <c r="D191" s="81"/>
      <c r="E191" s="81"/>
      <c r="F191" s="81"/>
      <c r="G191" s="81"/>
      <c r="H191" s="15" t="s">
        <v>12</v>
      </c>
      <c r="I191" s="15"/>
      <c r="J191" s="15"/>
      <c r="K191" s="15"/>
      <c r="L191" s="15"/>
      <c r="M191" s="15"/>
      <c r="N191" s="15"/>
      <c r="O191" s="15"/>
      <c r="P191" s="15"/>
      <c r="Q191" s="15"/>
      <c r="R191" s="59"/>
    </row>
    <row r="192" spans="2:18" s="9" customFormat="1" ht="49.5" outlineLevel="1" x14ac:dyDescent="0.2">
      <c r="B192" s="71" t="s">
        <v>163</v>
      </c>
      <c r="C192" s="79" t="s">
        <v>33</v>
      </c>
      <c r="D192" s="79" t="s">
        <v>22</v>
      </c>
      <c r="E192" s="79" t="s">
        <v>189</v>
      </c>
      <c r="F192" s="79" t="s">
        <v>138</v>
      </c>
      <c r="G192" s="79" t="s">
        <v>137</v>
      </c>
      <c r="H192" s="15" t="s">
        <v>10</v>
      </c>
      <c r="I192" s="15">
        <f>J192+K192+L192+M192+N192+O192+P192+Q192</f>
        <v>825</v>
      </c>
      <c r="J192" s="15">
        <f t="shared" ref="J192:M192" si="137">J193+J194+J195</f>
        <v>0</v>
      </c>
      <c r="K192" s="15">
        <f t="shared" si="137"/>
        <v>0</v>
      </c>
      <c r="L192" s="15">
        <f t="shared" si="137"/>
        <v>0</v>
      </c>
      <c r="M192" s="15">
        <f t="shared" si="137"/>
        <v>0</v>
      </c>
      <c r="N192" s="15"/>
      <c r="O192" s="15">
        <f t="shared" ref="O192:Q192" si="138">O193+O194+O195</f>
        <v>275</v>
      </c>
      <c r="P192" s="15">
        <f t="shared" si="138"/>
        <v>275</v>
      </c>
      <c r="Q192" s="15">
        <f t="shared" si="138"/>
        <v>275</v>
      </c>
      <c r="R192" s="57">
        <v>850</v>
      </c>
    </row>
    <row r="193" spans="2:18" s="9" customFormat="1" ht="16.5" outlineLevel="1" x14ac:dyDescent="0.2">
      <c r="B193" s="72"/>
      <c r="C193" s="88"/>
      <c r="D193" s="80"/>
      <c r="E193" s="80"/>
      <c r="F193" s="80"/>
      <c r="G193" s="80"/>
      <c r="H193" s="15" t="s">
        <v>11</v>
      </c>
      <c r="I193" s="15">
        <f t="shared" ref="I193:I194" si="139">J193+K193+L193+M193+N193+O193+P193+Q193</f>
        <v>816.90000000000009</v>
      </c>
      <c r="J193" s="15"/>
      <c r="K193" s="15"/>
      <c r="L193" s="15"/>
      <c r="M193" s="15"/>
      <c r="N193" s="15"/>
      <c r="O193" s="15">
        <v>272.3</v>
      </c>
      <c r="P193" s="15">
        <v>272.3</v>
      </c>
      <c r="Q193" s="15">
        <v>272.3</v>
      </c>
      <c r="R193" s="58"/>
    </row>
    <row r="194" spans="2:18" s="9" customFormat="1" ht="33" outlineLevel="1" x14ac:dyDescent="0.2">
      <c r="B194" s="72"/>
      <c r="C194" s="88"/>
      <c r="D194" s="80"/>
      <c r="E194" s="80"/>
      <c r="F194" s="80"/>
      <c r="G194" s="80"/>
      <c r="H194" s="15" t="s">
        <v>13</v>
      </c>
      <c r="I194" s="15">
        <f t="shared" si="139"/>
        <v>8.1000000000000014</v>
      </c>
      <c r="J194" s="15"/>
      <c r="K194" s="15"/>
      <c r="L194" s="15"/>
      <c r="M194" s="15"/>
      <c r="N194" s="15"/>
      <c r="O194" s="15">
        <v>2.7</v>
      </c>
      <c r="P194" s="15">
        <v>2.7</v>
      </c>
      <c r="Q194" s="15">
        <v>2.7</v>
      </c>
      <c r="R194" s="58"/>
    </row>
    <row r="195" spans="2:18" s="9" customFormat="1" ht="30.75" customHeight="1" outlineLevel="1" x14ac:dyDescent="0.2">
      <c r="B195" s="73"/>
      <c r="C195" s="89"/>
      <c r="D195" s="81"/>
      <c r="E195" s="81"/>
      <c r="F195" s="81"/>
      <c r="G195" s="81"/>
      <c r="H195" s="15" t="s">
        <v>12</v>
      </c>
      <c r="I195" s="15"/>
      <c r="J195" s="15"/>
      <c r="K195" s="15"/>
      <c r="L195" s="15"/>
      <c r="M195" s="15"/>
      <c r="N195" s="15"/>
      <c r="O195" s="15"/>
      <c r="P195" s="15"/>
      <c r="Q195" s="15"/>
      <c r="R195" s="59"/>
    </row>
    <row r="196" spans="2:18" s="9" customFormat="1" ht="49.5" outlineLevel="1" x14ac:dyDescent="0.2">
      <c r="B196" s="71" t="s">
        <v>164</v>
      </c>
      <c r="C196" s="79" t="s">
        <v>33</v>
      </c>
      <c r="D196" s="79" t="s">
        <v>22</v>
      </c>
      <c r="E196" s="79" t="s">
        <v>190</v>
      </c>
      <c r="F196" s="79" t="s">
        <v>136</v>
      </c>
      <c r="G196" s="79" t="s">
        <v>23</v>
      </c>
      <c r="H196" s="15" t="s">
        <v>10</v>
      </c>
      <c r="I196" s="24">
        <f>J196+K196+L196+M196+N196+O196+P196+Q196</f>
        <v>1107</v>
      </c>
      <c r="J196" s="15">
        <f t="shared" ref="J196:L196" si="140">J197+J198+J199</f>
        <v>0</v>
      </c>
      <c r="K196" s="15">
        <f t="shared" si="140"/>
        <v>0</v>
      </c>
      <c r="L196" s="15">
        <f t="shared" si="140"/>
        <v>0</v>
      </c>
      <c r="M196" s="15"/>
      <c r="N196" s="15">
        <f t="shared" ref="N196:Q196" si="141">N197+N198+N199</f>
        <v>7</v>
      </c>
      <c r="O196" s="15">
        <f t="shared" si="141"/>
        <v>350</v>
      </c>
      <c r="P196" s="15">
        <f t="shared" si="141"/>
        <v>400</v>
      </c>
      <c r="Q196" s="15">
        <f t="shared" si="141"/>
        <v>350</v>
      </c>
      <c r="R196" s="57">
        <v>1100</v>
      </c>
    </row>
    <row r="197" spans="2:18" s="9" customFormat="1" ht="16.5" outlineLevel="1" x14ac:dyDescent="0.2">
      <c r="B197" s="72"/>
      <c r="C197" s="88"/>
      <c r="D197" s="80"/>
      <c r="E197" s="80"/>
      <c r="F197" s="80"/>
      <c r="G197" s="80"/>
      <c r="H197" s="15" t="s">
        <v>11</v>
      </c>
      <c r="I197" s="24">
        <f t="shared" ref="I197:I198" si="142">J197+K197+L197+M197+N197+O197+P197+Q197</f>
        <v>1089</v>
      </c>
      <c r="J197" s="15"/>
      <c r="K197" s="15"/>
      <c r="L197" s="15"/>
      <c r="M197" s="15"/>
      <c r="N197" s="15">
        <v>0</v>
      </c>
      <c r="O197" s="15">
        <v>346.5</v>
      </c>
      <c r="P197" s="15">
        <v>396</v>
      </c>
      <c r="Q197" s="15">
        <v>346.5</v>
      </c>
      <c r="R197" s="58"/>
    </row>
    <row r="198" spans="2:18" s="9" customFormat="1" ht="33" outlineLevel="1" x14ac:dyDescent="0.2">
      <c r="B198" s="72"/>
      <c r="C198" s="88"/>
      <c r="D198" s="80"/>
      <c r="E198" s="80"/>
      <c r="F198" s="80"/>
      <c r="G198" s="80"/>
      <c r="H198" s="15" t="s">
        <v>13</v>
      </c>
      <c r="I198" s="15">
        <f t="shared" si="142"/>
        <v>18</v>
      </c>
      <c r="J198" s="15"/>
      <c r="K198" s="15"/>
      <c r="L198" s="15"/>
      <c r="M198" s="15"/>
      <c r="N198" s="15">
        <v>7</v>
      </c>
      <c r="O198" s="15">
        <v>3.5</v>
      </c>
      <c r="P198" s="15">
        <v>4</v>
      </c>
      <c r="Q198" s="15">
        <v>3.5</v>
      </c>
      <c r="R198" s="58"/>
    </row>
    <row r="199" spans="2:18" s="9" customFormat="1" ht="33.75" customHeight="1" outlineLevel="1" x14ac:dyDescent="0.2">
      <c r="B199" s="73"/>
      <c r="C199" s="89"/>
      <c r="D199" s="81"/>
      <c r="E199" s="81"/>
      <c r="F199" s="81"/>
      <c r="G199" s="81"/>
      <c r="H199" s="15" t="s">
        <v>12</v>
      </c>
      <c r="I199" s="15"/>
      <c r="J199" s="15"/>
      <c r="K199" s="15"/>
      <c r="L199" s="15"/>
      <c r="M199" s="15"/>
      <c r="N199" s="15"/>
      <c r="O199" s="15"/>
      <c r="P199" s="15"/>
      <c r="Q199" s="15"/>
      <c r="R199" s="59"/>
    </row>
    <row r="200" spans="2:18" s="9" customFormat="1" ht="49.5" outlineLevel="1" x14ac:dyDescent="0.2">
      <c r="B200" s="71" t="s">
        <v>165</v>
      </c>
      <c r="C200" s="79" t="s">
        <v>33</v>
      </c>
      <c r="D200" s="79" t="s">
        <v>22</v>
      </c>
      <c r="E200" s="79" t="s">
        <v>190</v>
      </c>
      <c r="F200" s="79" t="s">
        <v>139</v>
      </c>
      <c r="G200" s="79" t="s">
        <v>23</v>
      </c>
      <c r="H200" s="15" t="s">
        <v>10</v>
      </c>
      <c r="I200" s="15">
        <f>J200+K200+L200+M200+N200+O200+P200+Q200</f>
        <v>832</v>
      </c>
      <c r="J200" s="15">
        <f t="shared" ref="J200:L200" si="143">J201+J202+J203</f>
        <v>0</v>
      </c>
      <c r="K200" s="15">
        <f t="shared" si="143"/>
        <v>0</v>
      </c>
      <c r="L200" s="15">
        <f t="shared" si="143"/>
        <v>0</v>
      </c>
      <c r="M200" s="15"/>
      <c r="N200" s="15">
        <f t="shared" ref="N200:Q200" si="144">N201+N202+N203</f>
        <v>7</v>
      </c>
      <c r="O200" s="15">
        <f t="shared" si="144"/>
        <v>275</v>
      </c>
      <c r="P200" s="15">
        <f t="shared" si="144"/>
        <v>275</v>
      </c>
      <c r="Q200" s="15">
        <f t="shared" si="144"/>
        <v>275</v>
      </c>
      <c r="R200" s="57">
        <v>825</v>
      </c>
    </row>
    <row r="201" spans="2:18" s="9" customFormat="1" ht="16.5" outlineLevel="1" x14ac:dyDescent="0.2">
      <c r="B201" s="72"/>
      <c r="C201" s="88"/>
      <c r="D201" s="80"/>
      <c r="E201" s="80"/>
      <c r="F201" s="80"/>
      <c r="G201" s="80"/>
      <c r="H201" s="15" t="s">
        <v>11</v>
      </c>
      <c r="I201" s="15">
        <f t="shared" ref="I201:I202" si="145">J201+K201+L201+M201+N201+O201+P201+Q201</f>
        <v>816.90000000000009</v>
      </c>
      <c r="J201" s="15"/>
      <c r="K201" s="15"/>
      <c r="L201" s="15"/>
      <c r="M201" s="15"/>
      <c r="N201" s="15">
        <v>0</v>
      </c>
      <c r="O201" s="15">
        <v>272.3</v>
      </c>
      <c r="P201" s="15">
        <v>272.3</v>
      </c>
      <c r="Q201" s="15">
        <v>272.3</v>
      </c>
      <c r="R201" s="58"/>
    </row>
    <row r="202" spans="2:18" s="9" customFormat="1" ht="33" outlineLevel="1" x14ac:dyDescent="0.2">
      <c r="B202" s="72"/>
      <c r="C202" s="88"/>
      <c r="D202" s="80"/>
      <c r="E202" s="80"/>
      <c r="F202" s="80"/>
      <c r="G202" s="80"/>
      <c r="H202" s="15" t="s">
        <v>13</v>
      </c>
      <c r="I202" s="15">
        <f t="shared" si="145"/>
        <v>15.099999999999998</v>
      </c>
      <c r="J202" s="15"/>
      <c r="K202" s="15"/>
      <c r="L202" s="15"/>
      <c r="M202" s="15"/>
      <c r="N202" s="15">
        <v>7</v>
      </c>
      <c r="O202" s="15">
        <v>2.7</v>
      </c>
      <c r="P202" s="15">
        <v>2.7</v>
      </c>
      <c r="Q202" s="15">
        <v>2.7</v>
      </c>
      <c r="R202" s="58"/>
    </row>
    <row r="203" spans="2:18" s="9" customFormat="1" ht="26.25" customHeight="1" outlineLevel="1" x14ac:dyDescent="0.2">
      <c r="B203" s="73"/>
      <c r="C203" s="89"/>
      <c r="D203" s="81"/>
      <c r="E203" s="81"/>
      <c r="F203" s="81"/>
      <c r="G203" s="81"/>
      <c r="H203" s="15" t="s">
        <v>12</v>
      </c>
      <c r="I203" s="15"/>
      <c r="J203" s="15"/>
      <c r="K203" s="15"/>
      <c r="L203" s="15"/>
      <c r="M203" s="15"/>
      <c r="N203" s="15"/>
      <c r="O203" s="15"/>
      <c r="P203" s="15"/>
      <c r="Q203" s="15"/>
      <c r="R203" s="59"/>
    </row>
    <row r="204" spans="2:18" s="9" customFormat="1" ht="49.5" outlineLevel="1" x14ac:dyDescent="0.2">
      <c r="B204" s="71" t="s">
        <v>172</v>
      </c>
      <c r="C204" s="79" t="s">
        <v>33</v>
      </c>
      <c r="D204" s="79" t="s">
        <v>22</v>
      </c>
      <c r="E204" s="79" t="s">
        <v>189</v>
      </c>
      <c r="F204" s="79" t="s">
        <v>136</v>
      </c>
      <c r="G204" s="79" t="s">
        <v>23</v>
      </c>
      <c r="H204" s="15" t="s">
        <v>10</v>
      </c>
      <c r="I204" s="24">
        <f>J204+K204+L204+M204+N204+O204+P204+Q204</f>
        <v>1107</v>
      </c>
      <c r="J204" s="15">
        <f t="shared" ref="J204:Q204" si="146">J205+J206+J207</f>
        <v>0</v>
      </c>
      <c r="K204" s="15">
        <f t="shared" si="146"/>
        <v>0</v>
      </c>
      <c r="L204" s="15">
        <f t="shared" si="146"/>
        <v>0</v>
      </c>
      <c r="M204" s="15"/>
      <c r="N204" s="15"/>
      <c r="O204" s="15">
        <f t="shared" ref="O204:P204" si="147">O205+O206+O207</f>
        <v>7</v>
      </c>
      <c r="P204" s="15">
        <f t="shared" si="147"/>
        <v>350</v>
      </c>
      <c r="Q204" s="15">
        <f t="shared" si="146"/>
        <v>750</v>
      </c>
      <c r="R204" s="57">
        <v>1100</v>
      </c>
    </row>
    <row r="205" spans="2:18" s="9" customFormat="1" ht="16.5" outlineLevel="1" x14ac:dyDescent="0.2">
      <c r="B205" s="72"/>
      <c r="C205" s="88"/>
      <c r="D205" s="80"/>
      <c r="E205" s="80"/>
      <c r="F205" s="80"/>
      <c r="G205" s="80"/>
      <c r="H205" s="15" t="s">
        <v>11</v>
      </c>
      <c r="I205" s="24">
        <f t="shared" ref="I205:I206" si="148">J205+K205+L205+M205+N205+O205+P205+Q205</f>
        <v>1089</v>
      </c>
      <c r="J205" s="15"/>
      <c r="K205" s="15"/>
      <c r="L205" s="15"/>
      <c r="M205" s="15"/>
      <c r="N205" s="15"/>
      <c r="O205" s="15">
        <v>0</v>
      </c>
      <c r="P205" s="15">
        <v>346.5</v>
      </c>
      <c r="Q205" s="15">
        <v>742.5</v>
      </c>
      <c r="R205" s="58"/>
    </row>
    <row r="206" spans="2:18" s="9" customFormat="1" ht="33" outlineLevel="1" x14ac:dyDescent="0.2">
      <c r="B206" s="72"/>
      <c r="C206" s="88"/>
      <c r="D206" s="80"/>
      <c r="E206" s="80"/>
      <c r="F206" s="80"/>
      <c r="G206" s="80"/>
      <c r="H206" s="15" t="s">
        <v>13</v>
      </c>
      <c r="I206" s="15">
        <f t="shared" si="148"/>
        <v>18</v>
      </c>
      <c r="J206" s="15"/>
      <c r="K206" s="15"/>
      <c r="L206" s="15"/>
      <c r="M206" s="15"/>
      <c r="N206" s="15"/>
      <c r="O206" s="15">
        <v>7</v>
      </c>
      <c r="P206" s="15">
        <v>3.5</v>
      </c>
      <c r="Q206" s="15">
        <v>7.5</v>
      </c>
      <c r="R206" s="58"/>
    </row>
    <row r="207" spans="2:18" s="9" customFormat="1" ht="30.75" customHeight="1" outlineLevel="1" x14ac:dyDescent="0.2">
      <c r="B207" s="73"/>
      <c r="C207" s="89"/>
      <c r="D207" s="81"/>
      <c r="E207" s="81"/>
      <c r="F207" s="81"/>
      <c r="G207" s="81"/>
      <c r="H207" s="15" t="s">
        <v>12</v>
      </c>
      <c r="I207" s="15"/>
      <c r="J207" s="15"/>
      <c r="K207" s="15"/>
      <c r="L207" s="15"/>
      <c r="M207" s="15"/>
      <c r="N207" s="15"/>
      <c r="O207" s="15"/>
      <c r="P207" s="15"/>
      <c r="Q207" s="15"/>
      <c r="R207" s="59"/>
    </row>
    <row r="208" spans="2:18" s="9" customFormat="1" ht="49.5" outlineLevel="1" x14ac:dyDescent="0.2">
      <c r="B208" s="71" t="s">
        <v>166</v>
      </c>
      <c r="C208" s="79" t="s">
        <v>33</v>
      </c>
      <c r="D208" s="79" t="s">
        <v>22</v>
      </c>
      <c r="E208" s="79" t="s">
        <v>117</v>
      </c>
      <c r="F208" s="79" t="s">
        <v>136</v>
      </c>
      <c r="G208" s="79" t="s">
        <v>140</v>
      </c>
      <c r="H208" s="15" t="s">
        <v>10</v>
      </c>
      <c r="I208" s="24">
        <f>J208+K208+L208+M208+N208+O208+P208+Q208</f>
        <v>1100</v>
      </c>
      <c r="J208" s="15">
        <f t="shared" ref="J208:Q208" si="149">J209+J210+J211</f>
        <v>0</v>
      </c>
      <c r="K208" s="15">
        <f t="shared" si="149"/>
        <v>0</v>
      </c>
      <c r="L208" s="15">
        <f t="shared" si="149"/>
        <v>0</v>
      </c>
      <c r="M208" s="15">
        <f t="shared" ref="M208:O208" si="150">M209+M210+M211</f>
        <v>350</v>
      </c>
      <c r="N208" s="15">
        <f t="shared" si="150"/>
        <v>400</v>
      </c>
      <c r="O208" s="15">
        <f t="shared" si="150"/>
        <v>350</v>
      </c>
      <c r="P208" s="15"/>
      <c r="Q208" s="15">
        <f t="shared" si="149"/>
        <v>0</v>
      </c>
      <c r="R208" s="57">
        <v>1100</v>
      </c>
    </row>
    <row r="209" spans="2:18" s="9" customFormat="1" ht="16.5" outlineLevel="1" x14ac:dyDescent="0.2">
      <c r="B209" s="72"/>
      <c r="C209" s="88"/>
      <c r="D209" s="80"/>
      <c r="E209" s="80"/>
      <c r="F209" s="80"/>
      <c r="G209" s="80"/>
      <c r="H209" s="15" t="s">
        <v>11</v>
      </c>
      <c r="I209" s="24">
        <f t="shared" ref="I209:I210" si="151">J209+K209+L209+M209+N209+O209+P209+Q209</f>
        <v>1089</v>
      </c>
      <c r="J209" s="15"/>
      <c r="K209" s="15"/>
      <c r="L209" s="15"/>
      <c r="M209" s="15">
        <v>346.5</v>
      </c>
      <c r="N209" s="15">
        <v>396</v>
      </c>
      <c r="O209" s="15">
        <v>346.5</v>
      </c>
      <c r="P209" s="15"/>
      <c r="Q209" s="15"/>
      <c r="R209" s="58"/>
    </row>
    <row r="210" spans="2:18" s="9" customFormat="1" ht="33" outlineLevel="1" x14ac:dyDescent="0.2">
      <c r="B210" s="72"/>
      <c r="C210" s="88"/>
      <c r="D210" s="80"/>
      <c r="E210" s="80"/>
      <c r="F210" s="80"/>
      <c r="G210" s="80"/>
      <c r="H210" s="15" t="s">
        <v>13</v>
      </c>
      <c r="I210" s="15">
        <f t="shared" si="151"/>
        <v>11</v>
      </c>
      <c r="J210" s="15"/>
      <c r="K210" s="15"/>
      <c r="L210" s="15"/>
      <c r="M210" s="15">
        <v>3.5</v>
      </c>
      <c r="N210" s="15">
        <v>4</v>
      </c>
      <c r="O210" s="15">
        <v>3.5</v>
      </c>
      <c r="P210" s="15"/>
      <c r="Q210" s="15"/>
      <c r="R210" s="58"/>
    </row>
    <row r="211" spans="2:18" s="9" customFormat="1" ht="44.25" customHeight="1" outlineLevel="1" x14ac:dyDescent="0.2">
      <c r="B211" s="73"/>
      <c r="C211" s="89"/>
      <c r="D211" s="81"/>
      <c r="E211" s="81"/>
      <c r="F211" s="81"/>
      <c r="G211" s="81"/>
      <c r="H211" s="15" t="s">
        <v>12</v>
      </c>
      <c r="I211" s="15"/>
      <c r="J211" s="15"/>
      <c r="K211" s="15"/>
      <c r="L211" s="15"/>
      <c r="M211" s="15"/>
      <c r="N211" s="15"/>
      <c r="O211" s="15"/>
      <c r="P211" s="15"/>
      <c r="Q211" s="15"/>
      <c r="R211" s="59"/>
    </row>
    <row r="212" spans="2:18" s="9" customFormat="1" ht="49.5" outlineLevel="1" x14ac:dyDescent="0.2">
      <c r="B212" s="71" t="s">
        <v>167</v>
      </c>
      <c r="C212" s="79" t="s">
        <v>33</v>
      </c>
      <c r="D212" s="79" t="s">
        <v>22</v>
      </c>
      <c r="E212" s="79" t="s">
        <v>117</v>
      </c>
      <c r="F212" s="79" t="s">
        <v>141</v>
      </c>
      <c r="G212" s="79" t="s">
        <v>142</v>
      </c>
      <c r="H212" s="15" t="s">
        <v>10</v>
      </c>
      <c r="I212" s="24">
        <f>J212+K212+L212+M212+N212+O212+P212+Q212</f>
        <v>1500</v>
      </c>
      <c r="J212" s="15">
        <f t="shared" ref="J212:Q212" si="152">J213+J214+J215</f>
        <v>0</v>
      </c>
      <c r="K212" s="15">
        <f t="shared" si="152"/>
        <v>0</v>
      </c>
      <c r="L212" s="15">
        <f t="shared" si="152"/>
        <v>0</v>
      </c>
      <c r="M212" s="15">
        <f t="shared" si="152"/>
        <v>500</v>
      </c>
      <c r="N212" s="15">
        <f t="shared" si="152"/>
        <v>500</v>
      </c>
      <c r="O212" s="15">
        <f t="shared" si="152"/>
        <v>500</v>
      </c>
      <c r="P212" s="15">
        <f t="shared" si="152"/>
        <v>0</v>
      </c>
      <c r="Q212" s="15">
        <f t="shared" si="152"/>
        <v>0</v>
      </c>
      <c r="R212" s="57">
        <v>1500</v>
      </c>
    </row>
    <row r="213" spans="2:18" s="9" customFormat="1" ht="16.5" outlineLevel="1" x14ac:dyDescent="0.2">
      <c r="B213" s="72"/>
      <c r="C213" s="88"/>
      <c r="D213" s="80"/>
      <c r="E213" s="80"/>
      <c r="F213" s="80"/>
      <c r="G213" s="80"/>
      <c r="H213" s="15" t="s">
        <v>11</v>
      </c>
      <c r="I213" s="24">
        <f t="shared" ref="I213:I214" si="153">J213+K213+L213+M213+N213+O213+P213+Q213</f>
        <v>1485</v>
      </c>
      <c r="J213" s="15"/>
      <c r="K213" s="15"/>
      <c r="L213" s="15"/>
      <c r="M213" s="15">
        <v>495</v>
      </c>
      <c r="N213" s="15">
        <v>495</v>
      </c>
      <c r="O213" s="15">
        <v>495</v>
      </c>
      <c r="P213" s="15"/>
      <c r="Q213" s="15"/>
      <c r="R213" s="58"/>
    </row>
    <row r="214" spans="2:18" s="9" customFormat="1" ht="33" outlineLevel="1" x14ac:dyDescent="0.2">
      <c r="B214" s="72"/>
      <c r="C214" s="88"/>
      <c r="D214" s="80"/>
      <c r="E214" s="80"/>
      <c r="F214" s="80"/>
      <c r="G214" s="80"/>
      <c r="H214" s="15" t="s">
        <v>13</v>
      </c>
      <c r="I214" s="15">
        <f t="shared" si="153"/>
        <v>15</v>
      </c>
      <c r="J214" s="15"/>
      <c r="K214" s="15"/>
      <c r="L214" s="15"/>
      <c r="M214" s="15">
        <v>5</v>
      </c>
      <c r="N214" s="15">
        <v>5</v>
      </c>
      <c r="O214" s="15">
        <v>5</v>
      </c>
      <c r="P214" s="15"/>
      <c r="Q214" s="15"/>
      <c r="R214" s="58"/>
    </row>
    <row r="215" spans="2:18" s="9" customFormat="1" ht="53.25" customHeight="1" outlineLevel="1" x14ac:dyDescent="0.2">
      <c r="B215" s="73"/>
      <c r="C215" s="89"/>
      <c r="D215" s="81"/>
      <c r="E215" s="81"/>
      <c r="F215" s="81"/>
      <c r="G215" s="81"/>
      <c r="H215" s="15" t="s">
        <v>12</v>
      </c>
      <c r="I215" s="15"/>
      <c r="J215" s="15"/>
      <c r="K215" s="15"/>
      <c r="L215" s="15"/>
      <c r="M215" s="15"/>
      <c r="N215" s="15"/>
      <c r="O215" s="15"/>
      <c r="P215" s="15"/>
      <c r="Q215" s="15"/>
      <c r="R215" s="59"/>
    </row>
    <row r="216" spans="2:18" s="9" customFormat="1" ht="49.5" outlineLevel="1" x14ac:dyDescent="0.2">
      <c r="B216" s="71" t="s">
        <v>168</v>
      </c>
      <c r="C216" s="79" t="s">
        <v>33</v>
      </c>
      <c r="D216" s="79" t="s">
        <v>22</v>
      </c>
      <c r="E216" s="79" t="s">
        <v>191</v>
      </c>
      <c r="F216" s="79" t="s">
        <v>136</v>
      </c>
      <c r="G216" s="79" t="s">
        <v>143</v>
      </c>
      <c r="H216" s="15" t="s">
        <v>10</v>
      </c>
      <c r="I216" s="24">
        <f>J216+K216+L216+M216+N216+O216+P216+Q216</f>
        <v>1100</v>
      </c>
      <c r="J216" s="15">
        <f t="shared" ref="J216:Q216" si="154">J217+J218+J219</f>
        <v>0</v>
      </c>
      <c r="K216" s="15">
        <f t="shared" si="154"/>
        <v>0</v>
      </c>
      <c r="L216" s="15">
        <f t="shared" si="154"/>
        <v>0</v>
      </c>
      <c r="M216" s="15">
        <f t="shared" si="154"/>
        <v>0</v>
      </c>
      <c r="N216" s="15"/>
      <c r="O216" s="15"/>
      <c r="P216" s="15">
        <f t="shared" si="154"/>
        <v>350</v>
      </c>
      <c r="Q216" s="15">
        <f t="shared" si="154"/>
        <v>750</v>
      </c>
      <c r="R216" s="57">
        <v>1100</v>
      </c>
    </row>
    <row r="217" spans="2:18" s="9" customFormat="1" ht="16.5" outlineLevel="1" x14ac:dyDescent="0.2">
      <c r="B217" s="72"/>
      <c r="C217" s="88"/>
      <c r="D217" s="80"/>
      <c r="E217" s="80"/>
      <c r="F217" s="80"/>
      <c r="G217" s="80"/>
      <c r="H217" s="15" t="s">
        <v>11</v>
      </c>
      <c r="I217" s="24">
        <f t="shared" ref="I217:I218" si="155">J217+K217+L217+M217+N217+O217+P217+Q217</f>
        <v>1089</v>
      </c>
      <c r="J217" s="15"/>
      <c r="K217" s="15"/>
      <c r="L217" s="15"/>
      <c r="M217" s="15"/>
      <c r="N217" s="15"/>
      <c r="O217" s="15"/>
      <c r="P217" s="15">
        <v>346.5</v>
      </c>
      <c r="Q217" s="15">
        <v>742.5</v>
      </c>
      <c r="R217" s="58"/>
    </row>
    <row r="218" spans="2:18" s="9" customFormat="1" ht="33" outlineLevel="1" x14ac:dyDescent="0.2">
      <c r="B218" s="72"/>
      <c r="C218" s="88"/>
      <c r="D218" s="80"/>
      <c r="E218" s="80"/>
      <c r="F218" s="80"/>
      <c r="G218" s="80"/>
      <c r="H218" s="15" t="s">
        <v>13</v>
      </c>
      <c r="I218" s="15">
        <f t="shared" si="155"/>
        <v>11</v>
      </c>
      <c r="J218" s="15"/>
      <c r="K218" s="15"/>
      <c r="L218" s="15"/>
      <c r="M218" s="15"/>
      <c r="N218" s="15"/>
      <c r="O218" s="15"/>
      <c r="P218" s="15">
        <v>3.5</v>
      </c>
      <c r="Q218" s="15">
        <v>7.5</v>
      </c>
      <c r="R218" s="58"/>
    </row>
    <row r="219" spans="2:18" s="9" customFormat="1" ht="60.75" customHeight="1" outlineLevel="1" x14ac:dyDescent="0.2">
      <c r="B219" s="73"/>
      <c r="C219" s="89"/>
      <c r="D219" s="81"/>
      <c r="E219" s="81"/>
      <c r="F219" s="81"/>
      <c r="G219" s="81"/>
      <c r="H219" s="15" t="s">
        <v>12</v>
      </c>
      <c r="I219" s="15"/>
      <c r="J219" s="15"/>
      <c r="K219" s="15"/>
      <c r="L219" s="15"/>
      <c r="M219" s="15"/>
      <c r="N219" s="15"/>
      <c r="O219" s="15"/>
      <c r="P219" s="15"/>
      <c r="Q219" s="15"/>
      <c r="R219" s="59"/>
    </row>
    <row r="220" spans="2:18" s="9" customFormat="1" ht="49.5" outlineLevel="1" x14ac:dyDescent="0.2">
      <c r="B220" s="60" t="s">
        <v>169</v>
      </c>
      <c r="C220" s="79" t="s">
        <v>31</v>
      </c>
      <c r="D220" s="79" t="s">
        <v>22</v>
      </c>
      <c r="E220" s="79" t="s">
        <v>70</v>
      </c>
      <c r="F220" s="79" t="s">
        <v>144</v>
      </c>
      <c r="G220" s="79" t="s">
        <v>145</v>
      </c>
      <c r="H220" s="15" t="s">
        <v>10</v>
      </c>
      <c r="I220" s="15">
        <f>J220+K220+L220+M220+N220+O220+P220+Q220</f>
        <v>180</v>
      </c>
      <c r="J220" s="15">
        <f t="shared" ref="J220:Q220" si="156">J221+J222+J223</f>
        <v>0</v>
      </c>
      <c r="K220" s="15">
        <f t="shared" si="156"/>
        <v>0</v>
      </c>
      <c r="L220" s="15">
        <f t="shared" si="156"/>
        <v>90</v>
      </c>
      <c r="M220" s="15">
        <f t="shared" si="156"/>
        <v>90</v>
      </c>
      <c r="N220" s="15"/>
      <c r="O220" s="15"/>
      <c r="P220" s="15"/>
      <c r="Q220" s="15">
        <f t="shared" si="156"/>
        <v>0</v>
      </c>
      <c r="R220" s="57">
        <v>180</v>
      </c>
    </row>
    <row r="221" spans="2:18" s="9" customFormat="1" ht="16.5" outlineLevel="1" x14ac:dyDescent="0.2">
      <c r="B221" s="61"/>
      <c r="C221" s="88"/>
      <c r="D221" s="80"/>
      <c r="E221" s="80"/>
      <c r="F221" s="80"/>
      <c r="G221" s="80"/>
      <c r="H221" s="15" t="s">
        <v>11</v>
      </c>
      <c r="I221" s="15">
        <f t="shared" ref="I221:I222" si="157">J221+K221+L221+M221+N221+O221+P221+Q221</f>
        <v>178.2</v>
      </c>
      <c r="J221" s="15"/>
      <c r="K221" s="15"/>
      <c r="L221" s="15">
        <v>89.1</v>
      </c>
      <c r="M221" s="15">
        <v>89.1</v>
      </c>
      <c r="N221" s="15"/>
      <c r="O221" s="15"/>
      <c r="P221" s="15"/>
      <c r="Q221" s="15"/>
      <c r="R221" s="58"/>
    </row>
    <row r="222" spans="2:18" s="9" customFormat="1" ht="33" outlineLevel="1" x14ac:dyDescent="0.2">
      <c r="B222" s="61"/>
      <c r="C222" s="88"/>
      <c r="D222" s="80"/>
      <c r="E222" s="80"/>
      <c r="F222" s="80"/>
      <c r="G222" s="80"/>
      <c r="H222" s="15" t="s">
        <v>13</v>
      </c>
      <c r="I222" s="15">
        <f t="shared" si="157"/>
        <v>1.8</v>
      </c>
      <c r="J222" s="15"/>
      <c r="K222" s="15"/>
      <c r="L222" s="15">
        <v>0.9</v>
      </c>
      <c r="M222" s="15">
        <v>0.9</v>
      </c>
      <c r="N222" s="15"/>
      <c r="O222" s="15"/>
      <c r="P222" s="15"/>
      <c r="Q222" s="15"/>
      <c r="R222" s="58"/>
    </row>
    <row r="223" spans="2:18" s="9" customFormat="1" ht="121.5" customHeight="1" outlineLevel="1" x14ac:dyDescent="0.2">
      <c r="B223" s="62"/>
      <c r="C223" s="89"/>
      <c r="D223" s="81"/>
      <c r="E223" s="81"/>
      <c r="F223" s="81"/>
      <c r="G223" s="81"/>
      <c r="H223" s="15" t="s">
        <v>12</v>
      </c>
      <c r="I223" s="15"/>
      <c r="J223" s="15"/>
      <c r="K223" s="15"/>
      <c r="L223" s="15"/>
      <c r="M223" s="15"/>
      <c r="N223" s="15"/>
      <c r="O223" s="15"/>
      <c r="P223" s="15"/>
      <c r="Q223" s="15"/>
      <c r="R223" s="59"/>
    </row>
    <row r="224" spans="2:18" s="9" customFormat="1" ht="49.5" outlineLevel="1" x14ac:dyDescent="0.2">
      <c r="B224" s="60" t="s">
        <v>192</v>
      </c>
      <c r="C224" s="60" t="s">
        <v>31</v>
      </c>
      <c r="D224" s="79" t="s">
        <v>22</v>
      </c>
      <c r="E224" s="79" t="s">
        <v>118</v>
      </c>
      <c r="F224" s="79" t="s">
        <v>32</v>
      </c>
      <c r="G224" s="79" t="s">
        <v>23</v>
      </c>
      <c r="H224" s="15" t="s">
        <v>10</v>
      </c>
      <c r="I224" s="15">
        <f>J224+K224+L224+M224+N224+O224+P224+Q224</f>
        <v>180</v>
      </c>
      <c r="J224" s="15"/>
      <c r="K224" s="15"/>
      <c r="L224" s="15"/>
      <c r="M224" s="15">
        <f t="shared" ref="M224:N224" si="158">M225+M226+M227</f>
        <v>90</v>
      </c>
      <c r="N224" s="15">
        <f t="shared" si="158"/>
        <v>90</v>
      </c>
      <c r="O224" s="15"/>
      <c r="P224" s="15"/>
      <c r="Q224" s="15"/>
      <c r="R224" s="57">
        <v>240</v>
      </c>
    </row>
    <row r="225" spans="2:18" s="9" customFormat="1" ht="16.5" outlineLevel="1" x14ac:dyDescent="0.2">
      <c r="B225" s="61"/>
      <c r="C225" s="61"/>
      <c r="D225" s="80"/>
      <c r="E225" s="80"/>
      <c r="F225" s="80"/>
      <c r="G225" s="80"/>
      <c r="H225" s="15" t="s">
        <v>11</v>
      </c>
      <c r="I225" s="15">
        <f t="shared" ref="I225:I226" si="159">J225+K225+L225+M225+N225+O225+P225+Q225</f>
        <v>178.2</v>
      </c>
      <c r="J225" s="15"/>
      <c r="K225" s="15"/>
      <c r="L225" s="15"/>
      <c r="M225" s="15">
        <v>89.1</v>
      </c>
      <c r="N225" s="15">
        <v>89.1</v>
      </c>
      <c r="O225" s="15"/>
      <c r="P225" s="15"/>
      <c r="Q225" s="15"/>
      <c r="R225" s="58"/>
    </row>
    <row r="226" spans="2:18" s="9" customFormat="1" ht="33" outlineLevel="1" x14ac:dyDescent="0.2">
      <c r="B226" s="61"/>
      <c r="C226" s="61"/>
      <c r="D226" s="80"/>
      <c r="E226" s="80"/>
      <c r="F226" s="80"/>
      <c r="G226" s="80"/>
      <c r="H226" s="15" t="s">
        <v>13</v>
      </c>
      <c r="I226" s="15">
        <f t="shared" si="159"/>
        <v>1.8</v>
      </c>
      <c r="J226" s="15"/>
      <c r="K226" s="15"/>
      <c r="L226" s="15"/>
      <c r="M226" s="15">
        <v>0.9</v>
      </c>
      <c r="N226" s="15">
        <v>0.9</v>
      </c>
      <c r="O226" s="15"/>
      <c r="P226" s="15"/>
      <c r="Q226" s="15"/>
      <c r="R226" s="58"/>
    </row>
    <row r="227" spans="2:18" s="9" customFormat="1" ht="125.25" customHeight="1" outlineLevel="1" x14ac:dyDescent="0.2">
      <c r="B227" s="62"/>
      <c r="C227" s="62"/>
      <c r="D227" s="81"/>
      <c r="E227" s="80"/>
      <c r="F227" s="80"/>
      <c r="G227" s="81"/>
      <c r="H227" s="15" t="s">
        <v>12</v>
      </c>
      <c r="I227" s="15"/>
      <c r="J227" s="15"/>
      <c r="K227" s="15"/>
      <c r="L227" s="15"/>
      <c r="M227" s="15"/>
      <c r="N227" s="15"/>
      <c r="O227" s="15"/>
      <c r="P227" s="15"/>
      <c r="Q227" s="15"/>
      <c r="R227" s="58"/>
    </row>
    <row r="228" spans="2:18" s="9" customFormat="1" ht="49.5" outlineLevel="1" x14ac:dyDescent="0.2">
      <c r="B228" s="60" t="s">
        <v>193</v>
      </c>
      <c r="C228" s="60" t="s">
        <v>31</v>
      </c>
      <c r="D228" s="79" t="s">
        <v>22</v>
      </c>
      <c r="E228" s="79" t="s">
        <v>118</v>
      </c>
      <c r="F228" s="79" t="s">
        <v>32</v>
      </c>
      <c r="G228" s="79" t="s">
        <v>23</v>
      </c>
      <c r="H228" s="15" t="s">
        <v>10</v>
      </c>
      <c r="I228" s="15">
        <f>J228+K228+L228+M228+N228+O228+P228+Q228</f>
        <v>180</v>
      </c>
      <c r="J228" s="15"/>
      <c r="K228" s="15"/>
      <c r="L228" s="15"/>
      <c r="M228" s="15">
        <f t="shared" ref="M228:N228" si="160">M229+M230+M231</f>
        <v>90</v>
      </c>
      <c r="N228" s="15">
        <f t="shared" si="160"/>
        <v>90</v>
      </c>
      <c r="O228" s="15"/>
      <c r="P228" s="15"/>
      <c r="Q228" s="15"/>
      <c r="R228" s="58">
        <v>240</v>
      </c>
    </row>
    <row r="229" spans="2:18" s="9" customFormat="1" ht="16.5" outlineLevel="1" x14ac:dyDescent="0.2">
      <c r="B229" s="61"/>
      <c r="C229" s="61"/>
      <c r="D229" s="80"/>
      <c r="E229" s="80"/>
      <c r="F229" s="80"/>
      <c r="G229" s="80"/>
      <c r="H229" s="15" t="s">
        <v>11</v>
      </c>
      <c r="I229" s="15">
        <f t="shared" ref="I229:I230" si="161">J229+K229+L229+M229+N229+O229+P229+Q229</f>
        <v>178.2</v>
      </c>
      <c r="J229" s="15"/>
      <c r="K229" s="15"/>
      <c r="L229" s="15"/>
      <c r="M229" s="15">
        <v>89.1</v>
      </c>
      <c r="N229" s="15">
        <v>89.1</v>
      </c>
      <c r="O229" s="15"/>
      <c r="P229" s="15"/>
      <c r="Q229" s="15"/>
      <c r="R229" s="58"/>
    </row>
    <row r="230" spans="2:18" s="9" customFormat="1" ht="33" outlineLevel="1" x14ac:dyDescent="0.2">
      <c r="B230" s="61"/>
      <c r="C230" s="61"/>
      <c r="D230" s="80"/>
      <c r="E230" s="80"/>
      <c r="F230" s="80"/>
      <c r="G230" s="80"/>
      <c r="H230" s="15" t="s">
        <v>13</v>
      </c>
      <c r="I230" s="15">
        <f t="shared" si="161"/>
        <v>1.8</v>
      </c>
      <c r="J230" s="15"/>
      <c r="K230" s="15"/>
      <c r="L230" s="15"/>
      <c r="M230" s="15">
        <v>0.9</v>
      </c>
      <c r="N230" s="15">
        <v>0.9</v>
      </c>
      <c r="O230" s="15"/>
      <c r="P230" s="15"/>
      <c r="Q230" s="15"/>
      <c r="R230" s="58"/>
    </row>
    <row r="231" spans="2:18" s="9" customFormat="1" ht="131.25" customHeight="1" outlineLevel="1" x14ac:dyDescent="0.2">
      <c r="B231" s="62"/>
      <c r="C231" s="62"/>
      <c r="D231" s="81"/>
      <c r="E231" s="80"/>
      <c r="F231" s="80"/>
      <c r="G231" s="81"/>
      <c r="H231" s="15" t="s">
        <v>12</v>
      </c>
      <c r="I231" s="15"/>
      <c r="J231" s="15"/>
      <c r="K231" s="15"/>
      <c r="L231" s="15"/>
      <c r="M231" s="15"/>
      <c r="N231" s="15"/>
      <c r="O231" s="15"/>
      <c r="P231" s="15"/>
      <c r="Q231" s="15"/>
      <c r="R231" s="59"/>
    </row>
    <row r="232" spans="2:18" s="9" customFormat="1" ht="49.5" outlineLevel="1" x14ac:dyDescent="0.2">
      <c r="B232" s="71" t="s">
        <v>146</v>
      </c>
      <c r="C232" s="79" t="s">
        <v>147</v>
      </c>
      <c r="D232" s="79" t="s">
        <v>22</v>
      </c>
      <c r="E232" s="79" t="s">
        <v>64</v>
      </c>
      <c r="F232" s="79"/>
      <c r="G232" s="79"/>
      <c r="H232" s="15" t="s">
        <v>10</v>
      </c>
      <c r="I232" s="29">
        <f>SUM(J232:P232)</f>
        <v>322.10000000000002</v>
      </c>
      <c r="J232" s="29"/>
      <c r="K232" s="15"/>
      <c r="L232" s="15">
        <f t="shared" ref="L232:N232" si="162">L233+L234+L235</f>
        <v>82.1</v>
      </c>
      <c r="M232" s="15">
        <f t="shared" si="162"/>
        <v>120</v>
      </c>
      <c r="N232" s="15">
        <f t="shared" si="162"/>
        <v>120</v>
      </c>
      <c r="O232" s="15"/>
      <c r="P232" s="15"/>
      <c r="Q232" s="15"/>
      <c r="R232" s="57">
        <v>27002</v>
      </c>
    </row>
    <row r="233" spans="2:18" s="9" customFormat="1" ht="16.5" outlineLevel="1" x14ac:dyDescent="0.2">
      <c r="B233" s="72"/>
      <c r="C233" s="88"/>
      <c r="D233" s="80"/>
      <c r="E233" s="80"/>
      <c r="F233" s="80"/>
      <c r="G233" s="80"/>
      <c r="H233" s="15" t="s">
        <v>11</v>
      </c>
      <c r="I233" s="15"/>
      <c r="J233" s="29"/>
      <c r="K233" s="15"/>
      <c r="L233" s="15"/>
      <c r="M233" s="15"/>
      <c r="N233" s="15"/>
      <c r="O233" s="15"/>
      <c r="P233" s="15"/>
      <c r="Q233" s="15"/>
      <c r="R233" s="58"/>
    </row>
    <row r="234" spans="2:18" s="9" customFormat="1" ht="33" outlineLevel="1" x14ac:dyDescent="0.2">
      <c r="B234" s="72"/>
      <c r="C234" s="88"/>
      <c r="D234" s="80"/>
      <c r="E234" s="80"/>
      <c r="F234" s="80"/>
      <c r="G234" s="80"/>
      <c r="H234" s="15" t="s">
        <v>13</v>
      </c>
      <c r="I234" s="29">
        <f>SUM(J234:P234)</f>
        <v>322.10000000000002</v>
      </c>
      <c r="J234" s="29"/>
      <c r="K234" s="15"/>
      <c r="L234" s="15">
        <v>82.1</v>
      </c>
      <c r="M234" s="15">
        <v>120</v>
      </c>
      <c r="N234" s="15">
        <v>120</v>
      </c>
      <c r="O234" s="15"/>
      <c r="P234" s="15"/>
      <c r="Q234" s="15"/>
      <c r="R234" s="58"/>
    </row>
    <row r="235" spans="2:18" s="9" customFormat="1" ht="16.5" outlineLevel="1" x14ac:dyDescent="0.2">
      <c r="B235" s="73"/>
      <c r="C235" s="89"/>
      <c r="D235" s="81"/>
      <c r="E235" s="81"/>
      <c r="F235" s="81"/>
      <c r="G235" s="81"/>
      <c r="H235" s="15" t="s">
        <v>12</v>
      </c>
      <c r="I235" s="15"/>
      <c r="J235" s="29"/>
      <c r="K235" s="15"/>
      <c r="L235" s="15"/>
      <c r="M235" s="15"/>
      <c r="N235" s="15"/>
      <c r="O235" s="15"/>
      <c r="P235" s="15"/>
      <c r="Q235" s="15"/>
      <c r="R235" s="59"/>
    </row>
    <row r="236" spans="2:18" s="9" customFormat="1" ht="49.5" outlineLevel="1" x14ac:dyDescent="0.2">
      <c r="B236" s="71" t="s">
        <v>148</v>
      </c>
      <c r="C236" s="79" t="s">
        <v>147</v>
      </c>
      <c r="D236" s="79" t="s">
        <v>22</v>
      </c>
      <c r="E236" s="79" t="s">
        <v>70</v>
      </c>
      <c r="F236" s="79"/>
      <c r="G236" s="79"/>
      <c r="H236" s="15" t="s">
        <v>10</v>
      </c>
      <c r="I236" s="15">
        <v>91</v>
      </c>
      <c r="J236" s="29"/>
      <c r="K236" s="15"/>
      <c r="L236" s="15">
        <f t="shared" ref="L236:N236" si="163">L237+L238+L239</f>
        <v>30</v>
      </c>
      <c r="M236" s="15">
        <f t="shared" si="163"/>
        <v>61</v>
      </c>
      <c r="N236" s="15">
        <f t="shared" si="163"/>
        <v>0</v>
      </c>
      <c r="O236" s="15"/>
      <c r="P236" s="15"/>
      <c r="Q236" s="15"/>
      <c r="R236" s="57">
        <v>3055</v>
      </c>
    </row>
    <row r="237" spans="2:18" s="9" customFormat="1" ht="16.5" outlineLevel="1" x14ac:dyDescent="0.2">
      <c r="B237" s="72"/>
      <c r="C237" s="88"/>
      <c r="D237" s="80"/>
      <c r="E237" s="80"/>
      <c r="F237" s="80"/>
      <c r="G237" s="80"/>
      <c r="H237" s="15" t="s">
        <v>11</v>
      </c>
      <c r="I237" s="15"/>
      <c r="J237" s="29"/>
      <c r="K237" s="15"/>
      <c r="L237" s="15"/>
      <c r="M237" s="15"/>
      <c r="N237" s="15"/>
      <c r="O237" s="15"/>
      <c r="P237" s="15"/>
      <c r="Q237" s="15"/>
      <c r="R237" s="58"/>
    </row>
    <row r="238" spans="2:18" s="9" customFormat="1" ht="33" outlineLevel="1" x14ac:dyDescent="0.2">
      <c r="B238" s="72"/>
      <c r="C238" s="88"/>
      <c r="D238" s="80"/>
      <c r="E238" s="80"/>
      <c r="F238" s="80"/>
      <c r="G238" s="80"/>
      <c r="H238" s="15" t="s">
        <v>13</v>
      </c>
      <c r="I238" s="15">
        <f>SUM(I236)</f>
        <v>91</v>
      </c>
      <c r="J238" s="29"/>
      <c r="K238" s="15"/>
      <c r="L238" s="15">
        <v>30</v>
      </c>
      <c r="M238" s="15">
        <v>61</v>
      </c>
      <c r="N238" s="15"/>
      <c r="O238" s="15"/>
      <c r="P238" s="15"/>
      <c r="Q238" s="15"/>
      <c r="R238" s="58"/>
    </row>
    <row r="239" spans="2:18" s="9" customFormat="1" ht="72" customHeight="1" outlineLevel="1" x14ac:dyDescent="0.2">
      <c r="B239" s="73"/>
      <c r="C239" s="89"/>
      <c r="D239" s="81"/>
      <c r="E239" s="81"/>
      <c r="F239" s="81"/>
      <c r="G239" s="81"/>
      <c r="H239" s="15" t="s">
        <v>12</v>
      </c>
      <c r="I239" s="15"/>
      <c r="J239" s="29"/>
      <c r="K239" s="15"/>
      <c r="L239" s="15"/>
      <c r="M239" s="15"/>
      <c r="N239" s="15"/>
      <c r="O239" s="15"/>
      <c r="P239" s="15"/>
      <c r="Q239" s="15"/>
      <c r="R239" s="59"/>
    </row>
    <row r="240" spans="2:18" s="9" customFormat="1" ht="49.5" outlineLevel="1" x14ac:dyDescent="0.2">
      <c r="B240" s="71" t="s">
        <v>149</v>
      </c>
      <c r="C240" s="79" t="s">
        <v>147</v>
      </c>
      <c r="D240" s="79" t="s">
        <v>22</v>
      </c>
      <c r="E240" s="79" t="s">
        <v>37</v>
      </c>
      <c r="F240" s="79"/>
      <c r="G240" s="79"/>
      <c r="H240" s="15" t="s">
        <v>10</v>
      </c>
      <c r="I240" s="29">
        <f t="shared" ref="I240:I241" si="164">SUM(J240:Q240)</f>
        <v>1500</v>
      </c>
      <c r="J240" s="29"/>
      <c r="K240" s="15"/>
      <c r="L240" s="15">
        <f t="shared" ref="L240:P240" si="165">L241+L242+L243</f>
        <v>300</v>
      </c>
      <c r="M240" s="15">
        <f t="shared" si="165"/>
        <v>300</v>
      </c>
      <c r="N240" s="15">
        <f t="shared" si="165"/>
        <v>300</v>
      </c>
      <c r="O240" s="15">
        <f t="shared" si="165"/>
        <v>300</v>
      </c>
      <c r="P240" s="15">
        <f t="shared" si="165"/>
        <v>300</v>
      </c>
      <c r="Q240" s="15"/>
      <c r="R240" s="57">
        <v>6613</v>
      </c>
    </row>
    <row r="241" spans="2:18" s="9" customFormat="1" ht="16.5" outlineLevel="1" x14ac:dyDescent="0.2">
      <c r="B241" s="72"/>
      <c r="C241" s="88"/>
      <c r="D241" s="80"/>
      <c r="E241" s="80"/>
      <c r="F241" s="80"/>
      <c r="G241" s="80"/>
      <c r="H241" s="15" t="s">
        <v>11</v>
      </c>
      <c r="I241" s="29">
        <f t="shared" si="164"/>
        <v>0</v>
      </c>
      <c r="J241" s="29"/>
      <c r="K241" s="15"/>
      <c r="L241" s="15"/>
      <c r="M241" s="15"/>
      <c r="N241" s="15"/>
      <c r="O241" s="15"/>
      <c r="P241" s="15"/>
      <c r="Q241" s="15"/>
      <c r="R241" s="58"/>
    </row>
    <row r="242" spans="2:18" s="9" customFormat="1" ht="33" outlineLevel="1" x14ac:dyDescent="0.2">
      <c r="B242" s="72"/>
      <c r="C242" s="88"/>
      <c r="D242" s="80"/>
      <c r="E242" s="80"/>
      <c r="F242" s="80"/>
      <c r="G242" s="80"/>
      <c r="H242" s="15" t="s">
        <v>13</v>
      </c>
      <c r="I242" s="29">
        <f>SUM(J242:Q242)</f>
        <v>1500</v>
      </c>
      <c r="J242" s="29"/>
      <c r="K242" s="15"/>
      <c r="L242" s="15">
        <v>300</v>
      </c>
      <c r="M242" s="56">
        <v>300</v>
      </c>
      <c r="N242" s="56">
        <v>300</v>
      </c>
      <c r="O242" s="56">
        <v>300</v>
      </c>
      <c r="P242" s="56">
        <v>300</v>
      </c>
      <c r="Q242" s="15"/>
      <c r="R242" s="58"/>
    </row>
    <row r="243" spans="2:18" s="9" customFormat="1" ht="24" customHeight="1" outlineLevel="1" x14ac:dyDescent="0.2">
      <c r="B243" s="73"/>
      <c r="C243" s="89"/>
      <c r="D243" s="81"/>
      <c r="E243" s="81"/>
      <c r="F243" s="81"/>
      <c r="G243" s="81"/>
      <c r="H243" s="15" t="s">
        <v>12</v>
      </c>
      <c r="I243" s="15"/>
      <c r="J243" s="29"/>
      <c r="K243" s="15"/>
      <c r="L243" s="15"/>
      <c r="M243" s="15"/>
      <c r="N243" s="15"/>
      <c r="O243" s="15"/>
      <c r="P243" s="15"/>
      <c r="Q243" s="15"/>
      <c r="R243" s="59"/>
    </row>
    <row r="244" spans="2:18" s="9" customFormat="1" ht="49.5" outlineLevel="1" x14ac:dyDescent="0.2">
      <c r="B244" s="71" t="s">
        <v>150</v>
      </c>
      <c r="C244" s="79" t="s">
        <v>147</v>
      </c>
      <c r="D244" s="79" t="s">
        <v>22</v>
      </c>
      <c r="E244" s="79">
        <v>2021</v>
      </c>
      <c r="F244" s="79"/>
      <c r="G244" s="79"/>
      <c r="H244" s="15" t="s">
        <v>10</v>
      </c>
      <c r="I244" s="29">
        <f>SUM(J244:L244)</f>
        <v>60.25</v>
      </c>
      <c r="J244" s="29"/>
      <c r="K244" s="15"/>
      <c r="L244" s="15">
        <f t="shared" ref="L244" si="166">L245+L246+L247</f>
        <v>60.25</v>
      </c>
      <c r="M244" s="15"/>
      <c r="N244" s="15"/>
      <c r="O244" s="15"/>
      <c r="P244" s="15"/>
      <c r="Q244" s="15"/>
      <c r="R244" s="57">
        <v>109834</v>
      </c>
    </row>
    <row r="245" spans="2:18" s="9" customFormat="1" ht="16.5" outlineLevel="1" x14ac:dyDescent="0.2">
      <c r="B245" s="72"/>
      <c r="C245" s="88"/>
      <c r="D245" s="80"/>
      <c r="E245" s="80"/>
      <c r="F245" s="80"/>
      <c r="G245" s="80"/>
      <c r="H245" s="15" t="s">
        <v>11</v>
      </c>
      <c r="I245" s="15"/>
      <c r="J245" s="29"/>
      <c r="K245" s="15"/>
      <c r="L245" s="15"/>
      <c r="M245" s="15"/>
      <c r="N245" s="15"/>
      <c r="O245" s="15"/>
      <c r="P245" s="15"/>
      <c r="Q245" s="15"/>
      <c r="R245" s="58"/>
    </row>
    <row r="246" spans="2:18" s="9" customFormat="1" ht="33" outlineLevel="1" x14ac:dyDescent="0.2">
      <c r="B246" s="72"/>
      <c r="C246" s="88"/>
      <c r="D246" s="80"/>
      <c r="E246" s="80"/>
      <c r="F246" s="80"/>
      <c r="G246" s="80"/>
      <c r="H246" s="15" t="s">
        <v>13</v>
      </c>
      <c r="I246" s="29">
        <f>SUM(J246:L246)</f>
        <v>60.25</v>
      </c>
      <c r="J246" s="29"/>
      <c r="K246" s="15"/>
      <c r="L246" s="15">
        <v>60.25</v>
      </c>
      <c r="M246" s="15"/>
      <c r="N246" s="15"/>
      <c r="O246" s="15"/>
      <c r="P246" s="15"/>
      <c r="Q246" s="15"/>
      <c r="R246" s="58"/>
    </row>
    <row r="247" spans="2:18" s="9" customFormat="1" ht="135" customHeight="1" outlineLevel="1" x14ac:dyDescent="0.2">
      <c r="B247" s="73"/>
      <c r="C247" s="89"/>
      <c r="D247" s="81"/>
      <c r="E247" s="81"/>
      <c r="F247" s="81"/>
      <c r="G247" s="81"/>
      <c r="H247" s="15" t="s">
        <v>12</v>
      </c>
      <c r="I247" s="15"/>
      <c r="J247" s="29"/>
      <c r="K247" s="15"/>
      <c r="L247" s="15"/>
      <c r="M247" s="15"/>
      <c r="N247" s="15"/>
      <c r="O247" s="15"/>
      <c r="P247" s="15"/>
      <c r="Q247" s="15"/>
      <c r="R247" s="59"/>
    </row>
    <row r="248" spans="2:18" s="9" customFormat="1" ht="52.5" customHeight="1" outlineLevel="1" x14ac:dyDescent="0.2">
      <c r="B248" s="71" t="s">
        <v>151</v>
      </c>
      <c r="C248" s="79" t="s">
        <v>147</v>
      </c>
      <c r="D248" s="79" t="s">
        <v>22</v>
      </c>
      <c r="E248" s="79" t="s">
        <v>70</v>
      </c>
      <c r="F248" s="79"/>
      <c r="G248" s="79"/>
      <c r="H248" s="15" t="s">
        <v>10</v>
      </c>
      <c r="I248" s="29">
        <f>SUM(J248:N248)</f>
        <v>124.2</v>
      </c>
      <c r="J248" s="29"/>
      <c r="K248" s="15"/>
      <c r="L248" s="15">
        <f t="shared" ref="L248:M248" si="167">L249+L250+L251</f>
        <v>41</v>
      </c>
      <c r="M248" s="15">
        <f t="shared" si="167"/>
        <v>83.2</v>
      </c>
      <c r="N248" s="15"/>
      <c r="O248" s="15"/>
      <c r="P248" s="15"/>
      <c r="Q248" s="15"/>
      <c r="R248" s="57">
        <v>72154</v>
      </c>
    </row>
    <row r="249" spans="2:18" s="9" customFormat="1" ht="16.5" outlineLevel="1" x14ac:dyDescent="0.2">
      <c r="B249" s="72"/>
      <c r="C249" s="88"/>
      <c r="D249" s="80"/>
      <c r="E249" s="80"/>
      <c r="F249" s="80"/>
      <c r="G249" s="80"/>
      <c r="H249" s="15" t="s">
        <v>11</v>
      </c>
      <c r="I249" s="15"/>
      <c r="J249" s="29"/>
      <c r="K249" s="15"/>
      <c r="L249" s="15"/>
      <c r="M249" s="15"/>
      <c r="N249" s="15"/>
      <c r="O249" s="15"/>
      <c r="P249" s="15"/>
      <c r="Q249" s="15"/>
      <c r="R249" s="58"/>
    </row>
    <row r="250" spans="2:18" s="9" customFormat="1" ht="33" outlineLevel="1" x14ac:dyDescent="0.2">
      <c r="B250" s="72"/>
      <c r="C250" s="88"/>
      <c r="D250" s="80"/>
      <c r="E250" s="80"/>
      <c r="F250" s="80"/>
      <c r="G250" s="80"/>
      <c r="H250" s="15" t="s">
        <v>13</v>
      </c>
      <c r="I250" s="29">
        <f>SUM(J250:N250)</f>
        <v>124.2</v>
      </c>
      <c r="J250" s="29"/>
      <c r="K250" s="15"/>
      <c r="L250" s="15">
        <v>41</v>
      </c>
      <c r="M250" s="15">
        <v>83.2</v>
      </c>
      <c r="N250" s="15"/>
      <c r="O250" s="15"/>
      <c r="P250" s="15"/>
      <c r="Q250" s="15"/>
      <c r="R250" s="58"/>
    </row>
    <row r="251" spans="2:18" s="9" customFormat="1" ht="16.5" outlineLevel="1" x14ac:dyDescent="0.2">
      <c r="B251" s="73"/>
      <c r="C251" s="89"/>
      <c r="D251" s="81"/>
      <c r="E251" s="81"/>
      <c r="F251" s="81"/>
      <c r="G251" s="81"/>
      <c r="H251" s="15" t="s">
        <v>12</v>
      </c>
      <c r="I251" s="15"/>
      <c r="J251" s="29"/>
      <c r="K251" s="15"/>
      <c r="L251" s="15"/>
      <c r="M251" s="15"/>
      <c r="N251" s="15"/>
      <c r="O251" s="15"/>
      <c r="P251" s="15"/>
      <c r="Q251" s="15"/>
      <c r="R251" s="59"/>
    </row>
    <row r="252" spans="2:18" s="9" customFormat="1" ht="49.5" outlineLevel="1" x14ac:dyDescent="0.2">
      <c r="B252" s="71" t="s">
        <v>152</v>
      </c>
      <c r="C252" s="79" t="s">
        <v>147</v>
      </c>
      <c r="D252" s="79" t="s">
        <v>22</v>
      </c>
      <c r="E252" s="79" t="s">
        <v>64</v>
      </c>
      <c r="F252" s="79"/>
      <c r="G252" s="79"/>
      <c r="H252" s="15" t="s">
        <v>10</v>
      </c>
      <c r="I252" s="15">
        <v>310</v>
      </c>
      <c r="J252" s="29"/>
      <c r="K252" s="15"/>
      <c r="L252" s="15">
        <v>170</v>
      </c>
      <c r="M252" s="15">
        <v>70</v>
      </c>
      <c r="N252" s="15">
        <v>70</v>
      </c>
      <c r="O252" s="15"/>
      <c r="P252" s="15"/>
      <c r="Q252" s="15"/>
      <c r="R252" s="57">
        <v>10485</v>
      </c>
    </row>
    <row r="253" spans="2:18" s="9" customFormat="1" ht="16.5" outlineLevel="1" x14ac:dyDescent="0.2">
      <c r="B253" s="72"/>
      <c r="C253" s="88"/>
      <c r="D253" s="80"/>
      <c r="E253" s="80"/>
      <c r="F253" s="80"/>
      <c r="G253" s="80"/>
      <c r="H253" s="15" t="s">
        <v>11</v>
      </c>
      <c r="I253" s="15"/>
      <c r="J253" s="29"/>
      <c r="K253" s="15"/>
      <c r="L253" s="15"/>
      <c r="M253" s="15"/>
      <c r="N253" s="15"/>
      <c r="O253" s="15"/>
      <c r="P253" s="15"/>
      <c r="Q253" s="15"/>
      <c r="R253" s="58"/>
    </row>
    <row r="254" spans="2:18" s="9" customFormat="1" ht="33" outlineLevel="1" x14ac:dyDescent="0.2">
      <c r="B254" s="72"/>
      <c r="C254" s="88"/>
      <c r="D254" s="80"/>
      <c r="E254" s="80"/>
      <c r="F254" s="80"/>
      <c r="G254" s="80"/>
      <c r="H254" s="15" t="s">
        <v>13</v>
      </c>
      <c r="I254" s="15">
        <v>310</v>
      </c>
      <c r="J254" s="29"/>
      <c r="K254" s="15"/>
      <c r="L254" s="15">
        <v>170</v>
      </c>
      <c r="M254" s="15">
        <v>70</v>
      </c>
      <c r="N254" s="15">
        <v>70</v>
      </c>
      <c r="O254" s="15"/>
      <c r="P254" s="15"/>
      <c r="Q254" s="15"/>
      <c r="R254" s="58"/>
    </row>
    <row r="255" spans="2:18" s="9" customFormat="1" ht="16.5" outlineLevel="1" x14ac:dyDescent="0.2">
      <c r="B255" s="73"/>
      <c r="C255" s="89"/>
      <c r="D255" s="81"/>
      <c r="E255" s="81"/>
      <c r="F255" s="81"/>
      <c r="G255" s="81"/>
      <c r="H255" s="15" t="s">
        <v>12</v>
      </c>
      <c r="I255" s="15"/>
      <c r="J255" s="29"/>
      <c r="K255" s="15"/>
      <c r="L255" s="15"/>
      <c r="M255" s="15"/>
      <c r="N255" s="15"/>
      <c r="O255" s="15"/>
      <c r="P255" s="15"/>
      <c r="Q255" s="15"/>
      <c r="R255" s="59"/>
    </row>
    <row r="256" spans="2:18" ht="49.5" x14ac:dyDescent="0.2">
      <c r="B256" s="82" t="s">
        <v>47</v>
      </c>
      <c r="C256" s="82" t="s">
        <v>43</v>
      </c>
      <c r="D256" s="82" t="s">
        <v>43</v>
      </c>
      <c r="E256" s="82" t="s">
        <v>43</v>
      </c>
      <c r="F256" s="82" t="s">
        <v>43</v>
      </c>
      <c r="G256" s="82" t="s">
        <v>43</v>
      </c>
      <c r="H256" s="13" t="s">
        <v>10</v>
      </c>
      <c r="I256" s="19">
        <f>SUMIF($H$184:$H$255,"Объем*",I$184:I$255)</f>
        <v>12725.550000000001</v>
      </c>
      <c r="J256" s="19">
        <f t="shared" ref="J256:K256" si="168">SUMIF($H$184:$H$255,"Объем*",J$184:J$255)</f>
        <v>0</v>
      </c>
      <c r="K256" s="19">
        <f t="shared" si="168"/>
        <v>0</v>
      </c>
      <c r="L256" s="19">
        <f t="shared" ref="L256:Q256" si="169">SUMIF($H$184:$H$255,"Объем*",L$184:L$255)</f>
        <v>773.35</v>
      </c>
      <c r="M256" s="19">
        <f t="shared" si="169"/>
        <v>1754.2</v>
      </c>
      <c r="N256" s="19">
        <f t="shared" si="169"/>
        <v>1934</v>
      </c>
      <c r="O256" s="19">
        <f t="shared" si="169"/>
        <v>2464</v>
      </c>
      <c r="P256" s="19">
        <f t="shared" si="169"/>
        <v>2650</v>
      </c>
      <c r="Q256" s="19">
        <f t="shared" si="169"/>
        <v>3150</v>
      </c>
      <c r="R256" s="85"/>
    </row>
    <row r="257" spans="2:18" ht="16.5" x14ac:dyDescent="0.2">
      <c r="B257" s="83"/>
      <c r="C257" s="83"/>
      <c r="D257" s="83"/>
      <c r="E257" s="83"/>
      <c r="F257" s="83"/>
      <c r="G257" s="83"/>
      <c r="H257" s="13" t="s">
        <v>11</v>
      </c>
      <c r="I257" s="19">
        <f>SUMIF($H$184:$H$255,"фед*",I$184:I$255)</f>
        <v>10187.400000000001</v>
      </c>
      <c r="J257" s="19">
        <f t="shared" ref="J257:K257" si="170">SUMIF($H$184:$H$255,"фед*",J$184:J$255)</f>
        <v>0</v>
      </c>
      <c r="K257" s="19">
        <f t="shared" si="170"/>
        <v>0</v>
      </c>
      <c r="L257" s="19">
        <f t="shared" ref="L257:Q257" si="171">SUMIF($H$184:$H$255,"фед*",L$184:L$255)</f>
        <v>89.1</v>
      </c>
      <c r="M257" s="19">
        <f t="shared" si="171"/>
        <v>1108.8</v>
      </c>
      <c r="N257" s="19">
        <f t="shared" si="171"/>
        <v>1415.6999999999998</v>
      </c>
      <c r="O257" s="19">
        <f t="shared" si="171"/>
        <v>2128.6</v>
      </c>
      <c r="P257" s="19">
        <f t="shared" si="171"/>
        <v>2326.6</v>
      </c>
      <c r="Q257" s="19">
        <f t="shared" si="171"/>
        <v>3118.6</v>
      </c>
      <c r="R257" s="86"/>
    </row>
    <row r="258" spans="2:18" ht="33" x14ac:dyDescent="0.2">
      <c r="B258" s="83"/>
      <c r="C258" s="83"/>
      <c r="D258" s="83"/>
      <c r="E258" s="83"/>
      <c r="F258" s="83"/>
      <c r="G258" s="83"/>
      <c r="H258" s="13" t="s">
        <v>13</v>
      </c>
      <c r="I258" s="19">
        <f>SUMIF($H$184:$H$255,"конс*",I$184:I$255)</f>
        <v>2538.1499999999996</v>
      </c>
      <c r="J258" s="19">
        <f t="shared" ref="J258:K258" si="172">SUMIF($H$184:$H$255,"конс*",J$184:J$255)</f>
        <v>0</v>
      </c>
      <c r="K258" s="19">
        <f t="shared" si="172"/>
        <v>0</v>
      </c>
      <c r="L258" s="19">
        <f t="shared" ref="L258:Q258" si="173">SUMIF($H$184:$H$255,"конс*",L$184:L$255)</f>
        <v>684.25</v>
      </c>
      <c r="M258" s="19">
        <f t="shared" si="173"/>
        <v>645.4</v>
      </c>
      <c r="N258" s="19">
        <f t="shared" si="173"/>
        <v>518.29999999999995</v>
      </c>
      <c r="O258" s="19">
        <f t="shared" si="173"/>
        <v>335.4</v>
      </c>
      <c r="P258" s="19">
        <f t="shared" si="173"/>
        <v>323.39999999999998</v>
      </c>
      <c r="Q258" s="19">
        <f t="shared" si="173"/>
        <v>31.4</v>
      </c>
      <c r="R258" s="86"/>
    </row>
    <row r="259" spans="2:18" ht="16.5" x14ac:dyDescent="0.2">
      <c r="B259" s="84"/>
      <c r="C259" s="84"/>
      <c r="D259" s="84"/>
      <c r="E259" s="84"/>
      <c r="F259" s="84"/>
      <c r="G259" s="84"/>
      <c r="H259" s="13" t="s">
        <v>12</v>
      </c>
      <c r="I259" s="20">
        <f t="shared" ref="I259:Q259" si="174">SUMIF($H$184:$H$255,"вне*",I$184:I$255)</f>
        <v>0</v>
      </c>
      <c r="J259" s="20">
        <f t="shared" si="174"/>
        <v>0</v>
      </c>
      <c r="K259" s="20">
        <f t="shared" si="174"/>
        <v>0</v>
      </c>
      <c r="L259" s="20">
        <f t="shared" si="174"/>
        <v>0</v>
      </c>
      <c r="M259" s="20">
        <f t="shared" si="174"/>
        <v>0</v>
      </c>
      <c r="N259" s="20">
        <f t="shared" si="174"/>
        <v>0</v>
      </c>
      <c r="O259" s="20">
        <f t="shared" si="174"/>
        <v>0</v>
      </c>
      <c r="P259" s="20">
        <f t="shared" si="174"/>
        <v>0</v>
      </c>
      <c r="Q259" s="20">
        <f t="shared" si="174"/>
        <v>0</v>
      </c>
      <c r="R259" s="87"/>
    </row>
    <row r="260" spans="2:18" ht="25.5" customHeight="1" x14ac:dyDescent="0.2">
      <c r="B260" s="125" t="s">
        <v>175</v>
      </c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6"/>
    </row>
    <row r="261" spans="2:18" ht="49.5" x14ac:dyDescent="0.2">
      <c r="B261" s="127" t="s">
        <v>176</v>
      </c>
      <c r="C261" s="122"/>
      <c r="D261" s="64" t="s">
        <v>30</v>
      </c>
      <c r="E261" s="128" t="s">
        <v>64</v>
      </c>
      <c r="F261" s="122"/>
      <c r="G261" s="122"/>
      <c r="H261" s="13" t="s">
        <v>10</v>
      </c>
      <c r="I261" s="13">
        <f>SUM(I262:I264)</f>
        <v>27</v>
      </c>
      <c r="J261" s="20"/>
      <c r="K261" s="20"/>
      <c r="L261" s="13">
        <f t="shared" ref="L261:P261" si="175">L262+L263+L264</f>
        <v>6</v>
      </c>
      <c r="M261" s="13">
        <f t="shared" si="175"/>
        <v>12</v>
      </c>
      <c r="N261" s="13">
        <f t="shared" si="175"/>
        <v>9</v>
      </c>
      <c r="O261" s="13">
        <f t="shared" si="175"/>
        <v>0</v>
      </c>
      <c r="P261" s="13">
        <f t="shared" si="175"/>
        <v>0</v>
      </c>
      <c r="Q261" s="20"/>
      <c r="R261" s="118"/>
    </row>
    <row r="262" spans="2:18" ht="25.5" customHeight="1" x14ac:dyDescent="0.2">
      <c r="B262" s="127"/>
      <c r="C262" s="122"/>
      <c r="D262" s="64"/>
      <c r="E262" s="128"/>
      <c r="F262" s="122"/>
      <c r="G262" s="122"/>
      <c r="H262" s="13" t="s">
        <v>11</v>
      </c>
      <c r="I262" s="13">
        <f t="shared" ref="I262:I263" si="176">J262+K262+L262+M262+N262+O262+P262+Q262</f>
        <v>0</v>
      </c>
      <c r="J262" s="20"/>
      <c r="K262" s="20"/>
      <c r="L262" s="20"/>
      <c r="M262" s="20"/>
      <c r="N262" s="20"/>
      <c r="O262" s="20"/>
      <c r="P262" s="20"/>
      <c r="Q262" s="20"/>
      <c r="R262" s="119"/>
    </row>
    <row r="263" spans="2:18" ht="25.5" customHeight="1" x14ac:dyDescent="0.2">
      <c r="B263" s="127"/>
      <c r="C263" s="122"/>
      <c r="D263" s="64"/>
      <c r="E263" s="128"/>
      <c r="F263" s="122"/>
      <c r="G263" s="122"/>
      <c r="H263" s="13" t="s">
        <v>13</v>
      </c>
      <c r="I263" s="13">
        <f t="shared" si="176"/>
        <v>27</v>
      </c>
      <c r="J263" s="20"/>
      <c r="K263" s="20"/>
      <c r="L263" s="32">
        <v>6</v>
      </c>
      <c r="M263" s="32">
        <v>12</v>
      </c>
      <c r="N263" s="32">
        <v>9</v>
      </c>
      <c r="O263" s="32"/>
      <c r="P263" s="32"/>
      <c r="Q263" s="20"/>
      <c r="R263" s="119"/>
    </row>
    <row r="264" spans="2:18" ht="25.5" customHeight="1" x14ac:dyDescent="0.2">
      <c r="B264" s="127"/>
      <c r="C264" s="122"/>
      <c r="D264" s="64"/>
      <c r="E264" s="128"/>
      <c r="F264" s="122"/>
      <c r="G264" s="122"/>
      <c r="H264" s="13" t="s">
        <v>12</v>
      </c>
      <c r="I264" s="14"/>
      <c r="J264" s="20"/>
      <c r="K264" s="20"/>
      <c r="L264" s="20"/>
      <c r="M264" s="20"/>
      <c r="N264" s="20"/>
      <c r="O264" s="20"/>
      <c r="P264" s="20"/>
      <c r="Q264" s="20"/>
      <c r="R264" s="120"/>
    </row>
    <row r="265" spans="2:18" ht="49.5" x14ac:dyDescent="0.2">
      <c r="B265" s="129" t="s">
        <v>177</v>
      </c>
      <c r="C265" s="122"/>
      <c r="D265" s="64" t="s">
        <v>30</v>
      </c>
      <c r="E265" s="128" t="s">
        <v>37</v>
      </c>
      <c r="F265" s="122"/>
      <c r="G265" s="122"/>
      <c r="H265" s="13" t="s">
        <v>10</v>
      </c>
      <c r="I265" s="13">
        <f>SUM(I266:I268)</f>
        <v>150</v>
      </c>
      <c r="J265" s="20"/>
      <c r="K265" s="20"/>
      <c r="L265" s="13">
        <f t="shared" ref="L265:P265" si="177">L266+L267+L268</f>
        <v>30</v>
      </c>
      <c r="M265" s="13">
        <f t="shared" si="177"/>
        <v>30</v>
      </c>
      <c r="N265" s="13">
        <f t="shared" si="177"/>
        <v>30</v>
      </c>
      <c r="O265" s="13">
        <f t="shared" si="177"/>
        <v>30</v>
      </c>
      <c r="P265" s="13">
        <f t="shared" si="177"/>
        <v>30</v>
      </c>
      <c r="Q265" s="20"/>
      <c r="R265" s="118"/>
    </row>
    <row r="266" spans="2:18" ht="25.5" customHeight="1" x14ac:dyDescent="0.2">
      <c r="B266" s="130"/>
      <c r="C266" s="122"/>
      <c r="D266" s="64"/>
      <c r="E266" s="128"/>
      <c r="F266" s="122"/>
      <c r="G266" s="122"/>
      <c r="H266" s="13" t="s">
        <v>11</v>
      </c>
      <c r="I266" s="13">
        <f t="shared" ref="I266:I267" si="178">J266+K266+L266+M266+N266+O266+P266+Q266</f>
        <v>0</v>
      </c>
      <c r="J266" s="20"/>
      <c r="K266" s="20"/>
      <c r="L266" s="20"/>
      <c r="M266" s="20"/>
      <c r="N266" s="20"/>
      <c r="O266" s="20"/>
      <c r="P266" s="20"/>
      <c r="Q266" s="20"/>
      <c r="R266" s="119"/>
    </row>
    <row r="267" spans="2:18" ht="25.5" customHeight="1" x14ac:dyDescent="0.2">
      <c r="B267" s="130"/>
      <c r="C267" s="122"/>
      <c r="D267" s="64"/>
      <c r="E267" s="128"/>
      <c r="F267" s="122"/>
      <c r="G267" s="122"/>
      <c r="H267" s="13" t="s">
        <v>13</v>
      </c>
      <c r="I267" s="13">
        <f t="shared" si="178"/>
        <v>150</v>
      </c>
      <c r="J267" s="20"/>
      <c r="K267" s="20"/>
      <c r="L267" s="32">
        <v>30</v>
      </c>
      <c r="M267" s="32">
        <v>30</v>
      </c>
      <c r="N267" s="32">
        <v>30</v>
      </c>
      <c r="O267" s="32">
        <v>30</v>
      </c>
      <c r="P267" s="32">
        <v>30</v>
      </c>
      <c r="Q267" s="20"/>
      <c r="R267" s="119"/>
    </row>
    <row r="268" spans="2:18" ht="25.5" customHeight="1" x14ac:dyDescent="0.2">
      <c r="B268" s="131"/>
      <c r="C268" s="122"/>
      <c r="D268" s="64"/>
      <c r="E268" s="128"/>
      <c r="F268" s="122"/>
      <c r="G268" s="122"/>
      <c r="H268" s="13" t="s">
        <v>12</v>
      </c>
      <c r="I268" s="14"/>
      <c r="J268" s="20"/>
      <c r="K268" s="20"/>
      <c r="L268" s="20"/>
      <c r="M268" s="20"/>
      <c r="N268" s="20"/>
      <c r="O268" s="20"/>
      <c r="P268" s="20"/>
      <c r="Q268" s="20"/>
      <c r="R268" s="120"/>
    </row>
    <row r="269" spans="2:18" ht="49.5" x14ac:dyDescent="0.2">
      <c r="B269" s="127" t="s">
        <v>178</v>
      </c>
      <c r="C269" s="122"/>
      <c r="D269" s="64" t="s">
        <v>30</v>
      </c>
      <c r="E269" s="128" t="s">
        <v>37</v>
      </c>
      <c r="F269" s="122"/>
      <c r="G269" s="122"/>
      <c r="H269" s="13" t="s">
        <v>10</v>
      </c>
      <c r="I269" s="13">
        <f>SUM(I270:I272)</f>
        <v>163.5</v>
      </c>
      <c r="J269" s="20"/>
      <c r="K269" s="20"/>
      <c r="L269" s="13">
        <f t="shared" ref="L269:P269" si="179">L270+L271+L272</f>
        <v>32.700000000000003</v>
      </c>
      <c r="M269" s="13">
        <f t="shared" si="179"/>
        <v>32.700000000000003</v>
      </c>
      <c r="N269" s="13">
        <f t="shared" si="179"/>
        <v>32.700000000000003</v>
      </c>
      <c r="O269" s="13">
        <f t="shared" si="179"/>
        <v>32.700000000000003</v>
      </c>
      <c r="P269" s="13">
        <f t="shared" si="179"/>
        <v>32.700000000000003</v>
      </c>
      <c r="Q269" s="20"/>
      <c r="R269" s="118"/>
    </row>
    <row r="270" spans="2:18" ht="25.5" customHeight="1" x14ac:dyDescent="0.2">
      <c r="B270" s="127"/>
      <c r="C270" s="122"/>
      <c r="D270" s="64"/>
      <c r="E270" s="128"/>
      <c r="F270" s="122"/>
      <c r="G270" s="122"/>
      <c r="H270" s="13" t="s">
        <v>11</v>
      </c>
      <c r="I270" s="13">
        <f t="shared" ref="I270:I272" si="180">J270+K270+L270+M270+N270+O270+P270+Q270</f>
        <v>0</v>
      </c>
      <c r="J270" s="20"/>
      <c r="K270" s="20"/>
      <c r="L270" s="20"/>
      <c r="M270" s="20"/>
      <c r="N270" s="20"/>
      <c r="O270" s="20"/>
      <c r="P270" s="20"/>
      <c r="Q270" s="20"/>
      <c r="R270" s="119"/>
    </row>
    <row r="271" spans="2:18" ht="25.5" customHeight="1" x14ac:dyDescent="0.2">
      <c r="B271" s="127"/>
      <c r="C271" s="122"/>
      <c r="D271" s="64"/>
      <c r="E271" s="128"/>
      <c r="F271" s="122"/>
      <c r="G271" s="122"/>
      <c r="H271" s="13" t="s">
        <v>13</v>
      </c>
      <c r="I271" s="13">
        <f t="shared" si="180"/>
        <v>115</v>
      </c>
      <c r="J271" s="20"/>
      <c r="K271" s="20"/>
      <c r="L271" s="32">
        <v>23</v>
      </c>
      <c r="M271" s="32">
        <v>23</v>
      </c>
      <c r="N271" s="32">
        <v>23</v>
      </c>
      <c r="O271" s="32">
        <v>23</v>
      </c>
      <c r="P271" s="32">
        <v>23</v>
      </c>
      <c r="Q271" s="20"/>
      <c r="R271" s="119"/>
    </row>
    <row r="272" spans="2:18" ht="25.5" customHeight="1" x14ac:dyDescent="0.2">
      <c r="B272" s="127"/>
      <c r="C272" s="122"/>
      <c r="D272" s="64"/>
      <c r="E272" s="128"/>
      <c r="F272" s="122"/>
      <c r="G272" s="122"/>
      <c r="H272" s="13" t="s">
        <v>12</v>
      </c>
      <c r="I272" s="13">
        <f t="shared" si="180"/>
        <v>48.5</v>
      </c>
      <c r="J272" s="20"/>
      <c r="K272" s="20"/>
      <c r="L272" s="33">
        <v>9.6999999999999993</v>
      </c>
      <c r="M272" s="33">
        <v>9.6999999999999993</v>
      </c>
      <c r="N272" s="33">
        <v>9.6999999999999993</v>
      </c>
      <c r="O272" s="33">
        <v>9.6999999999999993</v>
      </c>
      <c r="P272" s="33">
        <v>9.6999999999999993</v>
      </c>
      <c r="Q272" s="20"/>
      <c r="R272" s="120"/>
    </row>
    <row r="273" spans="2:18" ht="49.5" x14ac:dyDescent="0.2">
      <c r="B273" s="127" t="s">
        <v>179</v>
      </c>
      <c r="C273" s="122"/>
      <c r="D273" s="64" t="s">
        <v>30</v>
      </c>
      <c r="E273" s="128" t="s">
        <v>70</v>
      </c>
      <c r="F273" s="122"/>
      <c r="G273" s="122"/>
      <c r="H273" s="13" t="s">
        <v>10</v>
      </c>
      <c r="I273" s="13">
        <f>SUM(I274:I276)</f>
        <v>100</v>
      </c>
      <c r="J273" s="20"/>
      <c r="K273" s="20"/>
      <c r="L273" s="13">
        <f t="shared" ref="L273:P273" si="181">L274+L275+L276</f>
        <v>60</v>
      </c>
      <c r="M273" s="13">
        <f t="shared" si="181"/>
        <v>40</v>
      </c>
      <c r="N273" s="13">
        <f t="shared" si="181"/>
        <v>0</v>
      </c>
      <c r="O273" s="13">
        <f t="shared" si="181"/>
        <v>0</v>
      </c>
      <c r="P273" s="13">
        <f t="shared" si="181"/>
        <v>0</v>
      </c>
      <c r="Q273" s="20"/>
      <c r="R273" s="118"/>
    </row>
    <row r="274" spans="2:18" ht="25.5" customHeight="1" x14ac:dyDescent="0.2">
      <c r="B274" s="127"/>
      <c r="C274" s="122"/>
      <c r="D274" s="64"/>
      <c r="E274" s="128"/>
      <c r="F274" s="122"/>
      <c r="G274" s="122"/>
      <c r="H274" s="13" t="s">
        <v>11</v>
      </c>
      <c r="I274" s="13">
        <f t="shared" ref="I274:I280" si="182">J274+K274+L274+M274+N274+O274+P274+Q274</f>
        <v>0</v>
      </c>
      <c r="J274" s="20"/>
      <c r="K274" s="20"/>
      <c r="L274" s="20"/>
      <c r="M274" s="20"/>
      <c r="N274" s="20"/>
      <c r="O274" s="20"/>
      <c r="P274" s="20"/>
      <c r="Q274" s="20"/>
      <c r="R274" s="119"/>
    </row>
    <row r="275" spans="2:18" ht="25.5" customHeight="1" x14ac:dyDescent="0.2">
      <c r="B275" s="127"/>
      <c r="C275" s="122"/>
      <c r="D275" s="64"/>
      <c r="E275" s="128"/>
      <c r="F275" s="122"/>
      <c r="G275" s="122"/>
      <c r="H275" s="13" t="s">
        <v>13</v>
      </c>
      <c r="I275" s="13">
        <f t="shared" si="182"/>
        <v>100</v>
      </c>
      <c r="J275" s="20"/>
      <c r="K275" s="20"/>
      <c r="L275" s="32">
        <v>60</v>
      </c>
      <c r="M275" s="32">
        <v>40</v>
      </c>
      <c r="N275" s="32"/>
      <c r="O275" s="32"/>
      <c r="P275" s="32"/>
      <c r="Q275" s="20"/>
      <c r="R275" s="119"/>
    </row>
    <row r="276" spans="2:18" ht="25.5" customHeight="1" x14ac:dyDescent="0.2">
      <c r="B276" s="127"/>
      <c r="C276" s="122"/>
      <c r="D276" s="64"/>
      <c r="E276" s="128"/>
      <c r="F276" s="122"/>
      <c r="G276" s="122"/>
      <c r="H276" s="13" t="s">
        <v>12</v>
      </c>
      <c r="I276" s="13">
        <f t="shared" si="182"/>
        <v>0</v>
      </c>
      <c r="J276" s="20"/>
      <c r="K276" s="20"/>
      <c r="L276" s="33"/>
      <c r="M276" s="33"/>
      <c r="N276" s="33"/>
      <c r="O276" s="33"/>
      <c r="P276" s="33"/>
      <c r="Q276" s="20"/>
      <c r="R276" s="120"/>
    </row>
    <row r="277" spans="2:18" ht="49.5" x14ac:dyDescent="0.2">
      <c r="B277" s="132" t="s">
        <v>174</v>
      </c>
      <c r="C277" s="122"/>
      <c r="D277" s="64" t="s">
        <v>30</v>
      </c>
      <c r="E277" s="128" t="s">
        <v>37</v>
      </c>
      <c r="F277" s="122"/>
      <c r="G277" s="122"/>
      <c r="H277" s="13" t="s">
        <v>10</v>
      </c>
      <c r="I277" s="13">
        <f>SUM(I278:I280)</f>
        <v>440.5</v>
      </c>
      <c r="J277" s="19">
        <f t="shared" ref="J277:P277" si="183">SUMIF($H$261:$H$276,"Объем*",J$261:J$276)</f>
        <v>0</v>
      </c>
      <c r="K277" s="19">
        <f t="shared" si="183"/>
        <v>0</v>
      </c>
      <c r="L277" s="19">
        <f t="shared" si="183"/>
        <v>128.69999999999999</v>
      </c>
      <c r="M277" s="19">
        <f t="shared" si="183"/>
        <v>114.7</v>
      </c>
      <c r="N277" s="19">
        <f t="shared" si="183"/>
        <v>71.7</v>
      </c>
      <c r="O277" s="19">
        <f t="shared" si="183"/>
        <v>62.7</v>
      </c>
      <c r="P277" s="19">
        <f t="shared" si="183"/>
        <v>62.7</v>
      </c>
      <c r="Q277" s="19">
        <f>SUMIF($H$261:$H$276,"Объем*",Q$261:Q$276)</f>
        <v>0</v>
      </c>
      <c r="R277" s="118"/>
    </row>
    <row r="278" spans="2:18" ht="25.5" customHeight="1" x14ac:dyDescent="0.2">
      <c r="B278" s="133"/>
      <c r="C278" s="122"/>
      <c r="D278" s="64"/>
      <c r="E278" s="128"/>
      <c r="F278" s="122"/>
      <c r="G278" s="122"/>
      <c r="H278" s="13" t="s">
        <v>11</v>
      </c>
      <c r="I278" s="13">
        <f t="shared" si="182"/>
        <v>0</v>
      </c>
      <c r="J278" s="19"/>
      <c r="K278" s="19"/>
      <c r="L278" s="19">
        <f t="shared" ref="L278:O278" si="184">SUMIF($H$261:$H$276,"фед*",L$261:L$276)</f>
        <v>0</v>
      </c>
      <c r="M278" s="19">
        <f t="shared" si="184"/>
        <v>0</v>
      </c>
      <c r="N278" s="19">
        <f t="shared" si="184"/>
        <v>0</v>
      </c>
      <c r="O278" s="19">
        <f t="shared" si="184"/>
        <v>0</v>
      </c>
      <c r="P278" s="19">
        <f>SUMIF($H$261:$H$276,"фед*",P$261:P$276)</f>
        <v>0</v>
      </c>
      <c r="Q278" s="19">
        <f t="shared" ref="Q278:Q280" si="185">SUMIF($H$261:$H$276,"Объем*",Q$261:Q$276)</f>
        <v>0</v>
      </c>
      <c r="R278" s="119"/>
    </row>
    <row r="279" spans="2:18" ht="25.5" customHeight="1" x14ac:dyDescent="0.2">
      <c r="B279" s="133"/>
      <c r="C279" s="122"/>
      <c r="D279" s="64"/>
      <c r="E279" s="128"/>
      <c r="F279" s="122"/>
      <c r="G279" s="122"/>
      <c r="H279" s="13" t="s">
        <v>13</v>
      </c>
      <c r="I279" s="13">
        <f t="shared" si="182"/>
        <v>392</v>
      </c>
      <c r="J279" s="19">
        <f t="shared" ref="J279:O279" si="186">SUMIF($H$261:$H$276,"конс*",J$261:J$276)</f>
        <v>0</v>
      </c>
      <c r="K279" s="19">
        <f t="shared" si="186"/>
        <v>0</v>
      </c>
      <c r="L279" s="19">
        <f t="shared" si="186"/>
        <v>119</v>
      </c>
      <c r="M279" s="19">
        <f t="shared" si="186"/>
        <v>105</v>
      </c>
      <c r="N279" s="19">
        <f t="shared" si="186"/>
        <v>62</v>
      </c>
      <c r="O279" s="19">
        <f t="shared" si="186"/>
        <v>53</v>
      </c>
      <c r="P279" s="19">
        <f>SUMIF($H$261:$H$276,"конс*",P$261:P$276)</f>
        <v>53</v>
      </c>
      <c r="Q279" s="19">
        <f t="shared" si="185"/>
        <v>0</v>
      </c>
      <c r="R279" s="119"/>
    </row>
    <row r="280" spans="2:18" ht="25.5" customHeight="1" x14ac:dyDescent="0.2">
      <c r="B280" s="134"/>
      <c r="C280" s="122"/>
      <c r="D280" s="64"/>
      <c r="E280" s="128"/>
      <c r="F280" s="122"/>
      <c r="G280" s="122"/>
      <c r="H280" s="13" t="s">
        <v>12</v>
      </c>
      <c r="I280" s="13">
        <f t="shared" si="182"/>
        <v>48.5</v>
      </c>
      <c r="J280" s="20"/>
      <c r="K280" s="20"/>
      <c r="L280" s="20">
        <f t="shared" ref="L280:O280" si="187">SUMIF($H$261:$H$276,"вне*",L$261:L$276)</f>
        <v>9.6999999999999993</v>
      </c>
      <c r="M280" s="20">
        <f t="shared" si="187"/>
        <v>9.6999999999999993</v>
      </c>
      <c r="N280" s="20">
        <f t="shared" si="187"/>
        <v>9.6999999999999993</v>
      </c>
      <c r="O280" s="20">
        <f t="shared" si="187"/>
        <v>9.6999999999999993</v>
      </c>
      <c r="P280" s="20">
        <f>SUMIF($H$261:$H$276,"вне*",P$261:P$276)</f>
        <v>9.6999999999999993</v>
      </c>
      <c r="Q280" s="19">
        <f t="shared" si="185"/>
        <v>0</v>
      </c>
      <c r="R280" s="120"/>
    </row>
    <row r="281" spans="2:18" ht="25.5" customHeight="1" x14ac:dyDescent="0.2">
      <c r="B281" s="143" t="s">
        <v>186</v>
      </c>
      <c r="C281" s="144"/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5"/>
    </row>
    <row r="282" spans="2:18" ht="49.5" x14ac:dyDescent="0.2">
      <c r="B282" s="101" t="s">
        <v>185</v>
      </c>
      <c r="C282" s="68"/>
      <c r="D282" s="68" t="s">
        <v>22</v>
      </c>
      <c r="E282" s="68" t="s">
        <v>135</v>
      </c>
      <c r="F282" s="68"/>
      <c r="G282" s="68" t="s">
        <v>155</v>
      </c>
      <c r="H282" s="13" t="s">
        <v>10</v>
      </c>
      <c r="I282" s="34">
        <f>SUM(J282:Q282)</f>
        <v>1330</v>
      </c>
      <c r="J282" s="15">
        <f t="shared" ref="J282:Q282" si="188">J283+J284+J285</f>
        <v>0</v>
      </c>
      <c r="K282" s="15">
        <f t="shared" si="188"/>
        <v>0</v>
      </c>
      <c r="L282" s="13">
        <f t="shared" si="188"/>
        <v>0</v>
      </c>
      <c r="M282" s="13">
        <f t="shared" si="188"/>
        <v>0</v>
      </c>
      <c r="N282" s="13">
        <f t="shared" si="188"/>
        <v>30</v>
      </c>
      <c r="O282" s="13">
        <f t="shared" si="188"/>
        <v>700</v>
      </c>
      <c r="P282" s="13">
        <f t="shared" si="188"/>
        <v>600</v>
      </c>
      <c r="Q282" s="13">
        <f t="shared" si="188"/>
        <v>0</v>
      </c>
      <c r="R282" s="57">
        <v>25000</v>
      </c>
    </row>
    <row r="283" spans="2:18" ht="25.5" customHeight="1" x14ac:dyDescent="0.2">
      <c r="B283" s="102"/>
      <c r="C283" s="99"/>
      <c r="D283" s="69"/>
      <c r="E283" s="69"/>
      <c r="F283" s="69"/>
      <c r="G283" s="69"/>
      <c r="H283" s="13" t="s">
        <v>11</v>
      </c>
      <c r="I283" s="34">
        <f t="shared" ref="I283:I284" si="189">SUM(J283:Q283)</f>
        <v>1287</v>
      </c>
      <c r="J283" s="23"/>
      <c r="K283" s="23"/>
      <c r="L283" s="14"/>
      <c r="M283" s="14"/>
      <c r="N283" s="14">
        <v>0</v>
      </c>
      <c r="O283" s="14">
        <v>693</v>
      </c>
      <c r="P283" s="14">
        <v>594</v>
      </c>
      <c r="Q283" s="14"/>
      <c r="R283" s="58"/>
    </row>
    <row r="284" spans="2:18" ht="25.5" customHeight="1" x14ac:dyDescent="0.2">
      <c r="B284" s="102"/>
      <c r="C284" s="99"/>
      <c r="D284" s="69"/>
      <c r="E284" s="69"/>
      <c r="F284" s="69"/>
      <c r="G284" s="69"/>
      <c r="H284" s="13" t="s">
        <v>13</v>
      </c>
      <c r="I284" s="13">
        <f t="shared" si="189"/>
        <v>43</v>
      </c>
      <c r="J284" s="23"/>
      <c r="K284" s="23"/>
      <c r="L284" s="14"/>
      <c r="M284" s="14"/>
      <c r="N284" s="14">
        <v>30</v>
      </c>
      <c r="O284" s="14">
        <v>7</v>
      </c>
      <c r="P284" s="14">
        <v>6</v>
      </c>
      <c r="Q284" s="14"/>
      <c r="R284" s="58"/>
    </row>
    <row r="285" spans="2:18" ht="25.5" customHeight="1" x14ac:dyDescent="0.2">
      <c r="B285" s="103"/>
      <c r="C285" s="100"/>
      <c r="D285" s="70"/>
      <c r="E285" s="70"/>
      <c r="F285" s="70"/>
      <c r="G285" s="70"/>
      <c r="H285" s="13" t="s">
        <v>12</v>
      </c>
      <c r="I285" s="14"/>
      <c r="J285" s="14"/>
      <c r="K285" s="14"/>
      <c r="L285" s="14"/>
      <c r="M285" s="14"/>
      <c r="N285" s="14"/>
      <c r="O285" s="14"/>
      <c r="P285" s="14"/>
      <c r="Q285" s="14"/>
      <c r="R285" s="59"/>
    </row>
    <row r="286" spans="2:18" ht="49.5" x14ac:dyDescent="0.2">
      <c r="B286" s="101" t="s">
        <v>196</v>
      </c>
      <c r="C286" s="68" t="s">
        <v>195</v>
      </c>
      <c r="D286" s="68" t="s">
        <v>30</v>
      </c>
      <c r="E286" s="68" t="s">
        <v>70</v>
      </c>
      <c r="F286" s="68"/>
      <c r="G286" s="68" t="s">
        <v>197</v>
      </c>
      <c r="H286" s="13" t="s">
        <v>10</v>
      </c>
      <c r="I286" s="35">
        <v>179.03</v>
      </c>
      <c r="J286" s="34"/>
      <c r="K286" s="34"/>
      <c r="L286" s="35">
        <v>54.07</v>
      </c>
      <c r="M286" s="35">
        <v>124.96</v>
      </c>
      <c r="N286" s="13"/>
      <c r="O286" s="13"/>
      <c r="P286" s="13"/>
      <c r="Q286" s="13"/>
      <c r="R286" s="138">
        <v>600000</v>
      </c>
    </row>
    <row r="287" spans="2:18" ht="25.5" customHeight="1" x14ac:dyDescent="0.2">
      <c r="B287" s="102"/>
      <c r="C287" s="99"/>
      <c r="D287" s="69"/>
      <c r="E287" s="69"/>
      <c r="F287" s="69"/>
      <c r="G287" s="69"/>
      <c r="H287" s="13" t="s">
        <v>11</v>
      </c>
      <c r="I287" s="35">
        <v>168.29</v>
      </c>
      <c r="J287" s="34"/>
      <c r="K287" s="34"/>
      <c r="L287" s="35">
        <v>50.83</v>
      </c>
      <c r="M287" s="35">
        <v>117.46</v>
      </c>
      <c r="N287" s="14"/>
      <c r="O287" s="14"/>
      <c r="P287" s="14"/>
      <c r="Q287" s="14"/>
      <c r="R287" s="138"/>
    </row>
    <row r="288" spans="2:18" ht="25.5" customHeight="1" x14ac:dyDescent="0.2">
      <c r="B288" s="102"/>
      <c r="C288" s="99"/>
      <c r="D288" s="69"/>
      <c r="E288" s="69"/>
      <c r="F288" s="69"/>
      <c r="G288" s="69"/>
      <c r="H288" s="13" t="s">
        <v>13</v>
      </c>
      <c r="I288" s="13">
        <v>10.74</v>
      </c>
      <c r="J288" s="13"/>
      <c r="K288" s="13"/>
      <c r="L288" s="13">
        <v>3.24</v>
      </c>
      <c r="M288" s="13">
        <v>7.5</v>
      </c>
      <c r="N288" s="14"/>
      <c r="O288" s="14"/>
      <c r="P288" s="14"/>
      <c r="Q288" s="14"/>
      <c r="R288" s="138"/>
    </row>
    <row r="289" spans="2:18" ht="25.5" customHeight="1" x14ac:dyDescent="0.2">
      <c r="B289" s="103"/>
      <c r="C289" s="100"/>
      <c r="D289" s="70"/>
      <c r="E289" s="70"/>
      <c r="F289" s="70"/>
      <c r="G289" s="70"/>
      <c r="H289" s="13" t="s">
        <v>12</v>
      </c>
      <c r="I289" s="34"/>
      <c r="J289" s="34"/>
      <c r="K289" s="34"/>
      <c r="L289" s="34"/>
      <c r="M289" s="34"/>
      <c r="N289" s="36"/>
      <c r="O289" s="36"/>
      <c r="P289" s="36"/>
      <c r="Q289" s="36"/>
      <c r="R289" s="138"/>
    </row>
    <row r="290" spans="2:18" ht="49.5" x14ac:dyDescent="0.2">
      <c r="B290" s="101" t="s">
        <v>198</v>
      </c>
      <c r="C290" s="68" t="s">
        <v>195</v>
      </c>
      <c r="D290" s="68" t="s">
        <v>30</v>
      </c>
      <c r="E290" s="68">
        <v>2022</v>
      </c>
      <c r="F290" s="68"/>
      <c r="G290" s="68" t="s">
        <v>197</v>
      </c>
      <c r="H290" s="13" t="s">
        <v>10</v>
      </c>
      <c r="I290" s="35">
        <v>81.290000000000006</v>
      </c>
      <c r="J290" s="35"/>
      <c r="K290" s="35"/>
      <c r="L290" s="35"/>
      <c r="M290" s="35">
        <v>81.290000000000006</v>
      </c>
      <c r="N290" s="37"/>
      <c r="O290" s="37"/>
      <c r="P290" s="37"/>
      <c r="Q290" s="37"/>
      <c r="R290" s="138">
        <v>10000</v>
      </c>
    </row>
    <row r="291" spans="2:18" ht="25.5" customHeight="1" x14ac:dyDescent="0.2">
      <c r="B291" s="102"/>
      <c r="C291" s="99"/>
      <c r="D291" s="69"/>
      <c r="E291" s="69"/>
      <c r="F291" s="69"/>
      <c r="G291" s="69"/>
      <c r="H291" s="13" t="s">
        <v>11</v>
      </c>
      <c r="I291" s="35">
        <v>76.41</v>
      </c>
      <c r="J291" s="35"/>
      <c r="K291" s="35"/>
      <c r="L291" s="35"/>
      <c r="M291" s="35">
        <v>76.41</v>
      </c>
      <c r="N291" s="37"/>
      <c r="O291" s="37"/>
      <c r="P291" s="37"/>
      <c r="Q291" s="37"/>
      <c r="R291" s="138"/>
    </row>
    <row r="292" spans="2:18" ht="25.5" customHeight="1" x14ac:dyDescent="0.2">
      <c r="B292" s="102"/>
      <c r="C292" s="99"/>
      <c r="D292" s="69"/>
      <c r="E292" s="69"/>
      <c r="F292" s="69"/>
      <c r="G292" s="69"/>
      <c r="H292" s="13" t="s">
        <v>13</v>
      </c>
      <c r="I292" s="13">
        <v>4.88</v>
      </c>
      <c r="J292" s="13"/>
      <c r="K292" s="13"/>
      <c r="L292" s="13"/>
      <c r="M292" s="13">
        <v>4.88</v>
      </c>
      <c r="N292" s="37"/>
      <c r="O292" s="37"/>
      <c r="P292" s="37"/>
      <c r="Q292" s="37"/>
      <c r="R292" s="138"/>
    </row>
    <row r="293" spans="2:18" ht="82.5" customHeight="1" x14ac:dyDescent="0.2">
      <c r="B293" s="103"/>
      <c r="C293" s="100"/>
      <c r="D293" s="70"/>
      <c r="E293" s="70"/>
      <c r="F293" s="70"/>
      <c r="G293" s="70"/>
      <c r="H293" s="13" t="s">
        <v>12</v>
      </c>
      <c r="I293" s="34"/>
      <c r="J293" s="34"/>
      <c r="K293" s="34"/>
      <c r="L293" s="34"/>
      <c r="M293" s="34"/>
      <c r="N293" s="37"/>
      <c r="O293" s="37"/>
      <c r="P293" s="37"/>
      <c r="Q293" s="37"/>
      <c r="R293" s="138"/>
    </row>
    <row r="294" spans="2:18" ht="49.5" x14ac:dyDescent="0.2">
      <c r="B294" s="101" t="s">
        <v>199</v>
      </c>
      <c r="C294" s="68" t="s">
        <v>195</v>
      </c>
      <c r="D294" s="68" t="s">
        <v>200</v>
      </c>
      <c r="E294" s="68" t="s">
        <v>70</v>
      </c>
      <c r="F294" s="68"/>
      <c r="G294" s="68" t="s">
        <v>197</v>
      </c>
      <c r="H294" s="13" t="s">
        <v>10</v>
      </c>
      <c r="I294" s="35">
        <v>80.63</v>
      </c>
      <c r="J294" s="35"/>
      <c r="K294" s="35"/>
      <c r="L294" s="35">
        <v>21.28</v>
      </c>
      <c r="M294" s="35">
        <v>59.35</v>
      </c>
      <c r="N294" s="37"/>
      <c r="O294" s="37"/>
      <c r="P294" s="37"/>
      <c r="Q294" s="37"/>
      <c r="R294" s="138">
        <v>5000</v>
      </c>
    </row>
    <row r="295" spans="2:18" ht="25.5" customHeight="1" x14ac:dyDescent="0.2">
      <c r="B295" s="102"/>
      <c r="C295" s="99"/>
      <c r="D295" s="69"/>
      <c r="E295" s="69"/>
      <c r="F295" s="69"/>
      <c r="G295" s="69"/>
      <c r="H295" s="13" t="s">
        <v>11</v>
      </c>
      <c r="I295" s="35">
        <v>75.790000000000006</v>
      </c>
      <c r="J295" s="35"/>
      <c r="K295" s="35"/>
      <c r="L295" s="35">
        <v>20</v>
      </c>
      <c r="M295" s="35">
        <v>55.79</v>
      </c>
      <c r="N295" s="37"/>
      <c r="O295" s="37"/>
      <c r="P295" s="37"/>
      <c r="Q295" s="37"/>
      <c r="R295" s="138"/>
    </row>
    <row r="296" spans="2:18" ht="25.5" customHeight="1" x14ac:dyDescent="0.2">
      <c r="B296" s="102"/>
      <c r="C296" s="99"/>
      <c r="D296" s="69"/>
      <c r="E296" s="69"/>
      <c r="F296" s="69"/>
      <c r="G296" s="69"/>
      <c r="H296" s="13" t="s">
        <v>13</v>
      </c>
      <c r="I296" s="35">
        <v>4.84</v>
      </c>
      <c r="J296" s="35"/>
      <c r="K296" s="35"/>
      <c r="L296" s="35">
        <v>1.28</v>
      </c>
      <c r="M296" s="35">
        <v>3.56</v>
      </c>
      <c r="N296" s="37"/>
      <c r="O296" s="37"/>
      <c r="P296" s="37"/>
      <c r="Q296" s="37"/>
      <c r="R296" s="138"/>
    </row>
    <row r="297" spans="2:18" ht="48.75" customHeight="1" x14ac:dyDescent="0.2">
      <c r="B297" s="103"/>
      <c r="C297" s="100"/>
      <c r="D297" s="70"/>
      <c r="E297" s="70"/>
      <c r="F297" s="70"/>
      <c r="G297" s="70"/>
      <c r="H297" s="13" t="s">
        <v>12</v>
      </c>
      <c r="I297" s="34"/>
      <c r="J297" s="34"/>
      <c r="K297" s="34"/>
      <c r="L297" s="34"/>
      <c r="M297" s="34"/>
      <c r="N297" s="37"/>
      <c r="O297" s="37"/>
      <c r="P297" s="37"/>
      <c r="Q297" s="37"/>
      <c r="R297" s="138"/>
    </row>
    <row r="298" spans="2:18" ht="49.5" x14ac:dyDescent="0.2">
      <c r="B298" s="139" t="s">
        <v>180</v>
      </c>
      <c r="C298" s="124"/>
      <c r="D298" s="64" t="s">
        <v>22</v>
      </c>
      <c r="E298" s="68">
        <v>2021</v>
      </c>
      <c r="F298" s="68"/>
      <c r="G298" s="68"/>
      <c r="H298" s="13" t="s">
        <v>10</v>
      </c>
      <c r="I298" s="38">
        <f t="shared" ref="I298:I301" si="190">SUM(J298:P298)</f>
        <v>59.9</v>
      </c>
      <c r="J298" s="38">
        <f>SUM(J299:J301)</f>
        <v>0</v>
      </c>
      <c r="K298" s="38">
        <f t="shared" ref="K298:Q298" si="191">SUM(K299:K301)</f>
        <v>0</v>
      </c>
      <c r="L298" s="38">
        <f t="shared" si="191"/>
        <v>59.9</v>
      </c>
      <c r="M298" s="38">
        <f t="shared" si="191"/>
        <v>0</v>
      </c>
      <c r="N298" s="38">
        <f t="shared" si="191"/>
        <v>0</v>
      </c>
      <c r="O298" s="38">
        <f t="shared" si="191"/>
        <v>0</v>
      </c>
      <c r="P298" s="38">
        <f t="shared" si="191"/>
        <v>0</v>
      </c>
      <c r="Q298" s="38">
        <f t="shared" si="191"/>
        <v>0</v>
      </c>
      <c r="R298" s="138">
        <v>15000</v>
      </c>
    </row>
    <row r="299" spans="2:18" ht="25.5" customHeight="1" x14ac:dyDescent="0.2">
      <c r="B299" s="139"/>
      <c r="C299" s="99"/>
      <c r="D299" s="64"/>
      <c r="E299" s="69"/>
      <c r="F299" s="69"/>
      <c r="G299" s="69"/>
      <c r="H299" s="13" t="s">
        <v>11</v>
      </c>
      <c r="I299" s="38">
        <f t="shared" si="190"/>
        <v>59.3</v>
      </c>
      <c r="J299" s="39"/>
      <c r="K299" s="39"/>
      <c r="L299" s="39">
        <v>59.3</v>
      </c>
      <c r="M299" s="39"/>
      <c r="N299" s="39"/>
      <c r="O299" s="39"/>
      <c r="P299" s="39"/>
      <c r="Q299" s="39"/>
      <c r="R299" s="138"/>
    </row>
    <row r="300" spans="2:18" ht="25.5" customHeight="1" x14ac:dyDescent="0.2">
      <c r="B300" s="139"/>
      <c r="C300" s="99"/>
      <c r="D300" s="64"/>
      <c r="E300" s="69"/>
      <c r="F300" s="69"/>
      <c r="G300" s="69"/>
      <c r="H300" s="13" t="s">
        <v>13</v>
      </c>
      <c r="I300" s="38">
        <f t="shared" si="190"/>
        <v>0.6</v>
      </c>
      <c r="J300" s="39"/>
      <c r="K300" s="39"/>
      <c r="L300" s="39">
        <v>0.6</v>
      </c>
      <c r="M300" s="39"/>
      <c r="N300" s="39"/>
      <c r="O300" s="39"/>
      <c r="P300" s="39"/>
      <c r="Q300" s="39"/>
      <c r="R300" s="138"/>
    </row>
    <row r="301" spans="2:18" ht="25.5" customHeight="1" x14ac:dyDescent="0.2">
      <c r="B301" s="139"/>
      <c r="C301" s="100"/>
      <c r="D301" s="64"/>
      <c r="E301" s="70"/>
      <c r="F301" s="70"/>
      <c r="G301" s="70"/>
      <c r="H301" s="13" t="s">
        <v>12</v>
      </c>
      <c r="I301" s="38">
        <f t="shared" si="190"/>
        <v>0</v>
      </c>
      <c r="J301" s="39"/>
      <c r="K301" s="39"/>
      <c r="L301" s="39"/>
      <c r="M301" s="39"/>
      <c r="N301" s="39"/>
      <c r="O301" s="39"/>
      <c r="P301" s="39"/>
      <c r="Q301" s="39"/>
      <c r="R301" s="138"/>
    </row>
    <row r="302" spans="2:18" ht="49.5" x14ac:dyDescent="0.2">
      <c r="B302" s="139" t="s">
        <v>181</v>
      </c>
      <c r="C302" s="124"/>
      <c r="D302" s="64" t="s">
        <v>22</v>
      </c>
      <c r="E302" s="68">
        <v>2022</v>
      </c>
      <c r="F302" s="68"/>
      <c r="G302" s="68"/>
      <c r="H302" s="13" t="s">
        <v>10</v>
      </c>
      <c r="I302" s="38">
        <f t="shared" ref="I302:I317" si="192">SUM(J302:P302)</f>
        <v>208.4</v>
      </c>
      <c r="J302" s="38">
        <f>SUM(J303:J305)</f>
        <v>0</v>
      </c>
      <c r="K302" s="38">
        <f t="shared" ref="K302" si="193">SUM(K303:K305)</f>
        <v>0</v>
      </c>
      <c r="L302" s="38"/>
      <c r="M302" s="38">
        <f t="shared" ref="M302:Q302" si="194">SUM(M303:M305)</f>
        <v>208.4</v>
      </c>
      <c r="N302" s="38">
        <f t="shared" si="194"/>
        <v>0</v>
      </c>
      <c r="O302" s="38">
        <f t="shared" si="194"/>
        <v>0</v>
      </c>
      <c r="P302" s="38">
        <f t="shared" si="194"/>
        <v>0</v>
      </c>
      <c r="Q302" s="38">
        <f t="shared" si="194"/>
        <v>0</v>
      </c>
      <c r="R302" s="138">
        <v>300000</v>
      </c>
    </row>
    <row r="303" spans="2:18" ht="25.5" customHeight="1" x14ac:dyDescent="0.2">
      <c r="B303" s="139"/>
      <c r="C303" s="99"/>
      <c r="D303" s="64"/>
      <c r="E303" s="69"/>
      <c r="F303" s="69"/>
      <c r="G303" s="69"/>
      <c r="H303" s="13" t="s">
        <v>11</v>
      </c>
      <c r="I303" s="38">
        <f t="shared" si="192"/>
        <v>206.32</v>
      </c>
      <c r="J303" s="39"/>
      <c r="K303" s="39"/>
      <c r="L303" s="39"/>
      <c r="M303" s="39">
        <v>206.32</v>
      </c>
      <c r="N303" s="39"/>
      <c r="O303" s="39"/>
      <c r="P303" s="39"/>
      <c r="Q303" s="39"/>
      <c r="R303" s="138"/>
    </row>
    <row r="304" spans="2:18" ht="25.5" customHeight="1" x14ac:dyDescent="0.2">
      <c r="B304" s="139"/>
      <c r="C304" s="99"/>
      <c r="D304" s="64"/>
      <c r="E304" s="69"/>
      <c r="F304" s="69"/>
      <c r="G304" s="69"/>
      <c r="H304" s="13" t="s">
        <v>13</v>
      </c>
      <c r="I304" s="38">
        <f t="shared" si="192"/>
        <v>2.08</v>
      </c>
      <c r="J304" s="39"/>
      <c r="K304" s="39"/>
      <c r="L304" s="39"/>
      <c r="M304" s="39">
        <v>2.08</v>
      </c>
      <c r="N304" s="39"/>
      <c r="O304" s="39"/>
      <c r="P304" s="39"/>
      <c r="Q304" s="39"/>
      <c r="R304" s="138"/>
    </row>
    <row r="305" spans="2:18" ht="25.5" customHeight="1" x14ac:dyDescent="0.2">
      <c r="B305" s="139"/>
      <c r="C305" s="100"/>
      <c r="D305" s="64"/>
      <c r="E305" s="70"/>
      <c r="F305" s="70"/>
      <c r="G305" s="70"/>
      <c r="H305" s="13" t="s">
        <v>12</v>
      </c>
      <c r="I305" s="38">
        <f t="shared" si="192"/>
        <v>0</v>
      </c>
      <c r="J305" s="39"/>
      <c r="K305" s="39"/>
      <c r="L305" s="39"/>
      <c r="M305" s="39"/>
      <c r="N305" s="39"/>
      <c r="O305" s="39"/>
      <c r="P305" s="39"/>
      <c r="Q305" s="39"/>
      <c r="R305" s="138"/>
    </row>
    <row r="306" spans="2:18" ht="49.5" x14ac:dyDescent="0.2">
      <c r="B306" s="146" t="s">
        <v>182</v>
      </c>
      <c r="C306" s="124"/>
      <c r="D306" s="64" t="s">
        <v>22</v>
      </c>
      <c r="E306" s="68" t="s">
        <v>70</v>
      </c>
      <c r="F306" s="68"/>
      <c r="G306" s="68"/>
      <c r="H306" s="13" t="s">
        <v>10</v>
      </c>
      <c r="I306" s="40">
        <f t="shared" si="192"/>
        <v>146</v>
      </c>
      <c r="J306" s="40">
        <f>SUM(J307:J309)</f>
        <v>0</v>
      </c>
      <c r="K306" s="40">
        <f t="shared" ref="K306:Q306" si="195">SUM(K307:K309)</f>
        <v>0</v>
      </c>
      <c r="L306" s="40">
        <f t="shared" si="195"/>
        <v>73</v>
      </c>
      <c r="M306" s="40">
        <f t="shared" si="195"/>
        <v>73</v>
      </c>
      <c r="N306" s="40">
        <f t="shared" si="195"/>
        <v>0</v>
      </c>
      <c r="O306" s="40">
        <f t="shared" si="195"/>
        <v>0</v>
      </c>
      <c r="P306" s="40">
        <f t="shared" si="195"/>
        <v>0</v>
      </c>
      <c r="Q306" s="40">
        <f t="shared" si="195"/>
        <v>0</v>
      </c>
      <c r="R306" s="138">
        <v>300000</v>
      </c>
    </row>
    <row r="307" spans="2:18" ht="25.5" customHeight="1" x14ac:dyDescent="0.2">
      <c r="B307" s="146"/>
      <c r="C307" s="99"/>
      <c r="D307" s="64"/>
      <c r="E307" s="69"/>
      <c r="F307" s="69"/>
      <c r="G307" s="69"/>
      <c r="H307" s="13" t="s">
        <v>11</v>
      </c>
      <c r="I307" s="40">
        <f t="shared" si="192"/>
        <v>144.54</v>
      </c>
      <c r="J307" s="41"/>
      <c r="K307" s="41"/>
      <c r="L307" s="41">
        <f>0.99*146/2</f>
        <v>72.27</v>
      </c>
      <c r="M307" s="41">
        <f>0.99*146/2</f>
        <v>72.27</v>
      </c>
      <c r="N307" s="41"/>
      <c r="O307" s="41"/>
      <c r="P307" s="41"/>
      <c r="Q307" s="41"/>
      <c r="R307" s="138"/>
    </row>
    <row r="308" spans="2:18" ht="25.5" customHeight="1" x14ac:dyDescent="0.2">
      <c r="B308" s="146"/>
      <c r="C308" s="99"/>
      <c r="D308" s="64"/>
      <c r="E308" s="69"/>
      <c r="F308" s="69"/>
      <c r="G308" s="69"/>
      <c r="H308" s="13" t="s">
        <v>13</v>
      </c>
      <c r="I308" s="40">
        <f t="shared" si="192"/>
        <v>1.46</v>
      </c>
      <c r="J308" s="41"/>
      <c r="K308" s="41"/>
      <c r="L308" s="41">
        <f>L307/99</f>
        <v>0.73</v>
      </c>
      <c r="M308" s="41">
        <f>M307/99</f>
        <v>0.73</v>
      </c>
      <c r="N308" s="41"/>
      <c r="O308" s="41"/>
      <c r="P308" s="41"/>
      <c r="Q308" s="41"/>
      <c r="R308" s="138"/>
    </row>
    <row r="309" spans="2:18" ht="25.5" customHeight="1" x14ac:dyDescent="0.2">
      <c r="B309" s="146"/>
      <c r="C309" s="100"/>
      <c r="D309" s="64"/>
      <c r="E309" s="70"/>
      <c r="F309" s="70"/>
      <c r="G309" s="70"/>
      <c r="H309" s="13" t="s">
        <v>12</v>
      </c>
      <c r="I309" s="40">
        <f t="shared" si="192"/>
        <v>0</v>
      </c>
      <c r="J309" s="41"/>
      <c r="K309" s="41"/>
      <c r="L309" s="41"/>
      <c r="M309" s="41"/>
      <c r="N309" s="41"/>
      <c r="O309" s="41"/>
      <c r="P309" s="41"/>
      <c r="Q309" s="41"/>
      <c r="R309" s="138"/>
    </row>
    <row r="310" spans="2:18" ht="49.5" x14ac:dyDescent="0.2">
      <c r="B310" s="135" t="s">
        <v>183</v>
      </c>
      <c r="C310" s="124"/>
      <c r="D310" s="64" t="s">
        <v>22</v>
      </c>
      <c r="E310" s="68" t="s">
        <v>70</v>
      </c>
      <c r="F310" s="68"/>
      <c r="G310" s="68"/>
      <c r="H310" s="13" t="s">
        <v>10</v>
      </c>
      <c r="I310" s="40">
        <f t="shared" si="192"/>
        <v>200</v>
      </c>
      <c r="J310" s="40">
        <f>SUM(J311:J313)</f>
        <v>0</v>
      </c>
      <c r="K310" s="40">
        <f t="shared" ref="K310:Q310" si="196">SUM(K311:K313)</f>
        <v>0</v>
      </c>
      <c r="L310" s="40">
        <f t="shared" si="196"/>
        <v>100</v>
      </c>
      <c r="M310" s="40">
        <f t="shared" si="196"/>
        <v>100</v>
      </c>
      <c r="N310" s="40"/>
      <c r="O310" s="40">
        <f t="shared" si="196"/>
        <v>0</v>
      </c>
      <c r="P310" s="40">
        <f t="shared" si="196"/>
        <v>0</v>
      </c>
      <c r="Q310" s="40">
        <f t="shared" si="196"/>
        <v>0</v>
      </c>
      <c r="R310" s="140">
        <v>15000</v>
      </c>
    </row>
    <row r="311" spans="2:18" ht="25.5" customHeight="1" x14ac:dyDescent="0.2">
      <c r="B311" s="136"/>
      <c r="C311" s="99"/>
      <c r="D311" s="64"/>
      <c r="E311" s="69"/>
      <c r="F311" s="69"/>
      <c r="G311" s="69"/>
      <c r="H311" s="13" t="s">
        <v>11</v>
      </c>
      <c r="I311" s="40">
        <f t="shared" si="192"/>
        <v>198</v>
      </c>
      <c r="J311" s="41"/>
      <c r="K311" s="41"/>
      <c r="L311" s="41">
        <v>99</v>
      </c>
      <c r="M311" s="41">
        <f>0.99*100</f>
        <v>99</v>
      </c>
      <c r="N311" s="41"/>
      <c r="O311" s="41"/>
      <c r="P311" s="41"/>
      <c r="Q311" s="41"/>
      <c r="R311" s="141"/>
    </row>
    <row r="312" spans="2:18" ht="25.5" customHeight="1" x14ac:dyDescent="0.2">
      <c r="B312" s="136"/>
      <c r="C312" s="99"/>
      <c r="D312" s="64"/>
      <c r="E312" s="69"/>
      <c r="F312" s="69"/>
      <c r="G312" s="69"/>
      <c r="H312" s="13" t="s">
        <v>13</v>
      </c>
      <c r="I312" s="40">
        <f t="shared" si="192"/>
        <v>2</v>
      </c>
      <c r="J312" s="41"/>
      <c r="K312" s="41"/>
      <c r="L312" s="41">
        <v>1</v>
      </c>
      <c r="M312" s="41">
        <f>M311/99</f>
        <v>1</v>
      </c>
      <c r="N312" s="41"/>
      <c r="O312" s="41"/>
      <c r="P312" s="41"/>
      <c r="Q312" s="41"/>
      <c r="R312" s="141"/>
    </row>
    <row r="313" spans="2:18" ht="25.5" customHeight="1" x14ac:dyDescent="0.2">
      <c r="B313" s="137"/>
      <c r="C313" s="100"/>
      <c r="D313" s="64"/>
      <c r="E313" s="70"/>
      <c r="F313" s="70"/>
      <c r="G313" s="70"/>
      <c r="H313" s="13" t="s">
        <v>12</v>
      </c>
      <c r="I313" s="40">
        <f t="shared" si="192"/>
        <v>0</v>
      </c>
      <c r="J313" s="41"/>
      <c r="K313" s="41"/>
      <c r="L313" s="41"/>
      <c r="M313" s="41"/>
      <c r="N313" s="41"/>
      <c r="O313" s="41"/>
      <c r="P313" s="41"/>
      <c r="Q313" s="41"/>
      <c r="R313" s="142"/>
    </row>
    <row r="314" spans="2:18" ht="49.5" x14ac:dyDescent="0.2">
      <c r="B314" s="135" t="s">
        <v>184</v>
      </c>
      <c r="C314" s="135" t="s">
        <v>195</v>
      </c>
      <c r="D314" s="64" t="s">
        <v>22</v>
      </c>
      <c r="E314" s="68">
        <v>2021</v>
      </c>
      <c r="F314" s="68"/>
      <c r="G314" s="68"/>
      <c r="H314" s="13" t="s">
        <v>10</v>
      </c>
      <c r="I314" s="40">
        <f t="shared" si="192"/>
        <v>160</v>
      </c>
      <c r="J314" s="40">
        <f>SUM(J315:J317)</f>
        <v>0</v>
      </c>
      <c r="K314" s="40">
        <f t="shared" ref="K314:Q314" si="197">SUM(K315:K317)</f>
        <v>0</v>
      </c>
      <c r="L314" s="40">
        <f t="shared" si="197"/>
        <v>160</v>
      </c>
      <c r="M314" s="40"/>
      <c r="N314" s="40"/>
      <c r="O314" s="40">
        <f t="shared" si="197"/>
        <v>0</v>
      </c>
      <c r="P314" s="40">
        <f t="shared" si="197"/>
        <v>0</v>
      </c>
      <c r="Q314" s="40">
        <f t="shared" si="197"/>
        <v>0</v>
      </c>
      <c r="R314" s="140">
        <v>600000</v>
      </c>
    </row>
    <row r="315" spans="2:18" ht="25.5" customHeight="1" x14ac:dyDescent="0.2">
      <c r="B315" s="136"/>
      <c r="C315" s="136"/>
      <c r="D315" s="64"/>
      <c r="E315" s="69"/>
      <c r="F315" s="69"/>
      <c r="G315" s="69"/>
      <c r="H315" s="13" t="s">
        <v>11</v>
      </c>
      <c r="I315" s="40">
        <f t="shared" si="192"/>
        <v>158.4</v>
      </c>
      <c r="J315" s="41"/>
      <c r="K315" s="41"/>
      <c r="L315" s="41">
        <v>158.4</v>
      </c>
      <c r="M315" s="41"/>
      <c r="N315" s="41"/>
      <c r="O315" s="41"/>
      <c r="P315" s="41"/>
      <c r="Q315" s="41"/>
      <c r="R315" s="141"/>
    </row>
    <row r="316" spans="2:18" ht="25.5" customHeight="1" x14ac:dyDescent="0.2">
      <c r="B316" s="136"/>
      <c r="C316" s="136"/>
      <c r="D316" s="64"/>
      <c r="E316" s="69"/>
      <c r="F316" s="69"/>
      <c r="G316" s="69"/>
      <c r="H316" s="13" t="s">
        <v>13</v>
      </c>
      <c r="I316" s="40">
        <f t="shared" si="192"/>
        <v>1.6</v>
      </c>
      <c r="J316" s="41"/>
      <c r="K316" s="41"/>
      <c r="L316" s="41">
        <v>1.6</v>
      </c>
      <c r="M316" s="41"/>
      <c r="N316" s="41"/>
      <c r="O316" s="41"/>
      <c r="P316" s="41"/>
      <c r="Q316" s="41"/>
      <c r="R316" s="141"/>
    </row>
    <row r="317" spans="2:18" ht="25.5" customHeight="1" x14ac:dyDescent="0.2">
      <c r="B317" s="137"/>
      <c r="C317" s="137"/>
      <c r="D317" s="64"/>
      <c r="E317" s="70"/>
      <c r="F317" s="70"/>
      <c r="G317" s="70"/>
      <c r="H317" s="13" t="s">
        <v>12</v>
      </c>
      <c r="I317" s="40">
        <f t="shared" si="192"/>
        <v>0</v>
      </c>
      <c r="J317" s="41"/>
      <c r="K317" s="41"/>
      <c r="L317" s="41"/>
      <c r="M317" s="41"/>
      <c r="N317" s="41"/>
      <c r="O317" s="41"/>
      <c r="P317" s="41"/>
      <c r="Q317" s="41"/>
      <c r="R317" s="142"/>
    </row>
    <row r="318" spans="2:18" ht="49.5" x14ac:dyDescent="0.2">
      <c r="B318" s="135" t="s">
        <v>202</v>
      </c>
      <c r="C318" s="135" t="s">
        <v>195</v>
      </c>
      <c r="D318" s="64" t="s">
        <v>30</v>
      </c>
      <c r="E318" s="68" t="s">
        <v>203</v>
      </c>
      <c r="F318" s="68"/>
      <c r="G318" s="68" t="s">
        <v>201</v>
      </c>
      <c r="H318" s="13" t="s">
        <v>10</v>
      </c>
      <c r="I318" s="40">
        <v>600</v>
      </c>
      <c r="J318" s="40"/>
      <c r="K318" s="40"/>
      <c r="L318" s="40">
        <v>100</v>
      </c>
      <c r="M318" s="40">
        <v>100</v>
      </c>
      <c r="N318" s="40">
        <v>100</v>
      </c>
      <c r="O318" s="40">
        <v>100</v>
      </c>
      <c r="P318" s="40">
        <v>100</v>
      </c>
      <c r="Q318" s="40">
        <v>100</v>
      </c>
      <c r="R318" s="140">
        <v>300000</v>
      </c>
    </row>
    <row r="319" spans="2:18" ht="25.5" customHeight="1" x14ac:dyDescent="0.2">
      <c r="B319" s="136"/>
      <c r="C319" s="136"/>
      <c r="D319" s="64"/>
      <c r="E319" s="69"/>
      <c r="F319" s="69"/>
      <c r="G319" s="69"/>
      <c r="H319" s="13" t="s">
        <v>11</v>
      </c>
      <c r="I319" s="40">
        <v>594</v>
      </c>
      <c r="J319" s="41"/>
      <c r="K319" s="41"/>
      <c r="L319" s="41">
        <v>99</v>
      </c>
      <c r="M319" s="41">
        <v>99</v>
      </c>
      <c r="N319" s="41">
        <v>99</v>
      </c>
      <c r="O319" s="40">
        <v>99</v>
      </c>
      <c r="P319" s="41">
        <v>99</v>
      </c>
      <c r="Q319" s="41">
        <v>99</v>
      </c>
      <c r="R319" s="141"/>
    </row>
    <row r="320" spans="2:18" ht="25.5" customHeight="1" x14ac:dyDescent="0.2">
      <c r="B320" s="136"/>
      <c r="C320" s="136"/>
      <c r="D320" s="64"/>
      <c r="E320" s="69"/>
      <c r="F320" s="69"/>
      <c r="G320" s="69"/>
      <c r="H320" s="13" t="s">
        <v>13</v>
      </c>
      <c r="I320" s="40">
        <v>6</v>
      </c>
      <c r="J320" s="41"/>
      <c r="K320" s="41"/>
      <c r="L320" s="41">
        <v>1</v>
      </c>
      <c r="M320" s="41">
        <v>1</v>
      </c>
      <c r="N320" s="41">
        <v>1</v>
      </c>
      <c r="O320" s="40">
        <v>1</v>
      </c>
      <c r="P320" s="41">
        <v>1</v>
      </c>
      <c r="Q320" s="41">
        <v>1</v>
      </c>
      <c r="R320" s="141"/>
    </row>
    <row r="321" spans="2:18" ht="25.5" customHeight="1" x14ac:dyDescent="0.2">
      <c r="B321" s="137"/>
      <c r="C321" s="137"/>
      <c r="D321" s="64"/>
      <c r="E321" s="70"/>
      <c r="F321" s="70"/>
      <c r="G321" s="70"/>
      <c r="H321" s="13" t="s">
        <v>12</v>
      </c>
      <c r="I321" s="40"/>
      <c r="J321" s="40"/>
      <c r="K321" s="40"/>
      <c r="L321" s="40"/>
      <c r="M321" s="40"/>
      <c r="N321" s="40"/>
      <c r="O321" s="40"/>
      <c r="P321" s="40"/>
      <c r="Q321" s="40"/>
      <c r="R321" s="142"/>
    </row>
    <row r="322" spans="2:18" ht="49.5" x14ac:dyDescent="0.2">
      <c r="B322" s="82" t="s">
        <v>204</v>
      </c>
      <c r="C322" s="82" t="s">
        <v>43</v>
      </c>
      <c r="D322" s="82" t="s">
        <v>43</v>
      </c>
      <c r="E322" s="82" t="s">
        <v>43</v>
      </c>
      <c r="F322" s="82" t="s">
        <v>43</v>
      </c>
      <c r="G322" s="82" t="s">
        <v>43</v>
      </c>
      <c r="H322" s="13" t="s">
        <v>10</v>
      </c>
      <c r="I322" s="19">
        <f>SUMIF($H$282:$H$321,"Объем*",I$282:I$321)</f>
        <v>3045.25</v>
      </c>
      <c r="J322" s="19">
        <f>SUMIF($H$282:$H$321,"Объем*",J$282:J$321)</f>
        <v>0</v>
      </c>
      <c r="K322" s="19">
        <f>SUMIF($H$282:$H$321,"Объем*",K$282:K$321)</f>
        <v>0</v>
      </c>
      <c r="L322" s="19">
        <f>SUMIF($H$282:$H$321,"Объем*",L$282:L$321)</f>
        <v>568.25</v>
      </c>
      <c r="M322" s="19">
        <f>SUMIF($H$282:$H$321,"Объем*",M$282:M$321)</f>
        <v>747</v>
      </c>
      <c r="N322" s="19">
        <f>SUMIF($H$282:$H$321,"Объем*",N$282:N$321)</f>
        <v>130</v>
      </c>
      <c r="O322" s="19">
        <f>SUMIF($H$282:$H$321,"Объем*",O$282:O$321)</f>
        <v>800</v>
      </c>
      <c r="P322" s="19">
        <f>SUMIF($H$282:$H$321,"Объем*",P$282:P$321)</f>
        <v>700</v>
      </c>
      <c r="Q322" s="19">
        <f>SUMIF($H$282:$H$321,"Объем*",Q$282:Q$321)</f>
        <v>100</v>
      </c>
      <c r="R322" s="122"/>
    </row>
    <row r="323" spans="2:18" ht="25.5" customHeight="1" x14ac:dyDescent="0.2">
      <c r="B323" s="83"/>
      <c r="C323" s="83"/>
      <c r="D323" s="83"/>
      <c r="E323" s="83"/>
      <c r="F323" s="83"/>
      <c r="G323" s="83"/>
      <c r="H323" s="13" t="s">
        <v>11</v>
      </c>
      <c r="I323" s="19">
        <f>SUMIF($H$282:$H$321,"фед*",I$282:I$321)</f>
        <v>2968.0499999999997</v>
      </c>
      <c r="J323" s="19">
        <f>SUMIF($H$282:$H$321,"фед*",J$282:J$321)</f>
        <v>0</v>
      </c>
      <c r="K323" s="19">
        <f>SUMIF($H$282:$H$321,"фед*",K$282:K$321)</f>
        <v>0</v>
      </c>
      <c r="L323" s="19">
        <f>SUMIF($H$282:$H$321,"фед*",L$282:L$321)</f>
        <v>558.79999999999995</v>
      </c>
      <c r="M323" s="19">
        <f>SUMIF($H$282:$H$321,"фед*",M$282:M$321)</f>
        <v>726.25</v>
      </c>
      <c r="N323" s="19">
        <f>SUMIF($H$282:$H$321,"фед*",N$282:N$321)</f>
        <v>99</v>
      </c>
      <c r="O323" s="19">
        <f>SUMIF($H$282:$H$321,"фед*",O$282:O$321)</f>
        <v>792</v>
      </c>
      <c r="P323" s="19">
        <f>SUMIF($H$282:$H$321,"фед*",P$282:P$321)</f>
        <v>693</v>
      </c>
      <c r="Q323" s="19">
        <f>SUMIF($H$282:$H$321,"фед*",Q$282:Q$321)</f>
        <v>99</v>
      </c>
      <c r="R323" s="122"/>
    </row>
    <row r="324" spans="2:18" ht="25.5" customHeight="1" x14ac:dyDescent="0.2">
      <c r="B324" s="83"/>
      <c r="C324" s="83"/>
      <c r="D324" s="83"/>
      <c r="E324" s="83"/>
      <c r="F324" s="83"/>
      <c r="G324" s="83"/>
      <c r="H324" s="13" t="s">
        <v>13</v>
      </c>
      <c r="I324" s="19">
        <f>SUMIF($H$282:$H$321,"конс*",I$282:I$321)</f>
        <v>77.199999999999989</v>
      </c>
      <c r="J324" s="19">
        <f>SUMIF($H$282:$H$321,"конс*",J$282:J$321)</f>
        <v>0</v>
      </c>
      <c r="K324" s="19">
        <f>SUMIF($H$282:$H$321,"конс*",K$282:K$321)</f>
        <v>0</v>
      </c>
      <c r="L324" s="19">
        <f>SUMIF($H$282:$H$321,"конс*",L$282:L$321)</f>
        <v>9.4499999999999993</v>
      </c>
      <c r="M324" s="19">
        <f>SUMIF($H$282:$H$321,"конс*",M$282:M$321)</f>
        <v>20.75</v>
      </c>
      <c r="N324" s="19">
        <f>SUMIF($H$282:$H$321,"конс*",N$282:N$321)</f>
        <v>31</v>
      </c>
      <c r="O324" s="19">
        <f>SUMIF($H$282:$H$321,"конс*",O$282:O$321)</f>
        <v>8</v>
      </c>
      <c r="P324" s="19">
        <f>SUMIF($H$282:$H$321,"конс*",P$282:P$321)</f>
        <v>7</v>
      </c>
      <c r="Q324" s="19">
        <f>SUMIF($H$282:$H$321,"конс*",Q$282:Q$321)</f>
        <v>1</v>
      </c>
      <c r="R324" s="122"/>
    </row>
    <row r="325" spans="2:18" ht="25.5" customHeight="1" x14ac:dyDescent="0.2">
      <c r="B325" s="84"/>
      <c r="C325" s="84"/>
      <c r="D325" s="84"/>
      <c r="E325" s="84"/>
      <c r="F325" s="84"/>
      <c r="G325" s="84"/>
      <c r="H325" s="13" t="s">
        <v>12</v>
      </c>
      <c r="I325" s="20"/>
      <c r="J325" s="20"/>
      <c r="K325" s="20">
        <f t="shared" ref="K325:P325" si="198">SUMIF($H$360:$H$379,"вне*",K$360:K$379)</f>
        <v>0</v>
      </c>
      <c r="L325" s="20">
        <f t="shared" si="198"/>
        <v>0</v>
      </c>
      <c r="M325" s="20">
        <f t="shared" si="198"/>
        <v>0</v>
      </c>
      <c r="N325" s="20">
        <f t="shared" si="198"/>
        <v>0</v>
      </c>
      <c r="O325" s="20">
        <f t="shared" si="198"/>
        <v>0</v>
      </c>
      <c r="P325" s="20">
        <f t="shared" si="198"/>
        <v>0</v>
      </c>
      <c r="Q325" s="42"/>
      <c r="R325" s="122"/>
    </row>
    <row r="326" spans="2:18" ht="25.5" customHeight="1" x14ac:dyDescent="0.2">
      <c r="B326" s="104" t="s">
        <v>20</v>
      </c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6"/>
    </row>
    <row r="327" spans="2:18" ht="49.5" x14ac:dyDescent="0.2">
      <c r="B327" s="101" t="s">
        <v>54</v>
      </c>
      <c r="C327" s="68" t="s">
        <v>35</v>
      </c>
      <c r="D327" s="68" t="s">
        <v>24</v>
      </c>
      <c r="E327" s="68">
        <v>2022</v>
      </c>
      <c r="F327" s="68"/>
      <c r="G327" s="68" t="s">
        <v>23</v>
      </c>
      <c r="H327" s="13" t="s">
        <v>10</v>
      </c>
      <c r="I327" s="13">
        <f t="shared" ref="I327:I329" si="199">J327+K327+L327+M327+N327+O327+P327+Q327</f>
        <v>309.39999999999998</v>
      </c>
      <c r="J327" s="13">
        <f t="shared" ref="J327:Q327" si="200">J328+J329+J330</f>
        <v>0</v>
      </c>
      <c r="K327" s="13">
        <f t="shared" si="200"/>
        <v>0</v>
      </c>
      <c r="L327" s="13">
        <f t="shared" si="200"/>
        <v>0</v>
      </c>
      <c r="M327" s="13">
        <f t="shared" si="200"/>
        <v>309.39999999999998</v>
      </c>
      <c r="N327" s="13">
        <f t="shared" si="200"/>
        <v>0</v>
      </c>
      <c r="O327" s="13">
        <f t="shared" si="200"/>
        <v>0</v>
      </c>
      <c r="P327" s="13">
        <f t="shared" si="200"/>
        <v>0</v>
      </c>
      <c r="Q327" s="13">
        <f t="shared" si="200"/>
        <v>0</v>
      </c>
      <c r="R327" s="57">
        <v>81000</v>
      </c>
    </row>
    <row r="328" spans="2:18" ht="25.5" customHeight="1" x14ac:dyDescent="0.2">
      <c r="B328" s="102"/>
      <c r="C328" s="99"/>
      <c r="D328" s="69"/>
      <c r="E328" s="69"/>
      <c r="F328" s="69"/>
      <c r="G328" s="69"/>
      <c r="H328" s="13" t="s">
        <v>11</v>
      </c>
      <c r="I328" s="13">
        <f t="shared" si="199"/>
        <v>255.9</v>
      </c>
      <c r="J328" s="14"/>
      <c r="K328" s="14"/>
      <c r="L328" s="14"/>
      <c r="M328" s="14">
        <v>255.9</v>
      </c>
      <c r="N328" s="14"/>
      <c r="O328" s="14"/>
      <c r="P328" s="14"/>
      <c r="Q328" s="14"/>
      <c r="R328" s="58"/>
    </row>
    <row r="329" spans="2:18" ht="25.5" customHeight="1" x14ac:dyDescent="0.2">
      <c r="B329" s="102"/>
      <c r="C329" s="99"/>
      <c r="D329" s="69"/>
      <c r="E329" s="69"/>
      <c r="F329" s="69"/>
      <c r="G329" s="69"/>
      <c r="H329" s="13" t="s">
        <v>13</v>
      </c>
      <c r="I329" s="13">
        <f t="shared" si="199"/>
        <v>53.5</v>
      </c>
      <c r="J329" s="14"/>
      <c r="K329" s="14"/>
      <c r="L329" s="14"/>
      <c r="M329" s="23">
        <v>53.5</v>
      </c>
      <c r="N329" s="14"/>
      <c r="O329" s="14"/>
      <c r="P329" s="14"/>
      <c r="Q329" s="14"/>
      <c r="R329" s="58"/>
    </row>
    <row r="330" spans="2:18" ht="42.75" customHeight="1" x14ac:dyDescent="0.2">
      <c r="B330" s="103"/>
      <c r="C330" s="100"/>
      <c r="D330" s="70"/>
      <c r="E330" s="70"/>
      <c r="F330" s="70"/>
      <c r="G330" s="70"/>
      <c r="H330" s="13" t="s">
        <v>12</v>
      </c>
      <c r="I330" s="14"/>
      <c r="J330" s="14"/>
      <c r="K330" s="14"/>
      <c r="L330" s="14"/>
      <c r="M330" s="14"/>
      <c r="N330" s="14"/>
      <c r="O330" s="14"/>
      <c r="P330" s="14"/>
      <c r="Q330" s="14"/>
      <c r="R330" s="59"/>
    </row>
    <row r="331" spans="2:18" ht="49.5" x14ac:dyDescent="0.2">
      <c r="B331" s="101" t="s">
        <v>55</v>
      </c>
      <c r="C331" s="68"/>
      <c r="D331" s="68" t="s">
        <v>24</v>
      </c>
      <c r="E331" s="68">
        <v>2021</v>
      </c>
      <c r="F331" s="68"/>
      <c r="G331" s="68" t="s">
        <v>23</v>
      </c>
      <c r="H331" s="13" t="s">
        <v>10</v>
      </c>
      <c r="I331" s="13">
        <f>SUM(J331:Q331)</f>
        <v>58.6</v>
      </c>
      <c r="J331" s="13">
        <f t="shared" ref="J331:Q331" si="201">J332+J333+J334</f>
        <v>0</v>
      </c>
      <c r="K331" s="13">
        <f t="shared" si="201"/>
        <v>0</v>
      </c>
      <c r="L331" s="13">
        <f t="shared" si="201"/>
        <v>58.6</v>
      </c>
      <c r="M331" s="13">
        <f t="shared" si="201"/>
        <v>0</v>
      </c>
      <c r="N331" s="13">
        <f t="shared" si="201"/>
        <v>0</v>
      </c>
      <c r="O331" s="13">
        <f t="shared" si="201"/>
        <v>0</v>
      </c>
      <c r="P331" s="13">
        <f t="shared" si="201"/>
        <v>0</v>
      </c>
      <c r="Q331" s="13">
        <f t="shared" si="201"/>
        <v>0</v>
      </c>
      <c r="R331" s="57">
        <v>63000</v>
      </c>
    </row>
    <row r="332" spans="2:18" ht="25.5" customHeight="1" x14ac:dyDescent="0.2">
      <c r="B332" s="102"/>
      <c r="C332" s="99"/>
      <c r="D332" s="69"/>
      <c r="E332" s="69"/>
      <c r="F332" s="69"/>
      <c r="G332" s="69"/>
      <c r="H332" s="13" t="s">
        <v>11</v>
      </c>
      <c r="I332" s="13">
        <f>SUM(J332:Q332)</f>
        <v>52.74</v>
      </c>
      <c r="J332" s="14"/>
      <c r="K332" s="14"/>
      <c r="L332" s="14">
        <v>52.74</v>
      </c>
      <c r="M332" s="14"/>
      <c r="N332" s="14"/>
      <c r="O332" s="14"/>
      <c r="P332" s="14"/>
      <c r="Q332" s="14"/>
      <c r="R332" s="58"/>
    </row>
    <row r="333" spans="2:18" ht="25.5" customHeight="1" x14ac:dyDescent="0.2">
      <c r="B333" s="102"/>
      <c r="C333" s="99"/>
      <c r="D333" s="69"/>
      <c r="E333" s="69"/>
      <c r="F333" s="69"/>
      <c r="G333" s="69"/>
      <c r="H333" s="13" t="s">
        <v>13</v>
      </c>
      <c r="I333" s="13">
        <f>SUM(J333:Q333)</f>
        <v>5.86</v>
      </c>
      <c r="J333" s="14"/>
      <c r="K333" s="23"/>
      <c r="L333" s="23">
        <v>5.86</v>
      </c>
      <c r="M333" s="14"/>
      <c r="N333" s="14"/>
      <c r="O333" s="14"/>
      <c r="P333" s="14"/>
      <c r="Q333" s="14"/>
      <c r="R333" s="58"/>
    </row>
    <row r="334" spans="2:18" ht="25.5" customHeight="1" x14ac:dyDescent="0.2">
      <c r="B334" s="103"/>
      <c r="C334" s="100"/>
      <c r="D334" s="70"/>
      <c r="E334" s="70"/>
      <c r="F334" s="70"/>
      <c r="G334" s="70"/>
      <c r="H334" s="13" t="s">
        <v>12</v>
      </c>
      <c r="I334" s="14"/>
      <c r="J334" s="14"/>
      <c r="K334" s="14"/>
      <c r="L334" s="14"/>
      <c r="M334" s="14"/>
      <c r="N334" s="14"/>
      <c r="O334" s="14"/>
      <c r="P334" s="14"/>
      <c r="Q334" s="14"/>
      <c r="R334" s="59"/>
    </row>
    <row r="335" spans="2:18" ht="49.5" x14ac:dyDescent="0.2">
      <c r="B335" s="101" t="s">
        <v>36</v>
      </c>
      <c r="C335" s="68"/>
      <c r="D335" s="68" t="s">
        <v>24</v>
      </c>
      <c r="E335" s="68" t="s">
        <v>117</v>
      </c>
      <c r="F335" s="68" t="s">
        <v>38</v>
      </c>
      <c r="G335" s="68" t="s">
        <v>39</v>
      </c>
      <c r="H335" s="13" t="s">
        <v>10</v>
      </c>
      <c r="I335" s="34">
        <f>SUM(J335:Q335)</f>
        <v>1039</v>
      </c>
      <c r="J335" s="13">
        <f t="shared" ref="J335" si="202">J336+J337+J338</f>
        <v>0</v>
      </c>
      <c r="K335" s="13">
        <v>0</v>
      </c>
      <c r="L335" s="13">
        <f t="shared" ref="L335:Q335" si="203">L336+L337+L338</f>
        <v>0</v>
      </c>
      <c r="M335" s="13">
        <f t="shared" si="203"/>
        <v>500</v>
      </c>
      <c r="N335" s="13">
        <f t="shared" si="203"/>
        <v>300</v>
      </c>
      <c r="O335" s="13">
        <f t="shared" si="203"/>
        <v>239</v>
      </c>
      <c r="P335" s="13">
        <f t="shared" si="203"/>
        <v>0</v>
      </c>
      <c r="Q335" s="13">
        <f t="shared" si="203"/>
        <v>0</v>
      </c>
      <c r="R335" s="57">
        <v>180000</v>
      </c>
    </row>
    <row r="336" spans="2:18" ht="25.5" customHeight="1" x14ac:dyDescent="0.2">
      <c r="B336" s="102"/>
      <c r="C336" s="99"/>
      <c r="D336" s="69"/>
      <c r="E336" s="69"/>
      <c r="F336" s="69"/>
      <c r="G336" s="69"/>
      <c r="H336" s="13" t="s">
        <v>11</v>
      </c>
      <c r="I336" s="13">
        <f t="shared" ref="I336:I337" si="204">SUM(J336:Q336)</f>
        <v>935.1</v>
      </c>
      <c r="J336" s="43"/>
      <c r="K336" s="44"/>
      <c r="L336" s="44"/>
      <c r="M336" s="44">
        <v>450</v>
      </c>
      <c r="N336" s="44">
        <v>270</v>
      </c>
      <c r="O336" s="44">
        <v>215.1</v>
      </c>
      <c r="P336" s="44"/>
      <c r="Q336" s="43"/>
      <c r="R336" s="58"/>
    </row>
    <row r="337" spans="2:18" ht="25.5" customHeight="1" x14ac:dyDescent="0.2">
      <c r="B337" s="102"/>
      <c r="C337" s="99"/>
      <c r="D337" s="69"/>
      <c r="E337" s="69"/>
      <c r="F337" s="69"/>
      <c r="G337" s="69"/>
      <c r="H337" s="13" t="s">
        <v>13</v>
      </c>
      <c r="I337" s="13">
        <f t="shared" si="204"/>
        <v>103.9</v>
      </c>
      <c r="J337" s="43"/>
      <c r="K337" s="44"/>
      <c r="L337" s="44"/>
      <c r="M337" s="44">
        <v>50</v>
      </c>
      <c r="N337" s="44">
        <v>30</v>
      </c>
      <c r="O337" s="44">
        <v>23.9</v>
      </c>
      <c r="P337" s="44"/>
      <c r="Q337" s="43"/>
      <c r="R337" s="58"/>
    </row>
    <row r="338" spans="2:18" ht="25.5" customHeight="1" x14ac:dyDescent="0.2">
      <c r="B338" s="103"/>
      <c r="C338" s="100"/>
      <c r="D338" s="70"/>
      <c r="E338" s="70"/>
      <c r="F338" s="70"/>
      <c r="G338" s="70"/>
      <c r="H338" s="13" t="s">
        <v>12</v>
      </c>
      <c r="I338" s="14"/>
      <c r="J338" s="14"/>
      <c r="K338" s="14"/>
      <c r="L338" s="14"/>
      <c r="M338" s="14"/>
      <c r="N338" s="14"/>
      <c r="O338" s="14"/>
      <c r="P338" s="14"/>
      <c r="Q338" s="14"/>
      <c r="R338" s="59"/>
    </row>
    <row r="339" spans="2:18" ht="49.5" x14ac:dyDescent="0.2">
      <c r="B339" s="101" t="s">
        <v>116</v>
      </c>
      <c r="C339" s="68"/>
      <c r="D339" s="68" t="s">
        <v>22</v>
      </c>
      <c r="E339" s="68" t="s">
        <v>187</v>
      </c>
      <c r="F339" s="68" t="s">
        <v>40</v>
      </c>
      <c r="G339" s="68" t="s">
        <v>41</v>
      </c>
      <c r="H339" s="13" t="s">
        <v>10</v>
      </c>
      <c r="I339" s="13">
        <f>SUM(J339:Q339)</f>
        <v>109</v>
      </c>
      <c r="J339" s="13">
        <f t="shared" ref="J339" si="205">J340+J341+J342</f>
        <v>0</v>
      </c>
      <c r="K339" s="13">
        <v>0</v>
      </c>
      <c r="L339" s="13">
        <f t="shared" ref="L339:Q339" si="206">L340+L341+L342</f>
        <v>0</v>
      </c>
      <c r="M339" s="13">
        <f t="shared" si="206"/>
        <v>0</v>
      </c>
      <c r="N339" s="45">
        <f t="shared" si="206"/>
        <v>54.5</v>
      </c>
      <c r="O339" s="45">
        <f t="shared" si="206"/>
        <v>54.5</v>
      </c>
      <c r="P339" s="13">
        <f t="shared" si="206"/>
        <v>0</v>
      </c>
      <c r="Q339" s="13">
        <f t="shared" si="206"/>
        <v>0</v>
      </c>
      <c r="R339" s="57">
        <v>50000</v>
      </c>
    </row>
    <row r="340" spans="2:18" ht="25.5" customHeight="1" x14ac:dyDescent="0.2">
      <c r="B340" s="102"/>
      <c r="C340" s="99"/>
      <c r="D340" s="69"/>
      <c r="E340" s="69"/>
      <c r="F340" s="69"/>
      <c r="G340" s="69"/>
      <c r="H340" s="13" t="s">
        <v>11</v>
      </c>
      <c r="I340" s="13">
        <f t="shared" ref="I340:I341" si="207">SUM(J340:Q340)</f>
        <v>103.3</v>
      </c>
      <c r="J340" s="44"/>
      <c r="K340" s="44"/>
      <c r="L340" s="46"/>
      <c r="M340" s="46"/>
      <c r="N340" s="47">
        <v>51.65</v>
      </c>
      <c r="O340" s="47">
        <v>51.65</v>
      </c>
      <c r="P340" s="44"/>
      <c r="Q340" s="44"/>
      <c r="R340" s="58"/>
    </row>
    <row r="341" spans="2:18" ht="25.5" customHeight="1" x14ac:dyDescent="0.2">
      <c r="B341" s="102"/>
      <c r="C341" s="99"/>
      <c r="D341" s="69"/>
      <c r="E341" s="69"/>
      <c r="F341" s="69"/>
      <c r="G341" s="69"/>
      <c r="H341" s="13" t="s">
        <v>13</v>
      </c>
      <c r="I341" s="13">
        <f t="shared" si="207"/>
        <v>5.7</v>
      </c>
      <c r="J341" s="44"/>
      <c r="K341" s="44"/>
      <c r="L341" s="48"/>
      <c r="M341" s="48"/>
      <c r="N341" s="49">
        <v>2.85</v>
      </c>
      <c r="O341" s="49">
        <v>2.85</v>
      </c>
      <c r="P341" s="44"/>
      <c r="Q341" s="44"/>
      <c r="R341" s="58"/>
    </row>
    <row r="342" spans="2:18" ht="25.5" customHeight="1" x14ac:dyDescent="0.2">
      <c r="B342" s="103"/>
      <c r="C342" s="100"/>
      <c r="D342" s="70"/>
      <c r="E342" s="70"/>
      <c r="F342" s="70"/>
      <c r="G342" s="70"/>
      <c r="H342" s="13" t="s">
        <v>12</v>
      </c>
      <c r="I342" s="14"/>
      <c r="J342" s="44"/>
      <c r="K342" s="44"/>
      <c r="L342" s="44"/>
      <c r="M342" s="44"/>
      <c r="N342" s="44"/>
      <c r="O342" s="44"/>
      <c r="P342" s="44"/>
      <c r="Q342" s="44"/>
      <c r="R342" s="59"/>
    </row>
    <row r="343" spans="2:18" ht="49.5" x14ac:dyDescent="0.2">
      <c r="B343" s="71" t="s">
        <v>120</v>
      </c>
      <c r="C343" s="79"/>
      <c r="D343" s="79" t="s">
        <v>24</v>
      </c>
      <c r="E343" s="79" t="s">
        <v>117</v>
      </c>
      <c r="F343" s="79"/>
      <c r="G343" s="79" t="s">
        <v>39</v>
      </c>
      <c r="H343" s="13" t="s">
        <v>10</v>
      </c>
      <c r="I343" s="13">
        <f>SUM(J343:Q343)</f>
        <v>210</v>
      </c>
      <c r="J343" s="13">
        <f t="shared" ref="J343" si="208">J344+J345+J346</f>
        <v>0</v>
      </c>
      <c r="K343" s="13">
        <v>0</v>
      </c>
      <c r="L343" s="13">
        <f t="shared" ref="L343:Q343" si="209">L344+L345+L346</f>
        <v>0</v>
      </c>
      <c r="M343" s="13">
        <f t="shared" si="209"/>
        <v>10</v>
      </c>
      <c r="N343" s="13">
        <f t="shared" si="209"/>
        <v>100</v>
      </c>
      <c r="O343" s="13">
        <f t="shared" si="209"/>
        <v>100</v>
      </c>
      <c r="P343" s="13">
        <f t="shared" si="209"/>
        <v>0</v>
      </c>
      <c r="Q343" s="13">
        <f t="shared" si="209"/>
        <v>0</v>
      </c>
      <c r="R343" s="57">
        <v>81000</v>
      </c>
    </row>
    <row r="344" spans="2:18" ht="25.5" customHeight="1" x14ac:dyDescent="0.2">
      <c r="B344" s="72"/>
      <c r="C344" s="88"/>
      <c r="D344" s="80"/>
      <c r="E344" s="80"/>
      <c r="F344" s="80"/>
      <c r="G344" s="80"/>
      <c r="H344" s="13" t="s">
        <v>11</v>
      </c>
      <c r="I344" s="13">
        <f t="shared" ref="I344:I345" si="210">SUM(J344:Q344)</f>
        <v>207.5</v>
      </c>
      <c r="J344" s="23"/>
      <c r="K344" s="23"/>
      <c r="L344" s="50"/>
      <c r="M344" s="50">
        <v>9.5</v>
      </c>
      <c r="N344" s="50">
        <v>99</v>
      </c>
      <c r="O344" s="50">
        <v>99</v>
      </c>
      <c r="P344" s="23"/>
      <c r="Q344" s="23"/>
      <c r="R344" s="58"/>
    </row>
    <row r="345" spans="2:18" ht="25.5" customHeight="1" x14ac:dyDescent="0.2">
      <c r="B345" s="72"/>
      <c r="C345" s="88"/>
      <c r="D345" s="80"/>
      <c r="E345" s="80"/>
      <c r="F345" s="80"/>
      <c r="G345" s="80"/>
      <c r="H345" s="13" t="s">
        <v>13</v>
      </c>
      <c r="I345" s="13">
        <f t="shared" si="210"/>
        <v>2.5</v>
      </c>
      <c r="J345" s="23"/>
      <c r="K345" s="23"/>
      <c r="L345" s="50"/>
      <c r="M345" s="50">
        <v>0.5</v>
      </c>
      <c r="N345" s="50">
        <v>1</v>
      </c>
      <c r="O345" s="50">
        <v>1</v>
      </c>
      <c r="P345" s="23"/>
      <c r="Q345" s="23"/>
      <c r="R345" s="58"/>
    </row>
    <row r="346" spans="2:18" ht="25.5" customHeight="1" x14ac:dyDescent="0.2">
      <c r="B346" s="73"/>
      <c r="C346" s="89"/>
      <c r="D346" s="81"/>
      <c r="E346" s="81"/>
      <c r="F346" s="81"/>
      <c r="G346" s="81"/>
      <c r="H346" s="13" t="s">
        <v>12</v>
      </c>
      <c r="I346" s="14"/>
      <c r="J346" s="44"/>
      <c r="K346" s="44"/>
      <c r="L346" s="44"/>
      <c r="M346" s="44"/>
      <c r="N346" s="44"/>
      <c r="O346" s="44"/>
      <c r="P346" s="44"/>
      <c r="Q346" s="44"/>
      <c r="R346" s="59"/>
    </row>
    <row r="347" spans="2:18" ht="49.5" x14ac:dyDescent="0.2">
      <c r="B347" s="71" t="s">
        <v>121</v>
      </c>
      <c r="C347" s="79"/>
      <c r="D347" s="79" t="s">
        <v>24</v>
      </c>
      <c r="E347" s="79" t="s">
        <v>187</v>
      </c>
      <c r="F347" s="79"/>
      <c r="G347" s="79" t="s">
        <v>39</v>
      </c>
      <c r="H347" s="13" t="s">
        <v>10</v>
      </c>
      <c r="I347" s="13">
        <f>SUM(J347:Q347)</f>
        <v>210</v>
      </c>
      <c r="J347" s="13">
        <f t="shared" ref="J347" si="211">J348+J349+J350</f>
        <v>0</v>
      </c>
      <c r="K347" s="13">
        <v>0</v>
      </c>
      <c r="L347" s="13">
        <f t="shared" ref="L347:Q347" si="212">L348+L349+L350</f>
        <v>0</v>
      </c>
      <c r="M347" s="13">
        <f t="shared" si="212"/>
        <v>0</v>
      </c>
      <c r="N347" s="45">
        <f t="shared" si="212"/>
        <v>105</v>
      </c>
      <c r="O347" s="45">
        <f t="shared" si="212"/>
        <v>105</v>
      </c>
      <c r="P347" s="13">
        <f t="shared" si="212"/>
        <v>0</v>
      </c>
      <c r="Q347" s="13">
        <f t="shared" si="212"/>
        <v>0</v>
      </c>
      <c r="R347" s="57">
        <v>81000</v>
      </c>
    </row>
    <row r="348" spans="2:18" ht="25.5" customHeight="1" x14ac:dyDescent="0.2">
      <c r="B348" s="72"/>
      <c r="C348" s="88"/>
      <c r="D348" s="80"/>
      <c r="E348" s="80"/>
      <c r="F348" s="80"/>
      <c r="G348" s="80"/>
      <c r="H348" s="13" t="s">
        <v>11</v>
      </c>
      <c r="I348" s="13">
        <f t="shared" ref="I348:I349" si="213">SUM(J348:Q348)</f>
        <v>207.5</v>
      </c>
      <c r="J348" s="23"/>
      <c r="K348" s="23"/>
      <c r="L348" s="50"/>
      <c r="M348" s="50"/>
      <c r="N348" s="51">
        <v>103.75</v>
      </c>
      <c r="O348" s="51">
        <v>103.75</v>
      </c>
      <c r="P348" s="23"/>
      <c r="Q348" s="23"/>
      <c r="R348" s="58"/>
    </row>
    <row r="349" spans="2:18" ht="25.5" customHeight="1" x14ac:dyDescent="0.2">
      <c r="B349" s="72"/>
      <c r="C349" s="88"/>
      <c r="D349" s="80"/>
      <c r="E349" s="80"/>
      <c r="F349" s="80"/>
      <c r="G349" s="80"/>
      <c r="H349" s="13" t="s">
        <v>13</v>
      </c>
      <c r="I349" s="13">
        <f t="shared" si="213"/>
        <v>2.5</v>
      </c>
      <c r="J349" s="23"/>
      <c r="K349" s="23"/>
      <c r="L349" s="50"/>
      <c r="M349" s="50"/>
      <c r="N349" s="51">
        <v>1.25</v>
      </c>
      <c r="O349" s="51">
        <v>1.25</v>
      </c>
      <c r="P349" s="23"/>
      <c r="Q349" s="23"/>
      <c r="R349" s="58"/>
    </row>
    <row r="350" spans="2:18" ht="25.5" customHeight="1" x14ac:dyDescent="0.2">
      <c r="B350" s="73"/>
      <c r="C350" s="89"/>
      <c r="D350" s="81"/>
      <c r="E350" s="81"/>
      <c r="F350" s="81"/>
      <c r="G350" s="81"/>
      <c r="H350" s="13" t="s">
        <v>12</v>
      </c>
      <c r="I350" s="14"/>
      <c r="J350" s="44"/>
      <c r="K350" s="44"/>
      <c r="L350" s="44"/>
      <c r="M350" s="44"/>
      <c r="N350" s="44"/>
      <c r="O350" s="44"/>
      <c r="P350" s="44"/>
      <c r="Q350" s="44"/>
      <c r="R350" s="59"/>
    </row>
    <row r="351" spans="2:18" ht="49.5" x14ac:dyDescent="0.2">
      <c r="B351" s="71" t="s">
        <v>119</v>
      </c>
      <c r="C351" s="79"/>
      <c r="D351" s="79" t="s">
        <v>24</v>
      </c>
      <c r="E351" s="79" t="s">
        <v>64</v>
      </c>
      <c r="F351" s="79"/>
      <c r="G351" s="79" t="s">
        <v>39</v>
      </c>
      <c r="H351" s="13" t="s">
        <v>10</v>
      </c>
      <c r="I351" s="13">
        <f>SUM(J351:Q351)</f>
        <v>146</v>
      </c>
      <c r="J351" s="13">
        <f t="shared" ref="J351" si="214">J352+J353+J354</f>
        <v>0</v>
      </c>
      <c r="K351" s="13">
        <v>0</v>
      </c>
      <c r="L351" s="13">
        <f t="shared" ref="L351:Q351" si="215">L352+L353+L354</f>
        <v>54</v>
      </c>
      <c r="M351" s="13">
        <f t="shared" si="215"/>
        <v>57</v>
      </c>
      <c r="N351" s="13">
        <f t="shared" si="215"/>
        <v>35</v>
      </c>
      <c r="O351" s="13">
        <f t="shared" si="215"/>
        <v>0</v>
      </c>
      <c r="P351" s="13">
        <f t="shared" si="215"/>
        <v>0</v>
      </c>
      <c r="Q351" s="13">
        <f t="shared" si="215"/>
        <v>0</v>
      </c>
      <c r="R351" s="57">
        <v>60000</v>
      </c>
    </row>
    <row r="352" spans="2:18" ht="25.5" customHeight="1" x14ac:dyDescent="0.2">
      <c r="B352" s="72"/>
      <c r="C352" s="80"/>
      <c r="D352" s="80"/>
      <c r="E352" s="80"/>
      <c r="F352" s="80"/>
      <c r="G352" s="80"/>
      <c r="H352" s="13" t="s">
        <v>11</v>
      </c>
      <c r="I352" s="13">
        <f t="shared" ref="I352:I353" si="216">SUM(J352:Q352)</f>
        <v>0</v>
      </c>
      <c r="J352" s="29"/>
      <c r="K352" s="15"/>
      <c r="L352" s="15"/>
      <c r="M352" s="15"/>
      <c r="N352" s="15"/>
      <c r="O352" s="15"/>
      <c r="P352" s="15"/>
      <c r="Q352" s="15"/>
      <c r="R352" s="58"/>
    </row>
    <row r="353" spans="2:18" ht="33" x14ac:dyDescent="0.2">
      <c r="B353" s="72"/>
      <c r="C353" s="80"/>
      <c r="D353" s="80"/>
      <c r="E353" s="80"/>
      <c r="F353" s="80"/>
      <c r="G353" s="80"/>
      <c r="H353" s="13" t="s">
        <v>13</v>
      </c>
      <c r="I353" s="13">
        <f t="shared" si="216"/>
        <v>146</v>
      </c>
      <c r="J353" s="29"/>
      <c r="K353" s="15"/>
      <c r="L353" s="15">
        <v>54</v>
      </c>
      <c r="M353" s="15">
        <v>57</v>
      </c>
      <c r="N353" s="15">
        <v>35</v>
      </c>
      <c r="O353" s="15"/>
      <c r="P353" s="15"/>
      <c r="Q353" s="15"/>
      <c r="R353" s="58"/>
    </row>
    <row r="354" spans="2:18" ht="16.5" x14ac:dyDescent="0.2">
      <c r="B354" s="73"/>
      <c r="C354" s="81"/>
      <c r="D354" s="81"/>
      <c r="E354" s="81"/>
      <c r="F354" s="81"/>
      <c r="G354" s="81"/>
      <c r="H354" s="13" t="s">
        <v>12</v>
      </c>
      <c r="I354" s="14"/>
      <c r="J354" s="44"/>
      <c r="K354" s="44"/>
      <c r="L354" s="44"/>
      <c r="M354" s="44"/>
      <c r="N354" s="44"/>
      <c r="O354" s="44"/>
      <c r="P354" s="44"/>
      <c r="Q354" s="44"/>
      <c r="R354" s="59"/>
    </row>
    <row r="355" spans="2:18" ht="49.5" x14ac:dyDescent="0.2">
      <c r="B355" s="147" t="s">
        <v>48</v>
      </c>
      <c r="C355" s="82" t="s">
        <v>43</v>
      </c>
      <c r="D355" s="82" t="s">
        <v>43</v>
      </c>
      <c r="E355" s="82" t="s">
        <v>43</v>
      </c>
      <c r="F355" s="82" t="s">
        <v>43</v>
      </c>
      <c r="G355" s="82" t="s">
        <v>43</v>
      </c>
      <c r="H355" s="13" t="s">
        <v>10</v>
      </c>
      <c r="I355" s="19">
        <f t="shared" ref="I355:P355" si="217">SUMIF($H$327:$H$354,"Объем*",I$327:I$354)</f>
        <v>2082</v>
      </c>
      <c r="J355" s="19">
        <f t="shared" si="217"/>
        <v>0</v>
      </c>
      <c r="K355" s="19">
        <f t="shared" si="217"/>
        <v>0</v>
      </c>
      <c r="L355" s="19">
        <f t="shared" si="217"/>
        <v>112.6</v>
      </c>
      <c r="M355" s="19">
        <f t="shared" si="217"/>
        <v>876.4</v>
      </c>
      <c r="N355" s="19">
        <f t="shared" si="217"/>
        <v>594.5</v>
      </c>
      <c r="O355" s="19">
        <f t="shared" si="217"/>
        <v>498.5</v>
      </c>
      <c r="P355" s="19">
        <f t="shared" si="217"/>
        <v>0</v>
      </c>
      <c r="Q355" s="19">
        <f>SUMIF($H$327:$H$354,"Объем*",Q$327:Q$354)</f>
        <v>0</v>
      </c>
      <c r="R355" s="118"/>
    </row>
    <row r="356" spans="2:18" ht="25.5" customHeight="1" x14ac:dyDescent="0.2">
      <c r="B356" s="148"/>
      <c r="C356" s="83"/>
      <c r="D356" s="83"/>
      <c r="E356" s="83"/>
      <c r="F356" s="83"/>
      <c r="G356" s="83"/>
      <c r="H356" s="13" t="s">
        <v>11</v>
      </c>
      <c r="I356" s="19">
        <f t="shared" ref="I356:P356" si="218">SUMIF($H$327:$H$354,"фед*",I$327:I$354)</f>
        <v>1762.04</v>
      </c>
      <c r="J356" s="19">
        <f t="shared" si="218"/>
        <v>0</v>
      </c>
      <c r="K356" s="19">
        <f t="shared" si="218"/>
        <v>0</v>
      </c>
      <c r="L356" s="19">
        <f t="shared" si="218"/>
        <v>52.74</v>
      </c>
      <c r="M356" s="19">
        <f t="shared" si="218"/>
        <v>715.4</v>
      </c>
      <c r="N356" s="19">
        <f t="shared" si="218"/>
        <v>524.4</v>
      </c>
      <c r="O356" s="19">
        <f t="shared" si="218"/>
        <v>469.5</v>
      </c>
      <c r="P356" s="19">
        <f t="shared" si="218"/>
        <v>0</v>
      </c>
      <c r="Q356" s="19">
        <f>SUMIF($H$327:$H$354,"фед*",Q$327:Q$354)</f>
        <v>0</v>
      </c>
      <c r="R356" s="119"/>
    </row>
    <row r="357" spans="2:18" ht="33" x14ac:dyDescent="0.2">
      <c r="B357" s="148"/>
      <c r="C357" s="83"/>
      <c r="D357" s="83"/>
      <c r="E357" s="83"/>
      <c r="F357" s="83"/>
      <c r="G357" s="83"/>
      <c r="H357" s="13" t="s">
        <v>13</v>
      </c>
      <c r="I357" s="19">
        <f t="shared" ref="I357:P357" si="219">SUMIF($H$327:$H$354,"конс*",I$327:I$354)</f>
        <v>319.95999999999998</v>
      </c>
      <c r="J357" s="19">
        <f t="shared" si="219"/>
        <v>0</v>
      </c>
      <c r="K357" s="19">
        <f t="shared" si="219"/>
        <v>0</v>
      </c>
      <c r="L357" s="19">
        <f t="shared" si="219"/>
        <v>59.86</v>
      </c>
      <c r="M357" s="19">
        <f t="shared" si="219"/>
        <v>161</v>
      </c>
      <c r="N357" s="19">
        <f t="shared" si="219"/>
        <v>70.099999999999994</v>
      </c>
      <c r="O357" s="19">
        <f t="shared" si="219"/>
        <v>29</v>
      </c>
      <c r="P357" s="19">
        <f t="shared" si="219"/>
        <v>0</v>
      </c>
      <c r="Q357" s="19">
        <f>SUMIF($H$327:$H$354,"конс*",Q$327:Q$354)</f>
        <v>0</v>
      </c>
      <c r="R357" s="119"/>
    </row>
    <row r="358" spans="2:18" ht="25.5" customHeight="1" x14ac:dyDescent="0.2">
      <c r="B358" s="149"/>
      <c r="C358" s="84"/>
      <c r="D358" s="84"/>
      <c r="E358" s="84"/>
      <c r="F358" s="84"/>
      <c r="G358" s="84"/>
      <c r="H358" s="13" t="s">
        <v>12</v>
      </c>
      <c r="I358" s="20"/>
      <c r="J358" s="20"/>
      <c r="K358" s="20"/>
      <c r="L358" s="20"/>
      <c r="M358" s="20"/>
      <c r="N358" s="20"/>
      <c r="O358" s="20"/>
      <c r="P358" s="20"/>
      <c r="Q358" s="20"/>
      <c r="R358" s="120"/>
    </row>
    <row r="359" spans="2:18" ht="25.5" customHeight="1" x14ac:dyDescent="0.2">
      <c r="B359" s="104" t="s">
        <v>21</v>
      </c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6"/>
    </row>
    <row r="360" spans="2:18" ht="49.5" outlineLevel="1" x14ac:dyDescent="0.2">
      <c r="B360" s="101" t="s">
        <v>52</v>
      </c>
      <c r="C360" s="68" t="s">
        <v>42</v>
      </c>
      <c r="D360" s="68" t="s">
        <v>24</v>
      </c>
      <c r="E360" s="68" t="s">
        <v>187</v>
      </c>
      <c r="F360" s="68" t="s">
        <v>26</v>
      </c>
      <c r="G360" s="68" t="s">
        <v>23</v>
      </c>
      <c r="H360" s="13" t="s">
        <v>10</v>
      </c>
      <c r="I360" s="13">
        <f>SUM(I361:I363)</f>
        <v>780</v>
      </c>
      <c r="J360" s="13">
        <f t="shared" ref="J360:Q360" si="220">J361+J362+J363</f>
        <v>0</v>
      </c>
      <c r="K360" s="13">
        <f t="shared" si="220"/>
        <v>0</v>
      </c>
      <c r="L360" s="13">
        <f t="shared" si="220"/>
        <v>0</v>
      </c>
      <c r="M360" s="13">
        <f t="shared" si="220"/>
        <v>0</v>
      </c>
      <c r="N360" s="13">
        <f t="shared" si="220"/>
        <v>300</v>
      </c>
      <c r="O360" s="13">
        <f t="shared" si="220"/>
        <v>480</v>
      </c>
      <c r="P360" s="13">
        <f t="shared" si="220"/>
        <v>0</v>
      </c>
      <c r="Q360" s="13">
        <f t="shared" si="220"/>
        <v>0</v>
      </c>
      <c r="R360" s="57">
        <v>200000</v>
      </c>
    </row>
    <row r="361" spans="2:18" ht="16.5" outlineLevel="1" x14ac:dyDescent="0.2">
      <c r="B361" s="102"/>
      <c r="C361" s="99"/>
      <c r="D361" s="69"/>
      <c r="E361" s="69"/>
      <c r="F361" s="69"/>
      <c r="G361" s="69"/>
      <c r="H361" s="13" t="s">
        <v>11</v>
      </c>
      <c r="I361" s="13">
        <f t="shared" ref="I361:I362" si="221">J361+K361+L361+M361+N361+O361+P361+Q361</f>
        <v>772.2</v>
      </c>
      <c r="J361" s="15"/>
      <c r="K361" s="15"/>
      <c r="L361" s="15"/>
      <c r="M361" s="15"/>
      <c r="N361" s="21">
        <v>297</v>
      </c>
      <c r="O361" s="21">
        <v>475.2</v>
      </c>
      <c r="P361" s="21"/>
      <c r="Q361" s="21"/>
      <c r="R361" s="58"/>
    </row>
    <row r="362" spans="2:18" ht="33" outlineLevel="1" x14ac:dyDescent="0.2">
      <c r="B362" s="102"/>
      <c r="C362" s="99"/>
      <c r="D362" s="69"/>
      <c r="E362" s="69"/>
      <c r="F362" s="69"/>
      <c r="G362" s="69"/>
      <c r="H362" s="13" t="s">
        <v>13</v>
      </c>
      <c r="I362" s="13">
        <f t="shared" si="221"/>
        <v>7.8</v>
      </c>
      <c r="J362" s="15"/>
      <c r="K362" s="15"/>
      <c r="L362" s="15"/>
      <c r="M362" s="15"/>
      <c r="N362" s="21">
        <v>3</v>
      </c>
      <c r="O362" s="21">
        <v>4.8</v>
      </c>
      <c r="P362" s="21"/>
      <c r="Q362" s="21"/>
      <c r="R362" s="58"/>
    </row>
    <row r="363" spans="2:18" ht="16.5" outlineLevel="1" x14ac:dyDescent="0.2">
      <c r="B363" s="103"/>
      <c r="C363" s="100"/>
      <c r="D363" s="70"/>
      <c r="E363" s="70"/>
      <c r="F363" s="70"/>
      <c r="G363" s="70"/>
      <c r="H363" s="13" t="s">
        <v>12</v>
      </c>
      <c r="I363" s="14"/>
      <c r="J363" s="13"/>
      <c r="K363" s="13"/>
      <c r="L363" s="13"/>
      <c r="M363" s="13"/>
      <c r="N363" s="13"/>
      <c r="O363" s="13"/>
      <c r="P363" s="13"/>
      <c r="Q363" s="13"/>
      <c r="R363" s="59"/>
    </row>
    <row r="364" spans="2:18" ht="49.5" outlineLevel="1" x14ac:dyDescent="0.2">
      <c r="B364" s="101" t="s">
        <v>51</v>
      </c>
      <c r="C364" s="68" t="s">
        <v>42</v>
      </c>
      <c r="D364" s="68" t="s">
        <v>24</v>
      </c>
      <c r="E364" s="68">
        <v>2025</v>
      </c>
      <c r="F364" s="68" t="s">
        <v>27</v>
      </c>
      <c r="G364" s="68" t="s">
        <v>23</v>
      </c>
      <c r="H364" s="13" t="s">
        <v>10</v>
      </c>
      <c r="I364" s="13">
        <f>SUM(I365:I367)</f>
        <v>600</v>
      </c>
      <c r="J364" s="13">
        <f t="shared" ref="J364:Q364" si="222">J365+J366+J367</f>
        <v>0</v>
      </c>
      <c r="K364" s="13">
        <f t="shared" si="222"/>
        <v>0</v>
      </c>
      <c r="L364" s="13">
        <f t="shared" si="222"/>
        <v>0</v>
      </c>
      <c r="M364" s="13">
        <f>M365+M366+M367</f>
        <v>0</v>
      </c>
      <c r="N364" s="13">
        <f>N365+N366+N367</f>
        <v>0</v>
      </c>
      <c r="O364" s="13">
        <f t="shared" si="222"/>
        <v>0</v>
      </c>
      <c r="P364" s="13">
        <f t="shared" si="222"/>
        <v>600</v>
      </c>
      <c r="Q364" s="13">
        <f t="shared" si="222"/>
        <v>0</v>
      </c>
      <c r="R364" s="57">
        <v>100000</v>
      </c>
    </row>
    <row r="365" spans="2:18" ht="16.5" outlineLevel="1" x14ac:dyDescent="0.2">
      <c r="B365" s="102"/>
      <c r="C365" s="99"/>
      <c r="D365" s="69"/>
      <c r="E365" s="69"/>
      <c r="F365" s="69"/>
      <c r="G365" s="69"/>
      <c r="H365" s="13" t="s">
        <v>11</v>
      </c>
      <c r="I365" s="13">
        <f t="shared" ref="I365:I366" si="223">J365+K365+L365+M365+N365+O365+P365+Q365</f>
        <v>594</v>
      </c>
      <c r="J365" s="15"/>
      <c r="K365" s="15"/>
      <c r="L365" s="15"/>
      <c r="M365" s="15"/>
      <c r="N365" s="21"/>
      <c r="O365" s="21"/>
      <c r="P365" s="21">
        <v>594</v>
      </c>
      <c r="Q365" s="21"/>
      <c r="R365" s="58"/>
    </row>
    <row r="366" spans="2:18" ht="33" outlineLevel="1" x14ac:dyDescent="0.2">
      <c r="B366" s="102"/>
      <c r="C366" s="99"/>
      <c r="D366" s="69"/>
      <c r="E366" s="69"/>
      <c r="F366" s="69"/>
      <c r="G366" s="69"/>
      <c r="H366" s="13" t="s">
        <v>13</v>
      </c>
      <c r="I366" s="13">
        <f t="shared" si="223"/>
        <v>6</v>
      </c>
      <c r="J366" s="15"/>
      <c r="K366" s="15"/>
      <c r="L366" s="15"/>
      <c r="M366" s="15"/>
      <c r="N366" s="21"/>
      <c r="O366" s="21"/>
      <c r="P366" s="21">
        <v>6</v>
      </c>
      <c r="Q366" s="21"/>
      <c r="R366" s="58"/>
    </row>
    <row r="367" spans="2:18" ht="16.5" outlineLevel="1" x14ac:dyDescent="0.2">
      <c r="B367" s="103"/>
      <c r="C367" s="100"/>
      <c r="D367" s="70"/>
      <c r="E367" s="70"/>
      <c r="F367" s="70"/>
      <c r="G367" s="70"/>
      <c r="H367" s="13" t="s">
        <v>12</v>
      </c>
      <c r="I367" s="14"/>
      <c r="J367" s="13"/>
      <c r="K367" s="13"/>
      <c r="L367" s="13"/>
      <c r="M367" s="13"/>
      <c r="N367" s="13"/>
      <c r="O367" s="13"/>
      <c r="P367" s="13"/>
      <c r="Q367" s="13"/>
      <c r="R367" s="59"/>
    </row>
    <row r="368" spans="2:18" ht="49.5" outlineLevel="1" x14ac:dyDescent="0.2">
      <c r="B368" s="101" t="s">
        <v>53</v>
      </c>
      <c r="C368" s="68" t="s">
        <v>42</v>
      </c>
      <c r="D368" s="68" t="s">
        <v>24</v>
      </c>
      <c r="E368" s="68">
        <v>2023</v>
      </c>
      <c r="F368" s="68" t="s">
        <v>28</v>
      </c>
      <c r="G368" s="68" t="s">
        <v>23</v>
      </c>
      <c r="H368" s="13" t="s">
        <v>10</v>
      </c>
      <c r="I368" s="15">
        <f>SUM(I369:I371)</f>
        <v>361.59999999999997</v>
      </c>
      <c r="J368" s="13">
        <f t="shared" ref="J368:Q368" si="224">J369+J370+J371</f>
        <v>0</v>
      </c>
      <c r="K368" s="13">
        <f t="shared" si="224"/>
        <v>0</v>
      </c>
      <c r="L368" s="13">
        <f t="shared" si="224"/>
        <v>0</v>
      </c>
      <c r="M368" s="13">
        <f t="shared" si="224"/>
        <v>0</v>
      </c>
      <c r="N368" s="13">
        <f t="shared" si="224"/>
        <v>361.59999999999997</v>
      </c>
      <c r="O368" s="13">
        <f t="shared" si="224"/>
        <v>0</v>
      </c>
      <c r="P368" s="13">
        <f t="shared" si="224"/>
        <v>0</v>
      </c>
      <c r="Q368" s="13">
        <f t="shared" si="224"/>
        <v>0</v>
      </c>
      <c r="R368" s="57">
        <v>50000</v>
      </c>
    </row>
    <row r="369" spans="2:18" ht="16.5" outlineLevel="1" x14ac:dyDescent="0.2">
      <c r="B369" s="102"/>
      <c r="C369" s="99"/>
      <c r="D369" s="69"/>
      <c r="E369" s="69"/>
      <c r="F369" s="69"/>
      <c r="G369" s="69"/>
      <c r="H369" s="13" t="s">
        <v>11</v>
      </c>
      <c r="I369" s="13">
        <f t="shared" ref="I369:I370" si="225">J369+K369+L369+M369+N369+O369+P369+Q369</f>
        <v>358.7</v>
      </c>
      <c r="J369" s="13"/>
      <c r="K369" s="13"/>
      <c r="L369" s="13"/>
      <c r="M369" s="13"/>
      <c r="N369" s="13">
        <v>358.7</v>
      </c>
      <c r="O369" s="13"/>
      <c r="P369" s="13"/>
      <c r="Q369" s="13"/>
      <c r="R369" s="58"/>
    </row>
    <row r="370" spans="2:18" ht="33" outlineLevel="1" x14ac:dyDescent="0.2">
      <c r="B370" s="102"/>
      <c r="C370" s="99"/>
      <c r="D370" s="69"/>
      <c r="E370" s="69"/>
      <c r="F370" s="69"/>
      <c r="G370" s="69"/>
      <c r="H370" s="13" t="s">
        <v>13</v>
      </c>
      <c r="I370" s="13">
        <f t="shared" si="225"/>
        <v>2.9</v>
      </c>
      <c r="J370" s="13"/>
      <c r="K370" s="13"/>
      <c r="L370" s="13"/>
      <c r="M370" s="13"/>
      <c r="N370" s="13">
        <v>2.9</v>
      </c>
      <c r="O370" s="13"/>
      <c r="P370" s="13"/>
      <c r="Q370" s="13"/>
      <c r="R370" s="58"/>
    </row>
    <row r="371" spans="2:18" ht="34.5" customHeight="1" outlineLevel="1" x14ac:dyDescent="0.2">
      <c r="B371" s="103"/>
      <c r="C371" s="100"/>
      <c r="D371" s="70"/>
      <c r="E371" s="70"/>
      <c r="F371" s="70"/>
      <c r="G371" s="70"/>
      <c r="H371" s="13" t="s">
        <v>12</v>
      </c>
      <c r="I371" s="14"/>
      <c r="J371" s="13"/>
      <c r="K371" s="13"/>
      <c r="L371" s="13"/>
      <c r="M371" s="13"/>
      <c r="N371" s="13"/>
      <c r="O371" s="13"/>
      <c r="P371" s="13"/>
      <c r="Q371" s="13"/>
      <c r="R371" s="59"/>
    </row>
    <row r="372" spans="2:18" ht="49.5" outlineLevel="1" x14ac:dyDescent="0.2">
      <c r="B372" s="63" t="s">
        <v>122</v>
      </c>
      <c r="C372" s="64"/>
      <c r="D372" s="64" t="s">
        <v>22</v>
      </c>
      <c r="E372" s="64">
        <v>2025</v>
      </c>
      <c r="F372" s="64"/>
      <c r="G372" s="65" t="s">
        <v>23</v>
      </c>
      <c r="H372" s="13" t="s">
        <v>10</v>
      </c>
      <c r="I372" s="13">
        <f>SUM(I373:I375)</f>
        <v>100</v>
      </c>
      <c r="J372" s="13">
        <f t="shared" ref="J372:L372" si="226">J373+J374+J375</f>
        <v>0</v>
      </c>
      <c r="K372" s="13">
        <f t="shared" si="226"/>
        <v>0</v>
      </c>
      <c r="L372" s="13">
        <f t="shared" si="226"/>
        <v>0</v>
      </c>
      <c r="M372" s="13">
        <f>M373+M374+M375</f>
        <v>0</v>
      </c>
      <c r="N372" s="13">
        <f>N373+N374+N375</f>
        <v>0</v>
      </c>
      <c r="O372" s="13">
        <f t="shared" ref="O372:Q372" si="227">O373+O374+O375</f>
        <v>0</v>
      </c>
      <c r="P372" s="13">
        <f t="shared" si="227"/>
        <v>100</v>
      </c>
      <c r="Q372" s="13">
        <f t="shared" si="227"/>
        <v>0</v>
      </c>
      <c r="R372" s="57">
        <v>50000</v>
      </c>
    </row>
    <row r="373" spans="2:18" ht="16.5" outlineLevel="1" x14ac:dyDescent="0.25">
      <c r="B373" s="63"/>
      <c r="C373" s="64"/>
      <c r="D373" s="64"/>
      <c r="E373" s="64"/>
      <c r="F373" s="64"/>
      <c r="G373" s="66"/>
      <c r="H373" s="13" t="s">
        <v>11</v>
      </c>
      <c r="I373" s="13">
        <f t="shared" ref="I373:I374" si="228">J373+K373+L373+M373+N373+O373+P373+Q373</f>
        <v>99</v>
      </c>
      <c r="J373" s="52"/>
      <c r="K373" s="52"/>
      <c r="L373" s="52"/>
      <c r="M373" s="52"/>
      <c r="N373" s="52"/>
      <c r="O373" s="52"/>
      <c r="P373" s="14">
        <v>99</v>
      </c>
      <c r="Q373" s="52"/>
      <c r="R373" s="58"/>
    </row>
    <row r="374" spans="2:18" ht="33" outlineLevel="1" x14ac:dyDescent="0.25">
      <c r="B374" s="63"/>
      <c r="C374" s="64"/>
      <c r="D374" s="64"/>
      <c r="E374" s="64"/>
      <c r="F374" s="64"/>
      <c r="G374" s="66"/>
      <c r="H374" s="13" t="s">
        <v>13</v>
      </c>
      <c r="I374" s="13">
        <f t="shared" si="228"/>
        <v>1</v>
      </c>
      <c r="J374" s="52"/>
      <c r="K374" s="52"/>
      <c r="L374" s="52"/>
      <c r="M374" s="52"/>
      <c r="N374" s="52"/>
      <c r="O374" s="52"/>
      <c r="P374" s="14">
        <v>1</v>
      </c>
      <c r="Q374" s="52"/>
      <c r="R374" s="58"/>
    </row>
    <row r="375" spans="2:18" ht="42" customHeight="1" outlineLevel="1" x14ac:dyDescent="0.2">
      <c r="B375" s="63"/>
      <c r="C375" s="64"/>
      <c r="D375" s="64"/>
      <c r="E375" s="64"/>
      <c r="F375" s="64"/>
      <c r="G375" s="67"/>
      <c r="H375" s="13" t="s">
        <v>12</v>
      </c>
      <c r="I375" s="14"/>
      <c r="J375" s="13"/>
      <c r="K375" s="13"/>
      <c r="L375" s="13"/>
      <c r="M375" s="13"/>
      <c r="N375" s="13"/>
      <c r="O375" s="13"/>
      <c r="P375" s="13"/>
      <c r="Q375" s="13"/>
      <c r="R375" s="59"/>
    </row>
    <row r="376" spans="2:18" ht="49.5" outlineLevel="1" x14ac:dyDescent="0.2">
      <c r="B376" s="63" t="s">
        <v>123</v>
      </c>
      <c r="C376" s="64" t="s">
        <v>25</v>
      </c>
      <c r="D376" s="64" t="s">
        <v>22</v>
      </c>
      <c r="E376" s="64">
        <v>2025</v>
      </c>
      <c r="F376" s="64"/>
      <c r="G376" s="64" t="s">
        <v>58</v>
      </c>
      <c r="H376" s="13" t="s">
        <v>10</v>
      </c>
      <c r="I376" s="13">
        <f>SUM(I377:I379)</f>
        <v>50</v>
      </c>
      <c r="J376" s="13">
        <f t="shared" ref="J376:Q376" si="229">J377+J378+J379</f>
        <v>0</v>
      </c>
      <c r="K376" s="13">
        <f t="shared" si="229"/>
        <v>0</v>
      </c>
      <c r="L376" s="13">
        <f t="shared" si="229"/>
        <v>0</v>
      </c>
      <c r="M376" s="13">
        <f t="shared" si="229"/>
        <v>0</v>
      </c>
      <c r="N376" s="13">
        <f t="shared" si="229"/>
        <v>0</v>
      </c>
      <c r="O376" s="13">
        <f t="shared" si="229"/>
        <v>0</v>
      </c>
      <c r="P376" s="13">
        <f t="shared" si="229"/>
        <v>50</v>
      </c>
      <c r="Q376" s="13">
        <f t="shared" si="229"/>
        <v>0</v>
      </c>
      <c r="R376" s="57">
        <v>80000</v>
      </c>
    </row>
    <row r="377" spans="2:18" ht="16.5" outlineLevel="1" x14ac:dyDescent="0.2">
      <c r="B377" s="63"/>
      <c r="C377" s="64"/>
      <c r="D377" s="64"/>
      <c r="E377" s="64"/>
      <c r="F377" s="64"/>
      <c r="G377" s="64"/>
      <c r="H377" s="13" t="s">
        <v>11</v>
      </c>
      <c r="I377" s="13">
        <f t="shared" ref="I377:I378" si="230">J377+K377+L377+M377+N377+O377+P377+Q377</f>
        <v>49.5</v>
      </c>
      <c r="J377" s="21"/>
      <c r="K377" s="21"/>
      <c r="L377" s="21"/>
      <c r="M377" s="21"/>
      <c r="N377" s="21"/>
      <c r="O377" s="21"/>
      <c r="P377" s="21">
        <v>49.5</v>
      </c>
      <c r="Q377" s="21"/>
      <c r="R377" s="58"/>
    </row>
    <row r="378" spans="2:18" ht="33" outlineLevel="1" x14ac:dyDescent="0.2">
      <c r="B378" s="63"/>
      <c r="C378" s="64"/>
      <c r="D378" s="64"/>
      <c r="E378" s="64"/>
      <c r="F378" s="64"/>
      <c r="G378" s="64"/>
      <c r="H378" s="13" t="s">
        <v>13</v>
      </c>
      <c r="I378" s="13">
        <f t="shared" si="230"/>
        <v>0.5</v>
      </c>
      <c r="J378" s="21"/>
      <c r="K378" s="21"/>
      <c r="L378" s="21"/>
      <c r="M378" s="21"/>
      <c r="N378" s="21"/>
      <c r="O378" s="21"/>
      <c r="P378" s="21">
        <v>0.5</v>
      </c>
      <c r="Q378" s="21"/>
      <c r="R378" s="58"/>
    </row>
    <row r="379" spans="2:18" ht="34.5" customHeight="1" outlineLevel="1" x14ac:dyDescent="0.2">
      <c r="B379" s="63"/>
      <c r="C379" s="64"/>
      <c r="D379" s="64"/>
      <c r="E379" s="64"/>
      <c r="F379" s="64"/>
      <c r="G379" s="64"/>
      <c r="H379" s="13" t="s">
        <v>12</v>
      </c>
      <c r="I379" s="14"/>
      <c r="J379" s="13"/>
      <c r="K379" s="13"/>
      <c r="L379" s="13"/>
      <c r="M379" s="13"/>
      <c r="N379" s="13"/>
      <c r="O379" s="13"/>
      <c r="P379" s="13"/>
      <c r="Q379" s="13"/>
      <c r="R379" s="59"/>
    </row>
    <row r="380" spans="2:18" ht="49.5" outlineLevel="1" x14ac:dyDescent="0.2">
      <c r="B380" s="63" t="s">
        <v>194</v>
      </c>
      <c r="C380" s="64" t="s">
        <v>25</v>
      </c>
      <c r="D380" s="64" t="s">
        <v>22</v>
      </c>
      <c r="E380" s="64">
        <v>2022</v>
      </c>
      <c r="F380" s="64"/>
      <c r="G380" s="64" t="s">
        <v>58</v>
      </c>
      <c r="H380" s="13" t="s">
        <v>10</v>
      </c>
      <c r="I380" s="13">
        <f>SUM(I381:I383)</f>
        <v>50</v>
      </c>
      <c r="J380" s="13">
        <f t="shared" ref="J380:Q380" si="231">J381+J382+J383</f>
        <v>0</v>
      </c>
      <c r="K380" s="13">
        <f t="shared" si="231"/>
        <v>0</v>
      </c>
      <c r="L380" s="13">
        <f t="shared" si="231"/>
        <v>0</v>
      </c>
      <c r="M380" s="55">
        <f t="shared" ref="M380" si="232">M381+M382+M383</f>
        <v>50</v>
      </c>
      <c r="N380" s="13">
        <f t="shared" si="231"/>
        <v>0</v>
      </c>
      <c r="O380" s="13">
        <f t="shared" si="231"/>
        <v>0</v>
      </c>
      <c r="P380" s="13"/>
      <c r="Q380" s="13">
        <f t="shared" si="231"/>
        <v>0</v>
      </c>
      <c r="R380" s="57">
        <v>20000</v>
      </c>
    </row>
    <row r="381" spans="2:18" ht="16.5" outlineLevel="1" x14ac:dyDescent="0.2">
      <c r="B381" s="63"/>
      <c r="C381" s="64"/>
      <c r="D381" s="64"/>
      <c r="E381" s="64"/>
      <c r="F381" s="64"/>
      <c r="G381" s="64"/>
      <c r="H381" s="13" t="s">
        <v>11</v>
      </c>
      <c r="I381" s="13">
        <f t="shared" ref="I381:I382" si="233">J381+K381+L381+M381+N381+O381+P381+Q381</f>
        <v>49.5</v>
      </c>
      <c r="J381" s="21"/>
      <c r="K381" s="21"/>
      <c r="L381" s="21"/>
      <c r="M381" s="54">
        <v>49.5</v>
      </c>
      <c r="N381" s="21"/>
      <c r="O381" s="21"/>
      <c r="P381" s="21"/>
      <c r="Q381" s="21"/>
      <c r="R381" s="58"/>
    </row>
    <row r="382" spans="2:18" ht="33" outlineLevel="1" x14ac:dyDescent="0.2">
      <c r="B382" s="63"/>
      <c r="C382" s="64"/>
      <c r="D382" s="64"/>
      <c r="E382" s="64"/>
      <c r="F382" s="64"/>
      <c r="G382" s="64"/>
      <c r="H382" s="13" t="s">
        <v>13</v>
      </c>
      <c r="I382" s="13">
        <f t="shared" si="233"/>
        <v>0.5</v>
      </c>
      <c r="J382" s="21"/>
      <c r="K382" s="21"/>
      <c r="L382" s="21"/>
      <c r="M382" s="54">
        <v>0.5</v>
      </c>
      <c r="N382" s="21"/>
      <c r="O382" s="21"/>
      <c r="P382" s="21"/>
      <c r="Q382" s="21"/>
      <c r="R382" s="58"/>
    </row>
    <row r="383" spans="2:18" ht="39" customHeight="1" outlineLevel="1" x14ac:dyDescent="0.2">
      <c r="B383" s="63"/>
      <c r="C383" s="64"/>
      <c r="D383" s="64"/>
      <c r="E383" s="64"/>
      <c r="F383" s="64"/>
      <c r="G383" s="64"/>
      <c r="H383" s="13" t="s">
        <v>12</v>
      </c>
      <c r="I383" s="14"/>
      <c r="J383" s="13"/>
      <c r="K383" s="13"/>
      <c r="L383" s="13"/>
      <c r="M383" s="13"/>
      <c r="N383" s="13"/>
      <c r="O383" s="13"/>
      <c r="P383" s="13"/>
      <c r="Q383" s="13"/>
      <c r="R383" s="59"/>
    </row>
    <row r="384" spans="2:18" ht="49.5" outlineLevel="1" x14ac:dyDescent="0.2">
      <c r="B384" s="91" t="s">
        <v>133</v>
      </c>
      <c r="C384" s="65"/>
      <c r="D384" s="65" t="s">
        <v>22</v>
      </c>
      <c r="E384" s="65" t="s">
        <v>34</v>
      </c>
      <c r="F384" s="65" t="s">
        <v>134</v>
      </c>
      <c r="G384" s="65" t="s">
        <v>23</v>
      </c>
      <c r="H384" s="21" t="s">
        <v>10</v>
      </c>
      <c r="I384" s="17">
        <f>SUM(J384:Q384)</f>
        <v>305.39999999999998</v>
      </c>
      <c r="J384" s="15">
        <f t="shared" ref="J384" si="234">SUM(J385:J386)</f>
        <v>0</v>
      </c>
      <c r="K384" s="15">
        <f t="shared" ref="K384" si="235">SUM(K385:K386)</f>
        <v>5.4</v>
      </c>
      <c r="L384" s="15">
        <f t="shared" ref="L384" si="236">SUM(L385:L386)</f>
        <v>150</v>
      </c>
      <c r="M384" s="15">
        <f t="shared" ref="M384" si="237">SUM(M385:M386)</f>
        <v>150</v>
      </c>
      <c r="N384" s="15">
        <f t="shared" ref="N384" si="238">SUM(N385:N386)</f>
        <v>0</v>
      </c>
      <c r="O384" s="15">
        <f t="shared" ref="O384" si="239">SUM(O385:O386)</f>
        <v>0</v>
      </c>
      <c r="P384" s="15">
        <f t="shared" ref="P384" si="240">SUM(P385:P386)</f>
        <v>0</v>
      </c>
      <c r="Q384" s="15">
        <f t="shared" ref="Q384" si="241">SUM(Q385:Q386)</f>
        <v>0</v>
      </c>
      <c r="R384" s="57">
        <v>500000</v>
      </c>
    </row>
    <row r="385" spans="2:18" ht="20.25" customHeight="1" outlineLevel="1" x14ac:dyDescent="0.2">
      <c r="B385" s="92"/>
      <c r="C385" s="66"/>
      <c r="D385" s="66"/>
      <c r="E385" s="66"/>
      <c r="F385" s="66"/>
      <c r="G385" s="66"/>
      <c r="H385" s="21" t="s">
        <v>11</v>
      </c>
      <c r="I385" s="17">
        <f t="shared" ref="I385:I386" si="242">SUM(J385:Q385)</f>
        <v>297</v>
      </c>
      <c r="J385" s="21"/>
      <c r="K385" s="21"/>
      <c r="L385" s="21">
        <v>148.5</v>
      </c>
      <c r="M385" s="21">
        <v>148.5</v>
      </c>
      <c r="N385" s="21"/>
      <c r="O385" s="21"/>
      <c r="P385" s="21"/>
      <c r="Q385" s="21"/>
      <c r="R385" s="58"/>
    </row>
    <row r="386" spans="2:18" ht="33" outlineLevel="1" x14ac:dyDescent="0.2">
      <c r="B386" s="92"/>
      <c r="C386" s="66"/>
      <c r="D386" s="66"/>
      <c r="E386" s="66"/>
      <c r="F386" s="66"/>
      <c r="G386" s="66"/>
      <c r="H386" s="21" t="s">
        <v>13</v>
      </c>
      <c r="I386" s="17">
        <f t="shared" si="242"/>
        <v>8.4</v>
      </c>
      <c r="J386" s="21"/>
      <c r="K386" s="21">
        <v>5.4</v>
      </c>
      <c r="L386" s="21">
        <v>1.5</v>
      </c>
      <c r="M386" s="21">
        <v>1.5</v>
      </c>
      <c r="N386" s="21"/>
      <c r="O386" s="21"/>
      <c r="P386" s="21"/>
      <c r="Q386" s="21"/>
      <c r="R386" s="58"/>
    </row>
    <row r="387" spans="2:18" ht="20.25" customHeight="1" outlineLevel="1" x14ac:dyDescent="0.2">
      <c r="B387" s="93"/>
      <c r="C387" s="67"/>
      <c r="D387" s="67"/>
      <c r="E387" s="67"/>
      <c r="F387" s="67"/>
      <c r="G387" s="67"/>
      <c r="H387" s="21" t="s">
        <v>12</v>
      </c>
      <c r="I387" s="17"/>
      <c r="J387" s="21"/>
      <c r="K387" s="21"/>
      <c r="L387" s="21"/>
      <c r="M387" s="21"/>
      <c r="N387" s="21"/>
      <c r="O387" s="21"/>
      <c r="P387" s="21"/>
      <c r="Q387" s="21"/>
      <c r="R387" s="59"/>
    </row>
    <row r="388" spans="2:18" ht="49.5" outlineLevel="1" x14ac:dyDescent="0.2">
      <c r="B388" s="63" t="s">
        <v>124</v>
      </c>
      <c r="C388" s="64"/>
      <c r="D388" s="64" t="s">
        <v>22</v>
      </c>
      <c r="E388" s="64" t="s">
        <v>60</v>
      </c>
      <c r="F388" s="64"/>
      <c r="G388" s="64" t="s">
        <v>23</v>
      </c>
      <c r="H388" s="21" t="s">
        <v>10</v>
      </c>
      <c r="I388" s="17">
        <f>SUM(J388:Q388)</f>
        <v>900</v>
      </c>
      <c r="J388" s="21">
        <f>J389+J390+J391</f>
        <v>0</v>
      </c>
      <c r="K388" s="21">
        <f t="shared" ref="K388:Q388" si="243">K389+K390+K391</f>
        <v>0</v>
      </c>
      <c r="L388" s="21">
        <f t="shared" si="243"/>
        <v>0</v>
      </c>
      <c r="M388" s="21">
        <f t="shared" si="243"/>
        <v>225</v>
      </c>
      <c r="N388" s="21">
        <f t="shared" si="243"/>
        <v>225</v>
      </c>
      <c r="O388" s="21">
        <f t="shared" si="243"/>
        <v>225</v>
      </c>
      <c r="P388" s="21">
        <f t="shared" si="243"/>
        <v>225</v>
      </c>
      <c r="Q388" s="21">
        <f t="shared" si="243"/>
        <v>0</v>
      </c>
      <c r="R388" s="57"/>
    </row>
    <row r="389" spans="2:18" ht="20.25" customHeight="1" outlineLevel="1" x14ac:dyDescent="0.2">
      <c r="B389" s="63"/>
      <c r="C389" s="64"/>
      <c r="D389" s="64"/>
      <c r="E389" s="64"/>
      <c r="F389" s="64"/>
      <c r="G389" s="64"/>
      <c r="H389" s="21" t="s">
        <v>11</v>
      </c>
      <c r="I389" s="17">
        <f t="shared" ref="I389:I390" si="244">SUM(J389:Q389)</f>
        <v>891</v>
      </c>
      <c r="J389" s="21"/>
      <c r="K389" s="21"/>
      <c r="L389" s="21"/>
      <c r="M389" s="21">
        <v>222.75</v>
      </c>
      <c r="N389" s="54">
        <v>222.75</v>
      </c>
      <c r="O389" s="54">
        <v>222.75</v>
      </c>
      <c r="P389" s="54">
        <v>222.75</v>
      </c>
      <c r="Q389" s="21"/>
      <c r="R389" s="58"/>
    </row>
    <row r="390" spans="2:18" ht="33" outlineLevel="1" x14ac:dyDescent="0.2">
      <c r="B390" s="63"/>
      <c r="C390" s="64"/>
      <c r="D390" s="64"/>
      <c r="E390" s="64"/>
      <c r="F390" s="64"/>
      <c r="G390" s="64"/>
      <c r="H390" s="21" t="s">
        <v>13</v>
      </c>
      <c r="I390" s="17">
        <f t="shared" si="244"/>
        <v>9</v>
      </c>
      <c r="J390" s="21"/>
      <c r="K390" s="21"/>
      <c r="L390" s="15"/>
      <c r="M390" s="15">
        <v>2.25</v>
      </c>
      <c r="N390" s="56">
        <v>2.25</v>
      </c>
      <c r="O390" s="56">
        <v>2.25</v>
      </c>
      <c r="P390" s="56">
        <v>2.25</v>
      </c>
      <c r="Q390" s="15"/>
      <c r="R390" s="58"/>
    </row>
    <row r="391" spans="2:18" ht="20.25" customHeight="1" outlineLevel="1" x14ac:dyDescent="0.2">
      <c r="B391" s="63"/>
      <c r="C391" s="64"/>
      <c r="D391" s="64"/>
      <c r="E391" s="64"/>
      <c r="F391" s="64"/>
      <c r="G391" s="64"/>
      <c r="H391" s="21" t="s">
        <v>12</v>
      </c>
      <c r="I391" s="17"/>
      <c r="J391" s="21"/>
      <c r="K391" s="21"/>
      <c r="L391" s="21"/>
      <c r="M391" s="21"/>
      <c r="N391" s="21"/>
      <c r="O391" s="21"/>
      <c r="P391" s="21"/>
      <c r="Q391" s="21"/>
      <c r="R391" s="59"/>
    </row>
    <row r="392" spans="2:18" ht="49.5" x14ac:dyDescent="0.2">
      <c r="B392" s="82" t="s">
        <v>49</v>
      </c>
      <c r="C392" s="82" t="s">
        <v>43</v>
      </c>
      <c r="D392" s="82" t="s">
        <v>43</v>
      </c>
      <c r="E392" s="82" t="s">
        <v>43</v>
      </c>
      <c r="F392" s="82" t="s">
        <v>43</v>
      </c>
      <c r="G392" s="82" t="s">
        <v>43</v>
      </c>
      <c r="H392" s="13" t="s">
        <v>10</v>
      </c>
      <c r="I392" s="53">
        <f t="shared" ref="I392:Q392" si="245">SUMIF($H$360:$H$391,"Объем*",I$360:I$391)</f>
        <v>3147</v>
      </c>
      <c r="J392" s="19">
        <f t="shared" si="245"/>
        <v>0</v>
      </c>
      <c r="K392" s="19">
        <f t="shared" si="245"/>
        <v>5.4</v>
      </c>
      <c r="L392" s="19">
        <f t="shared" si="245"/>
        <v>150</v>
      </c>
      <c r="M392" s="19">
        <f t="shared" si="245"/>
        <v>425</v>
      </c>
      <c r="N392" s="19">
        <f t="shared" si="245"/>
        <v>886.59999999999991</v>
      </c>
      <c r="O392" s="19">
        <f t="shared" si="245"/>
        <v>705</v>
      </c>
      <c r="P392" s="19">
        <f t="shared" si="245"/>
        <v>975</v>
      </c>
      <c r="Q392" s="19">
        <f t="shared" si="245"/>
        <v>0</v>
      </c>
      <c r="R392" s="118"/>
    </row>
    <row r="393" spans="2:18" ht="16.5" x14ac:dyDescent="0.2">
      <c r="B393" s="83"/>
      <c r="C393" s="83"/>
      <c r="D393" s="83"/>
      <c r="E393" s="83"/>
      <c r="F393" s="83"/>
      <c r="G393" s="83"/>
      <c r="H393" s="13" t="s">
        <v>11</v>
      </c>
      <c r="I393" s="19">
        <f t="shared" ref="I393:Q393" si="246">SUMIF($H$360:$H$391,"фед*",I$360:I$391)</f>
        <v>3110.9</v>
      </c>
      <c r="J393" s="19">
        <f t="shared" si="246"/>
        <v>0</v>
      </c>
      <c r="K393" s="19">
        <f t="shared" si="246"/>
        <v>0</v>
      </c>
      <c r="L393" s="19">
        <f t="shared" si="246"/>
        <v>148.5</v>
      </c>
      <c r="M393" s="19">
        <f t="shared" si="246"/>
        <v>420.75</v>
      </c>
      <c r="N393" s="19">
        <f t="shared" si="246"/>
        <v>878.45</v>
      </c>
      <c r="O393" s="19">
        <f t="shared" si="246"/>
        <v>697.95</v>
      </c>
      <c r="P393" s="19">
        <f t="shared" si="246"/>
        <v>965.25</v>
      </c>
      <c r="Q393" s="19">
        <f t="shared" si="246"/>
        <v>0</v>
      </c>
      <c r="R393" s="119"/>
    </row>
    <row r="394" spans="2:18" ht="21.75" customHeight="1" x14ac:dyDescent="0.2">
      <c r="B394" s="83"/>
      <c r="C394" s="83"/>
      <c r="D394" s="83"/>
      <c r="E394" s="83"/>
      <c r="F394" s="83"/>
      <c r="G394" s="83"/>
      <c r="H394" s="13" t="s">
        <v>13</v>
      </c>
      <c r="I394" s="19">
        <f t="shared" ref="I394:Q394" si="247">SUMIF($H$360:$H$391,"конс*",I$360:I$391)</f>
        <v>36.1</v>
      </c>
      <c r="J394" s="19">
        <f t="shared" si="247"/>
        <v>0</v>
      </c>
      <c r="K394" s="19">
        <f t="shared" si="247"/>
        <v>5.4</v>
      </c>
      <c r="L394" s="19">
        <f t="shared" si="247"/>
        <v>1.5</v>
      </c>
      <c r="M394" s="19">
        <f t="shared" si="247"/>
        <v>4.25</v>
      </c>
      <c r="N394" s="19">
        <f t="shared" si="247"/>
        <v>8.15</v>
      </c>
      <c r="O394" s="19">
        <f t="shared" si="247"/>
        <v>7.05</v>
      </c>
      <c r="P394" s="19">
        <f t="shared" si="247"/>
        <v>9.75</v>
      </c>
      <c r="Q394" s="19">
        <f t="shared" si="247"/>
        <v>0</v>
      </c>
      <c r="R394" s="119"/>
    </row>
    <row r="395" spans="2:18" ht="21" customHeight="1" x14ac:dyDescent="0.2">
      <c r="B395" s="84"/>
      <c r="C395" s="84"/>
      <c r="D395" s="84"/>
      <c r="E395" s="84"/>
      <c r="F395" s="84"/>
      <c r="G395" s="84"/>
      <c r="H395" s="13" t="s">
        <v>12</v>
      </c>
      <c r="I395" s="20">
        <f>SUMIF($H$360:$H$391,"вне*",I$360:I$391)</f>
        <v>0</v>
      </c>
      <c r="J395" s="20">
        <f t="shared" ref="J395:Q395" si="248">SUMIF($H$360:$H$379,"вне*",J$360:J$379)</f>
        <v>0</v>
      </c>
      <c r="K395" s="20">
        <f t="shared" si="248"/>
        <v>0</v>
      </c>
      <c r="L395" s="20">
        <f t="shared" si="248"/>
        <v>0</v>
      </c>
      <c r="M395" s="20">
        <f t="shared" si="248"/>
        <v>0</v>
      </c>
      <c r="N395" s="20">
        <f t="shared" si="248"/>
        <v>0</v>
      </c>
      <c r="O395" s="20">
        <f t="shared" si="248"/>
        <v>0</v>
      </c>
      <c r="P395" s="20">
        <f t="shared" si="248"/>
        <v>0</v>
      </c>
      <c r="Q395" s="20">
        <f t="shared" si="248"/>
        <v>0</v>
      </c>
      <c r="R395" s="120"/>
    </row>
    <row r="396" spans="2:18" ht="49.5" x14ac:dyDescent="0.2">
      <c r="B396" s="82" t="s">
        <v>50</v>
      </c>
      <c r="C396" s="82" t="s">
        <v>43</v>
      </c>
      <c r="D396" s="82" t="s">
        <v>43</v>
      </c>
      <c r="E396" s="82" t="s">
        <v>43</v>
      </c>
      <c r="F396" s="82" t="s">
        <v>43</v>
      </c>
      <c r="G396" s="82" t="s">
        <v>43</v>
      </c>
      <c r="H396" s="13" t="s">
        <v>10</v>
      </c>
      <c r="I396" s="19">
        <f>I32+I129+I154+I179+I256+I277+I322+I355+I392</f>
        <v>61314.23</v>
      </c>
      <c r="J396" s="19">
        <f>J32+J129+J154+J179+J256+J277+J322+J355+J392</f>
        <v>0</v>
      </c>
      <c r="K396" s="19">
        <f>K32+K129+K154+K179+K256+K277+K322+K355+K392</f>
        <v>370.5</v>
      </c>
      <c r="L396" s="19">
        <f>L32+L129+L154+L179+L256+L277+L322+L355+L392</f>
        <v>4596.8</v>
      </c>
      <c r="M396" s="19">
        <f>M32+M129+M154+M179+M256+M277+M322+M355+M392</f>
        <v>7649.4599999999991</v>
      </c>
      <c r="N396" s="19">
        <f>N32+N129+N154+N179+N256+N277+N322+N355+N392</f>
        <v>8875.4599999999991</v>
      </c>
      <c r="O396" s="19">
        <f>O32+O129+O154+O179+O256+O277+O322+O355+O392</f>
        <v>13141.91</v>
      </c>
      <c r="P396" s="19">
        <f>P32+P129+P154+P179+P256+P277+P322+P355+P392</f>
        <v>11430.1</v>
      </c>
      <c r="Q396" s="19">
        <f>Q32+Q129+Q154+Q179+Q256+Q277+Q322+Q355+Q392</f>
        <v>15250</v>
      </c>
      <c r="R396" s="122"/>
    </row>
    <row r="397" spans="2:18" ht="16.5" x14ac:dyDescent="0.2">
      <c r="B397" s="83"/>
      <c r="C397" s="83"/>
      <c r="D397" s="83"/>
      <c r="E397" s="83"/>
      <c r="F397" s="83"/>
      <c r="G397" s="83"/>
      <c r="H397" s="13" t="s">
        <v>11</v>
      </c>
      <c r="I397" s="19">
        <f>I33+I130+I155+I180+I257+I278+I323+I356+I393</f>
        <v>48875.200000000012</v>
      </c>
      <c r="J397" s="19">
        <f>J33+J130+J155+J180+J257+J278+J323+J356+J393</f>
        <v>0</v>
      </c>
      <c r="K397" s="19">
        <f>K33+K130+K155+K180+K257+K278+K323+K356+K393</f>
        <v>261.7</v>
      </c>
      <c r="L397" s="19">
        <f>L33+L130+L155+L180+L257+L278+L323+L356+L393</f>
        <v>2362.1399999999994</v>
      </c>
      <c r="M397" s="19">
        <f>M33+M130+M155+M180+M257+M278+M323+M356+M393</f>
        <v>5345.9199999999992</v>
      </c>
      <c r="N397" s="19">
        <f>N33+N130+N155+N180+N257+N278+N323+N356+N393</f>
        <v>6699.9499999999989</v>
      </c>
      <c r="O397" s="19">
        <f>O33+O130+O155+O180+O257+O278+O323+O356+O393</f>
        <v>10776.1</v>
      </c>
      <c r="P397" s="19">
        <f>P33+P130+P155+P180+P257+P278+P323+P356+P393</f>
        <v>9411.7899999999991</v>
      </c>
      <c r="Q397" s="19">
        <f>Q33+Q130+Q155+Q180+Q257+Q278+Q323+Q356+Q393</f>
        <v>14017.6</v>
      </c>
      <c r="R397" s="122"/>
    </row>
    <row r="398" spans="2:18" ht="33" x14ac:dyDescent="0.2">
      <c r="B398" s="83"/>
      <c r="C398" s="83"/>
      <c r="D398" s="83"/>
      <c r="E398" s="83"/>
      <c r="F398" s="83"/>
      <c r="G398" s="83"/>
      <c r="H398" s="13" t="s">
        <v>13</v>
      </c>
      <c r="I398" s="19">
        <f>I34+I131+I156+I181+I258+I279+I324+I357+I394</f>
        <v>11740.53</v>
      </c>
      <c r="J398" s="19">
        <f>J34+J131+J156+J181+J258+J279+J324+J357+J394</f>
        <v>0</v>
      </c>
      <c r="K398" s="19">
        <f>K34+K131+K156+K181+K258+K279+K324+K357+K394</f>
        <v>108.8</v>
      </c>
      <c r="L398" s="19">
        <f>L34+L131+L156+L181+L258+L279+L324+L357+L394</f>
        <v>2074.96</v>
      </c>
      <c r="M398" s="19">
        <f>M34+M131+M156+M181+M258+M279+M324+M357+M394</f>
        <v>2143.84</v>
      </c>
      <c r="N398" s="19">
        <f>N34+N131+N156+N181+N258+N279+N324+N357+N394</f>
        <v>2015.81</v>
      </c>
      <c r="O398" s="19">
        <f>O34+O131+O156+O181+O258+O279+O324+O357+O394</f>
        <v>2256.11</v>
      </c>
      <c r="P398" s="19">
        <f>P34+P131+P156+P181+P258+P279+P324+P357+P394</f>
        <v>1908.6100000000001</v>
      </c>
      <c r="Q398" s="19">
        <f>Q34+Q131+Q156+Q181+Q258+Q279+Q324+Q357+Q394</f>
        <v>1232.4000000000001</v>
      </c>
      <c r="R398" s="122"/>
    </row>
    <row r="399" spans="2:18" ht="16.5" x14ac:dyDescent="0.2">
      <c r="B399" s="84"/>
      <c r="C399" s="84"/>
      <c r="D399" s="84"/>
      <c r="E399" s="84"/>
      <c r="F399" s="84"/>
      <c r="G399" s="84"/>
      <c r="H399" s="13" t="s">
        <v>12</v>
      </c>
      <c r="I399" s="19">
        <f>I35+I132+I157+I182+I259+I280+I325+I358+I395</f>
        <v>698.5</v>
      </c>
      <c r="J399" s="19">
        <f>J35+J132+J157+J182+J259+J280+J325+J358+J395</f>
        <v>0</v>
      </c>
      <c r="K399" s="19">
        <f>K35+K132+K157+K182+K259+K280+K325+K358+K395</f>
        <v>0</v>
      </c>
      <c r="L399" s="19">
        <f>L35+L132+L157+L182+L259+L280+L325+L358+L395</f>
        <v>159.69999999999999</v>
      </c>
      <c r="M399" s="19">
        <f>M35+M132+M157+M182+M259+M280+M325+M358+M395</f>
        <v>159.69999999999999</v>
      </c>
      <c r="N399" s="19">
        <f>N35+N132+N157+N182+N259+N280+N325+N358+N395</f>
        <v>159.69999999999999</v>
      </c>
      <c r="O399" s="19">
        <f>O35+O132+O157+O182+O259+O280+O325+O358+O395</f>
        <v>109.7</v>
      </c>
      <c r="P399" s="19">
        <f>P35+P132+P157+P182+P259+P280+P325+P358+P395</f>
        <v>109.7</v>
      </c>
      <c r="Q399" s="19">
        <f>Q35+Q132+Q157+Q182+Q259+Q280+Q325+Q358+Q395</f>
        <v>0</v>
      </c>
      <c r="R399" s="122"/>
    </row>
  </sheetData>
  <mergeCells count="704">
    <mergeCell ref="C355:C358"/>
    <mergeCell ref="D355:D358"/>
    <mergeCell ref="E355:E358"/>
    <mergeCell ref="F355:F358"/>
    <mergeCell ref="G355:G358"/>
    <mergeCell ref="B327:B330"/>
    <mergeCell ref="R327:R330"/>
    <mergeCell ref="B331:B334"/>
    <mergeCell ref="R331:R334"/>
    <mergeCell ref="B335:B338"/>
    <mergeCell ref="R335:R338"/>
    <mergeCell ref="B339:B342"/>
    <mergeCell ref="R339:R342"/>
    <mergeCell ref="B343:B346"/>
    <mergeCell ref="R343:R346"/>
    <mergeCell ref="B347:B350"/>
    <mergeCell ref="R347:R350"/>
    <mergeCell ref="B351:B354"/>
    <mergeCell ref="R351:R354"/>
    <mergeCell ref="B355:B358"/>
    <mergeCell ref="R355:R358"/>
    <mergeCell ref="C347:C350"/>
    <mergeCell ref="D347:D350"/>
    <mergeCell ref="E347:E350"/>
    <mergeCell ref="F347:F350"/>
    <mergeCell ref="G347:G350"/>
    <mergeCell ref="C351:C354"/>
    <mergeCell ref="D351:D354"/>
    <mergeCell ref="E351:E354"/>
    <mergeCell ref="F351:F354"/>
    <mergeCell ref="G351:G354"/>
    <mergeCell ref="C339:C342"/>
    <mergeCell ref="D339:D342"/>
    <mergeCell ref="E339:E342"/>
    <mergeCell ref="F339:F342"/>
    <mergeCell ref="G339:G342"/>
    <mergeCell ref="C343:C346"/>
    <mergeCell ref="D343:D346"/>
    <mergeCell ref="E343:E346"/>
    <mergeCell ref="F343:F346"/>
    <mergeCell ref="G343:G346"/>
    <mergeCell ref="C331:C334"/>
    <mergeCell ref="D331:D334"/>
    <mergeCell ref="E331:E334"/>
    <mergeCell ref="F331:F334"/>
    <mergeCell ref="G331:G334"/>
    <mergeCell ref="C335:C338"/>
    <mergeCell ref="D335:D338"/>
    <mergeCell ref="E335:E338"/>
    <mergeCell ref="F335:F338"/>
    <mergeCell ref="G335:G338"/>
    <mergeCell ref="B318:B321"/>
    <mergeCell ref="R318:R321"/>
    <mergeCell ref="B322:B325"/>
    <mergeCell ref="R322:R325"/>
    <mergeCell ref="B281:R281"/>
    <mergeCell ref="C327:C330"/>
    <mergeCell ref="D327:D330"/>
    <mergeCell ref="E327:E330"/>
    <mergeCell ref="F327:F330"/>
    <mergeCell ref="G327:G330"/>
    <mergeCell ref="B326:R326"/>
    <mergeCell ref="B302:B305"/>
    <mergeCell ref="R302:R305"/>
    <mergeCell ref="B306:B309"/>
    <mergeCell ref="R306:R309"/>
    <mergeCell ref="B310:B313"/>
    <mergeCell ref="R310:R313"/>
    <mergeCell ref="B314:B317"/>
    <mergeCell ref="R314:R317"/>
    <mergeCell ref="R286:R289"/>
    <mergeCell ref="B290:B293"/>
    <mergeCell ref="R290:R293"/>
    <mergeCell ref="B294:B297"/>
    <mergeCell ref="R294:R297"/>
    <mergeCell ref="B298:B301"/>
    <mergeCell ref="R298:R301"/>
    <mergeCell ref="C294:C297"/>
    <mergeCell ref="D294:D297"/>
    <mergeCell ref="E294:E297"/>
    <mergeCell ref="F294:F297"/>
    <mergeCell ref="G294:G297"/>
    <mergeCell ref="C298:C301"/>
    <mergeCell ref="D298:D301"/>
    <mergeCell ref="E298:E301"/>
    <mergeCell ref="F298:F301"/>
    <mergeCell ref="G298:G301"/>
    <mergeCell ref="C286:C289"/>
    <mergeCell ref="D286:D289"/>
    <mergeCell ref="E286:E289"/>
    <mergeCell ref="F286:F289"/>
    <mergeCell ref="G286:G289"/>
    <mergeCell ref="C322:C325"/>
    <mergeCell ref="D322:D325"/>
    <mergeCell ref="E322:E325"/>
    <mergeCell ref="F322:F325"/>
    <mergeCell ref="G322:G325"/>
    <mergeCell ref="E314:E317"/>
    <mergeCell ref="F314:F317"/>
    <mergeCell ref="G314:G317"/>
    <mergeCell ref="C318:C321"/>
    <mergeCell ref="D318:D321"/>
    <mergeCell ref="E318:E321"/>
    <mergeCell ref="F318:F321"/>
    <mergeCell ref="G318:G321"/>
    <mergeCell ref="C302:C305"/>
    <mergeCell ref="D302:D305"/>
    <mergeCell ref="E302:E305"/>
    <mergeCell ref="F302:F305"/>
    <mergeCell ref="G302:G305"/>
    <mergeCell ref="C306:C309"/>
    <mergeCell ref="D306:D309"/>
    <mergeCell ref="E306:E309"/>
    <mergeCell ref="F306:F309"/>
    <mergeCell ref="G306:G309"/>
    <mergeCell ref="C310:C313"/>
    <mergeCell ref="C314:C317"/>
    <mergeCell ref="C290:C293"/>
    <mergeCell ref="D290:D293"/>
    <mergeCell ref="E290:E293"/>
    <mergeCell ref="F290:F293"/>
    <mergeCell ref="G290:G293"/>
    <mergeCell ref="B277:B280"/>
    <mergeCell ref="C277:C280"/>
    <mergeCell ref="D277:D280"/>
    <mergeCell ref="E277:E280"/>
    <mergeCell ref="F277:F280"/>
    <mergeCell ref="G277:G280"/>
    <mergeCell ref="B286:B289"/>
    <mergeCell ref="B282:B285"/>
    <mergeCell ref="R282:R285"/>
    <mergeCell ref="D269:D272"/>
    <mergeCell ref="E269:E272"/>
    <mergeCell ref="F269:F272"/>
    <mergeCell ref="G269:G272"/>
    <mergeCell ref="R269:R272"/>
    <mergeCell ref="B273:B276"/>
    <mergeCell ref="C273:C276"/>
    <mergeCell ref="D273:D276"/>
    <mergeCell ref="E273:E276"/>
    <mergeCell ref="F273:F276"/>
    <mergeCell ref="G273:G276"/>
    <mergeCell ref="R273:R276"/>
    <mergeCell ref="B269:B272"/>
    <mergeCell ref="C269:C272"/>
    <mergeCell ref="D265:D268"/>
    <mergeCell ref="E265:E268"/>
    <mergeCell ref="F265:F268"/>
    <mergeCell ref="G265:G268"/>
    <mergeCell ref="R265:R268"/>
    <mergeCell ref="R277:R280"/>
    <mergeCell ref="C282:C285"/>
    <mergeCell ref="D282:D285"/>
    <mergeCell ref="E282:E285"/>
    <mergeCell ref="F282:F285"/>
    <mergeCell ref="G282:G285"/>
    <mergeCell ref="G28:G31"/>
    <mergeCell ref="D28:D31"/>
    <mergeCell ref="C28:C31"/>
    <mergeCell ref="E28:E31"/>
    <mergeCell ref="F28:F31"/>
    <mergeCell ref="D252:D255"/>
    <mergeCell ref="E252:E255"/>
    <mergeCell ref="F252:F255"/>
    <mergeCell ref="G252:G255"/>
    <mergeCell ref="G208:G211"/>
    <mergeCell ref="G184:G187"/>
    <mergeCell ref="B36:R36"/>
    <mergeCell ref="G49:G52"/>
    <mergeCell ref="R49:R52"/>
    <mergeCell ref="B41:B44"/>
    <mergeCell ref="C41:C44"/>
    <mergeCell ref="D41:D44"/>
    <mergeCell ref="E41:E44"/>
    <mergeCell ref="F41:F44"/>
    <mergeCell ref="C224:C227"/>
    <mergeCell ref="C228:C231"/>
    <mergeCell ref="D224:D227"/>
    <mergeCell ref="D228:D231"/>
    <mergeCell ref="E224:E227"/>
    <mergeCell ref="R53:R56"/>
    <mergeCell ref="R232:R235"/>
    <mergeCell ref="R236:R239"/>
    <mergeCell ref="R240:R243"/>
    <mergeCell ref="R244:R247"/>
    <mergeCell ref="R216:R219"/>
    <mergeCell ref="R228:R231"/>
    <mergeCell ref="R200:R203"/>
    <mergeCell ref="R192:R195"/>
    <mergeCell ref="R69:R72"/>
    <mergeCell ref="R93:R96"/>
    <mergeCell ref="R105:R108"/>
    <mergeCell ref="R121:R124"/>
    <mergeCell ref="R138:R141"/>
    <mergeCell ref="R175:R178"/>
    <mergeCell ref="R179:R182"/>
    <mergeCell ref="R159:R162"/>
    <mergeCell ref="R113:R116"/>
    <mergeCell ref="R142:R145"/>
    <mergeCell ref="R146:R149"/>
    <mergeCell ref="R150:R153"/>
    <mergeCell ref="B158:R158"/>
    <mergeCell ref="E154:E157"/>
    <mergeCell ref="F224:F227"/>
    <mergeCell ref="R184:R187"/>
    <mergeCell ref="R188:R191"/>
    <mergeCell ref="G236:G239"/>
    <mergeCell ref="B252:B255"/>
    <mergeCell ref="C252:C255"/>
    <mergeCell ref="C380:C383"/>
    <mergeCell ref="C240:C243"/>
    <mergeCell ref="D240:D243"/>
    <mergeCell ref="E240:E243"/>
    <mergeCell ref="F240:F243"/>
    <mergeCell ref="G240:G243"/>
    <mergeCell ref="D380:D383"/>
    <mergeCell ref="E380:E383"/>
    <mergeCell ref="F380:F383"/>
    <mergeCell ref="G380:G383"/>
    <mergeCell ref="D310:D313"/>
    <mergeCell ref="E310:E313"/>
    <mergeCell ref="F310:F313"/>
    <mergeCell ref="G310:G313"/>
    <mergeCell ref="D314:D317"/>
    <mergeCell ref="G224:G227"/>
    <mergeCell ref="E228:E231"/>
    <mergeCell ref="F228:F231"/>
    <mergeCell ref="B380:B383"/>
    <mergeCell ref="R380:R383"/>
    <mergeCell ref="R252:R255"/>
    <mergeCell ref="R208:R211"/>
    <mergeCell ref="R212:R215"/>
    <mergeCell ref="R220:R223"/>
    <mergeCell ref="R224:R227"/>
    <mergeCell ref="R204:R207"/>
    <mergeCell ref="R196:R199"/>
    <mergeCell ref="R248:R251"/>
    <mergeCell ref="G228:G231"/>
    <mergeCell ref="C256:C259"/>
    <mergeCell ref="D256:D259"/>
    <mergeCell ref="E256:E259"/>
    <mergeCell ref="B260:R260"/>
    <mergeCell ref="B261:B264"/>
    <mergeCell ref="C261:C264"/>
    <mergeCell ref="D261:D264"/>
    <mergeCell ref="E261:E264"/>
    <mergeCell ref="F261:F264"/>
    <mergeCell ref="G261:G264"/>
    <mergeCell ref="R261:R264"/>
    <mergeCell ref="B265:B268"/>
    <mergeCell ref="C265:C268"/>
    <mergeCell ref="R32:R35"/>
    <mergeCell ref="B12:B15"/>
    <mergeCell ref="C12:C15"/>
    <mergeCell ref="D12:D15"/>
    <mergeCell ref="E12:E15"/>
    <mergeCell ref="F12:F15"/>
    <mergeCell ref="G12:G15"/>
    <mergeCell ref="B16:B19"/>
    <mergeCell ref="C16:C19"/>
    <mergeCell ref="D16:D19"/>
    <mergeCell ref="E16:E19"/>
    <mergeCell ref="F16:F19"/>
    <mergeCell ref="G16:G19"/>
    <mergeCell ref="R12:R15"/>
    <mergeCell ref="R16:R19"/>
    <mergeCell ref="R20:R23"/>
    <mergeCell ref="R24:R27"/>
    <mergeCell ref="B28:B31"/>
    <mergeCell ref="B20:B23"/>
    <mergeCell ref="C20:C23"/>
    <mergeCell ref="D20:D23"/>
    <mergeCell ref="E20:E23"/>
    <mergeCell ref="F20:F23"/>
    <mergeCell ref="G20:G23"/>
    <mergeCell ref="B32:B35"/>
    <mergeCell ref="C32:C35"/>
    <mergeCell ref="D32:D35"/>
    <mergeCell ref="E32:E35"/>
    <mergeCell ref="F32:F35"/>
    <mergeCell ref="G32:G35"/>
    <mergeCell ref="B248:B251"/>
    <mergeCell ref="C248:C251"/>
    <mergeCell ref="D248:D251"/>
    <mergeCell ref="E248:E251"/>
    <mergeCell ref="F248:F251"/>
    <mergeCell ref="G248:G251"/>
    <mergeCell ref="B232:B235"/>
    <mergeCell ref="C232:C235"/>
    <mergeCell ref="D232:D235"/>
    <mergeCell ref="E232:E235"/>
    <mergeCell ref="F232:F235"/>
    <mergeCell ref="G232:G235"/>
    <mergeCell ref="B236:B239"/>
    <mergeCell ref="C236:C239"/>
    <mergeCell ref="D236:D239"/>
    <mergeCell ref="E236:E239"/>
    <mergeCell ref="F236:F239"/>
    <mergeCell ref="B240:B243"/>
    <mergeCell ref="B244:B247"/>
    <mergeCell ref="C244:C247"/>
    <mergeCell ref="D244:D247"/>
    <mergeCell ref="E244:E247"/>
    <mergeCell ref="F244:F247"/>
    <mergeCell ref="G244:G247"/>
    <mergeCell ref="B359:R359"/>
    <mergeCell ref="R368:R371"/>
    <mergeCell ref="B150:B153"/>
    <mergeCell ref="C150:C153"/>
    <mergeCell ref="D150:D153"/>
    <mergeCell ref="E150:E153"/>
    <mergeCell ref="G179:G182"/>
    <mergeCell ref="C216:C219"/>
    <mergeCell ref="D216:D219"/>
    <mergeCell ref="E216:E219"/>
    <mergeCell ref="F216:F219"/>
    <mergeCell ref="B212:B215"/>
    <mergeCell ref="C212:C215"/>
    <mergeCell ref="D212:D215"/>
    <mergeCell ref="E212:E215"/>
    <mergeCell ref="F212:F215"/>
    <mergeCell ref="G212:G215"/>
    <mergeCell ref="B368:B371"/>
    <mergeCell ref="B220:B223"/>
    <mergeCell ref="C220:C223"/>
    <mergeCell ref="D220:D223"/>
    <mergeCell ref="E220:E223"/>
    <mergeCell ref="F220:F223"/>
    <mergeCell ref="G220:G223"/>
    <mergeCell ref="G196:G199"/>
    <mergeCell ref="E188:E191"/>
    <mergeCell ref="F188:F191"/>
    <mergeCell ref="G188:G191"/>
    <mergeCell ref="B192:B195"/>
    <mergeCell ref="C192:C195"/>
    <mergeCell ref="D192:D195"/>
    <mergeCell ref="E192:E195"/>
    <mergeCell ref="F192:F195"/>
    <mergeCell ref="G192:G195"/>
    <mergeCell ref="G200:G203"/>
    <mergeCell ref="D179:D182"/>
    <mergeCell ref="E179:E182"/>
    <mergeCell ref="F179:F182"/>
    <mergeCell ref="C167:C170"/>
    <mergeCell ref="D167:D170"/>
    <mergeCell ref="E167:E170"/>
    <mergeCell ref="F167:F170"/>
    <mergeCell ref="B167:B170"/>
    <mergeCell ref="G129:G132"/>
    <mergeCell ref="B142:B145"/>
    <mergeCell ref="C142:C145"/>
    <mergeCell ref="D142:D145"/>
    <mergeCell ref="E142:E145"/>
    <mergeCell ref="F142:F145"/>
    <mergeCell ref="G142:G145"/>
    <mergeCell ref="F154:F157"/>
    <mergeCell ref="G154:G157"/>
    <mergeCell ref="R396:R399"/>
    <mergeCell ref="B392:B395"/>
    <mergeCell ref="C392:C395"/>
    <mergeCell ref="D392:D395"/>
    <mergeCell ref="E392:E395"/>
    <mergeCell ref="F392:F395"/>
    <mergeCell ref="G392:G395"/>
    <mergeCell ref="R392:R395"/>
    <mergeCell ref="B384:B387"/>
    <mergeCell ref="C384:C387"/>
    <mergeCell ref="D384:D387"/>
    <mergeCell ref="E384:E387"/>
    <mergeCell ref="R388:R391"/>
    <mergeCell ref="B396:B399"/>
    <mergeCell ref="C396:C399"/>
    <mergeCell ref="D396:D399"/>
    <mergeCell ref="E396:E399"/>
    <mergeCell ref="F396:F399"/>
    <mergeCell ref="G396:G399"/>
    <mergeCell ref="F384:F387"/>
    <mergeCell ref="G384:G387"/>
    <mergeCell ref="R384:R387"/>
    <mergeCell ref="C154:C157"/>
    <mergeCell ref="D154:D157"/>
    <mergeCell ref="B133:R133"/>
    <mergeCell ref="B134:B137"/>
    <mergeCell ref="C134:C137"/>
    <mergeCell ref="D134:D137"/>
    <mergeCell ref="E134:E137"/>
    <mergeCell ref="F134:F137"/>
    <mergeCell ref="G134:G137"/>
    <mergeCell ref="R134:R137"/>
    <mergeCell ref="B138:B141"/>
    <mergeCell ref="C138:C141"/>
    <mergeCell ref="D138:D141"/>
    <mergeCell ref="F146:F149"/>
    <mergeCell ref="G146:G149"/>
    <mergeCell ref="B146:B149"/>
    <mergeCell ref="C146:C149"/>
    <mergeCell ref="D146:D149"/>
    <mergeCell ref="E146:E149"/>
    <mergeCell ref="R154:R157"/>
    <mergeCell ref="H5:Q5"/>
    <mergeCell ref="B5:B6"/>
    <mergeCell ref="D5:D6"/>
    <mergeCell ref="E5:E6"/>
    <mergeCell ref="F5:F6"/>
    <mergeCell ref="G5:G6"/>
    <mergeCell ref="B3:R3"/>
    <mergeCell ref="R5:R6"/>
    <mergeCell ref="C5:C6"/>
    <mergeCell ref="B7:R7"/>
    <mergeCell ref="B8:B11"/>
    <mergeCell ref="C8:C11"/>
    <mergeCell ref="D8:D11"/>
    <mergeCell ref="E8:E11"/>
    <mergeCell ref="F8:F11"/>
    <mergeCell ref="G8:G11"/>
    <mergeCell ref="R8:R11"/>
    <mergeCell ref="B24:B27"/>
    <mergeCell ref="C24:C27"/>
    <mergeCell ref="D24:D27"/>
    <mergeCell ref="E24:E27"/>
    <mergeCell ref="F24:F27"/>
    <mergeCell ref="G24:G27"/>
    <mergeCell ref="G41:G44"/>
    <mergeCell ref="R41:R44"/>
    <mergeCell ref="B45:B48"/>
    <mergeCell ref="C45:C48"/>
    <mergeCell ref="D388:D391"/>
    <mergeCell ref="E388:E391"/>
    <mergeCell ref="F388:F391"/>
    <mergeCell ref="G388:G391"/>
    <mergeCell ref="B388:B391"/>
    <mergeCell ref="C388:C391"/>
    <mergeCell ref="B49:B52"/>
    <mergeCell ref="C49:C52"/>
    <mergeCell ref="D49:D52"/>
    <mergeCell ref="E49:E52"/>
    <mergeCell ref="F49:F52"/>
    <mergeCell ref="B183:R183"/>
    <mergeCell ref="B163:B166"/>
    <mergeCell ref="C163:C166"/>
    <mergeCell ref="D163:D166"/>
    <mergeCell ref="E163:E166"/>
    <mergeCell ref="F163:F166"/>
    <mergeCell ref="G163:G166"/>
    <mergeCell ref="R163:R166"/>
    <mergeCell ref="R129:R132"/>
    <mergeCell ref="D57:D60"/>
    <mergeCell ref="C368:C371"/>
    <mergeCell ref="D368:D371"/>
    <mergeCell ref="E368:E371"/>
    <mergeCell ref="F368:F371"/>
    <mergeCell ref="G360:G363"/>
    <mergeCell ref="R360:R363"/>
    <mergeCell ref="B364:B367"/>
    <mergeCell ref="C364:C367"/>
    <mergeCell ref="D364:D367"/>
    <mergeCell ref="E364:E367"/>
    <mergeCell ref="F364:F367"/>
    <mergeCell ref="G364:G367"/>
    <mergeCell ref="R364:R367"/>
    <mergeCell ref="B360:B363"/>
    <mergeCell ref="C360:C363"/>
    <mergeCell ref="D360:D363"/>
    <mergeCell ref="E360:E363"/>
    <mergeCell ref="F360:F363"/>
    <mergeCell ref="B256:B259"/>
    <mergeCell ref="B184:B187"/>
    <mergeCell ref="C184:C187"/>
    <mergeCell ref="D184:D187"/>
    <mergeCell ref="E184:E187"/>
    <mergeCell ref="G69:G72"/>
    <mergeCell ref="D45:D48"/>
    <mergeCell ref="E45:E48"/>
    <mergeCell ref="F45:F48"/>
    <mergeCell ref="G45:G48"/>
    <mergeCell ref="R45:R48"/>
    <mergeCell ref="R57:R60"/>
    <mergeCell ref="A61:A64"/>
    <mergeCell ref="B61:B64"/>
    <mergeCell ref="C61:C64"/>
    <mergeCell ref="D61:D64"/>
    <mergeCell ref="E61:E64"/>
    <mergeCell ref="F61:F64"/>
    <mergeCell ref="G61:G64"/>
    <mergeCell ref="R61:R64"/>
    <mergeCell ref="B53:B56"/>
    <mergeCell ref="C53:C56"/>
    <mergeCell ref="D53:D56"/>
    <mergeCell ref="E53:E56"/>
    <mergeCell ref="F53:F56"/>
    <mergeCell ref="G53:G56"/>
    <mergeCell ref="A57:A60"/>
    <mergeCell ref="B57:B60"/>
    <mergeCell ref="C57:C60"/>
    <mergeCell ref="A73:A76"/>
    <mergeCell ref="B73:B76"/>
    <mergeCell ref="C73:C76"/>
    <mergeCell ref="D73:D76"/>
    <mergeCell ref="E73:E76"/>
    <mergeCell ref="F73:F76"/>
    <mergeCell ref="G73:G76"/>
    <mergeCell ref="R73:R76"/>
    <mergeCell ref="B37:B40"/>
    <mergeCell ref="C37:C40"/>
    <mergeCell ref="D37:D40"/>
    <mergeCell ref="E37:E40"/>
    <mergeCell ref="F37:F40"/>
    <mergeCell ref="G37:G40"/>
    <mergeCell ref="R37:R40"/>
    <mergeCell ref="E57:E60"/>
    <mergeCell ref="F57:F60"/>
    <mergeCell ref="G57:G60"/>
    <mergeCell ref="A69:A72"/>
    <mergeCell ref="B69:B72"/>
    <mergeCell ref="C69:C72"/>
    <mergeCell ref="D69:D72"/>
    <mergeCell ref="E69:E72"/>
    <mergeCell ref="F69:F72"/>
    <mergeCell ref="A81:A84"/>
    <mergeCell ref="B81:B84"/>
    <mergeCell ref="C81:C84"/>
    <mergeCell ref="D81:D84"/>
    <mergeCell ref="E81:E84"/>
    <mergeCell ref="F81:F84"/>
    <mergeCell ref="G81:G84"/>
    <mergeCell ref="R81:R84"/>
    <mergeCell ref="A65:A68"/>
    <mergeCell ref="B65:B68"/>
    <mergeCell ref="C65:C68"/>
    <mergeCell ref="D65:D68"/>
    <mergeCell ref="E65:E68"/>
    <mergeCell ref="F65:F68"/>
    <mergeCell ref="G65:G68"/>
    <mergeCell ref="R65:R68"/>
    <mergeCell ref="A77:A80"/>
    <mergeCell ref="B77:B80"/>
    <mergeCell ref="C77:C80"/>
    <mergeCell ref="D77:D80"/>
    <mergeCell ref="E77:E80"/>
    <mergeCell ref="F77:F80"/>
    <mergeCell ref="G77:G80"/>
    <mergeCell ref="R77:R80"/>
    <mergeCell ref="A85:A88"/>
    <mergeCell ref="B85:B88"/>
    <mergeCell ref="C85:C88"/>
    <mergeCell ref="D85:D88"/>
    <mergeCell ref="E85:E88"/>
    <mergeCell ref="F85:F88"/>
    <mergeCell ref="G85:G88"/>
    <mergeCell ref="R85:R88"/>
    <mergeCell ref="A89:A92"/>
    <mergeCell ref="B89:B92"/>
    <mergeCell ref="C89:C92"/>
    <mergeCell ref="D89:D92"/>
    <mergeCell ref="E89:E92"/>
    <mergeCell ref="F89:F92"/>
    <mergeCell ref="G89:G92"/>
    <mergeCell ref="R89:R92"/>
    <mergeCell ref="R97:R100"/>
    <mergeCell ref="A101:A104"/>
    <mergeCell ref="B101:B104"/>
    <mergeCell ref="C101:C104"/>
    <mergeCell ref="D101:D104"/>
    <mergeCell ref="E101:E104"/>
    <mergeCell ref="F101:F104"/>
    <mergeCell ref="G101:G104"/>
    <mergeCell ref="R101:R104"/>
    <mergeCell ref="F113:F116"/>
    <mergeCell ref="G113:G116"/>
    <mergeCell ref="D117:D120"/>
    <mergeCell ref="A93:A96"/>
    <mergeCell ref="B93:B96"/>
    <mergeCell ref="C93:C96"/>
    <mergeCell ref="D93:D96"/>
    <mergeCell ref="E93:E96"/>
    <mergeCell ref="F93:F96"/>
    <mergeCell ref="G93:G96"/>
    <mergeCell ref="A97:A100"/>
    <mergeCell ref="B97:B100"/>
    <mergeCell ref="C97:C100"/>
    <mergeCell ref="D97:D100"/>
    <mergeCell ref="E97:E100"/>
    <mergeCell ref="F97:F100"/>
    <mergeCell ref="G97:G100"/>
    <mergeCell ref="A121:A124"/>
    <mergeCell ref="B121:B124"/>
    <mergeCell ref="C121:C124"/>
    <mergeCell ref="D121:D124"/>
    <mergeCell ref="E121:E124"/>
    <mergeCell ref="F121:F124"/>
    <mergeCell ref="G121:G124"/>
    <mergeCell ref="B117:B120"/>
    <mergeCell ref="A105:A108"/>
    <mergeCell ref="B105:B108"/>
    <mergeCell ref="C105:C108"/>
    <mergeCell ref="D105:D108"/>
    <mergeCell ref="E105:E108"/>
    <mergeCell ref="F105:F108"/>
    <mergeCell ref="G105:G108"/>
    <mergeCell ref="A109:A112"/>
    <mergeCell ref="B109:B112"/>
    <mergeCell ref="C109:C112"/>
    <mergeCell ref="D109:D112"/>
    <mergeCell ref="E109:E112"/>
    <mergeCell ref="F109:F112"/>
    <mergeCell ref="G109:G112"/>
    <mergeCell ref="A113:A116"/>
    <mergeCell ref="B113:B116"/>
    <mergeCell ref="A125:A128"/>
    <mergeCell ref="B125:B128"/>
    <mergeCell ref="C125:C128"/>
    <mergeCell ref="D125:D128"/>
    <mergeCell ref="E125:E128"/>
    <mergeCell ref="F125:F128"/>
    <mergeCell ref="G125:G128"/>
    <mergeCell ref="B159:B162"/>
    <mergeCell ref="C159:C162"/>
    <mergeCell ref="D159:D162"/>
    <mergeCell ref="E159:E162"/>
    <mergeCell ref="F159:F162"/>
    <mergeCell ref="G159:G162"/>
    <mergeCell ref="E138:E141"/>
    <mergeCell ref="F138:F141"/>
    <mergeCell ref="F150:F153"/>
    <mergeCell ref="G150:G153"/>
    <mergeCell ref="G138:G141"/>
    <mergeCell ref="B129:B132"/>
    <mergeCell ref="C129:C132"/>
    <mergeCell ref="D129:D132"/>
    <mergeCell ref="E129:E132"/>
    <mergeCell ref="F129:F132"/>
    <mergeCell ref="B154:B157"/>
    <mergeCell ref="F256:F259"/>
    <mergeCell ref="G167:G170"/>
    <mergeCell ref="R167:R170"/>
    <mergeCell ref="B171:B174"/>
    <mergeCell ref="C171:C174"/>
    <mergeCell ref="D171:D174"/>
    <mergeCell ref="E171:E174"/>
    <mergeCell ref="F171:F174"/>
    <mergeCell ref="G171:G174"/>
    <mergeCell ref="R171:R174"/>
    <mergeCell ref="B188:B191"/>
    <mergeCell ref="C188:C191"/>
    <mergeCell ref="D188:D191"/>
    <mergeCell ref="B200:B203"/>
    <mergeCell ref="C200:C203"/>
    <mergeCell ref="D200:D203"/>
    <mergeCell ref="E200:E203"/>
    <mergeCell ref="F200:F203"/>
    <mergeCell ref="B196:B199"/>
    <mergeCell ref="C196:C199"/>
    <mergeCell ref="D196:D199"/>
    <mergeCell ref="B216:B219"/>
    <mergeCell ref="B179:B182"/>
    <mergeCell ref="C179:C182"/>
    <mergeCell ref="B376:B379"/>
    <mergeCell ref="C376:C379"/>
    <mergeCell ref="D376:D379"/>
    <mergeCell ref="E376:E379"/>
    <mergeCell ref="F376:F379"/>
    <mergeCell ref="G376:G379"/>
    <mergeCell ref="R376:R379"/>
    <mergeCell ref="F184:F187"/>
    <mergeCell ref="G256:G259"/>
    <mergeCell ref="R256:R259"/>
    <mergeCell ref="E196:E199"/>
    <mergeCell ref="F196:F199"/>
    <mergeCell ref="G216:G219"/>
    <mergeCell ref="B204:B207"/>
    <mergeCell ref="C204:C207"/>
    <mergeCell ref="D204:D207"/>
    <mergeCell ref="E204:E207"/>
    <mergeCell ref="F204:F207"/>
    <mergeCell ref="G204:G207"/>
    <mergeCell ref="B208:B211"/>
    <mergeCell ref="C208:C211"/>
    <mergeCell ref="D208:D211"/>
    <mergeCell ref="E208:E211"/>
    <mergeCell ref="F208:F211"/>
    <mergeCell ref="R28:R31"/>
    <mergeCell ref="B224:B227"/>
    <mergeCell ref="B228:B231"/>
    <mergeCell ref="B372:B375"/>
    <mergeCell ref="C372:C375"/>
    <mergeCell ref="D372:D375"/>
    <mergeCell ref="E372:E375"/>
    <mergeCell ref="F372:F375"/>
    <mergeCell ref="G372:G375"/>
    <mergeCell ref="R372:R375"/>
    <mergeCell ref="G368:G371"/>
    <mergeCell ref="B175:B178"/>
    <mergeCell ref="C175:C178"/>
    <mergeCell ref="D175:D178"/>
    <mergeCell ref="E175:E178"/>
    <mergeCell ref="F175:F178"/>
    <mergeCell ref="G175:G178"/>
    <mergeCell ref="E117:E120"/>
    <mergeCell ref="G117:G120"/>
    <mergeCell ref="R125:R128"/>
    <mergeCell ref="R109:R112"/>
    <mergeCell ref="C113:C116"/>
    <mergeCell ref="D113:D116"/>
    <mergeCell ref="E113:E116"/>
  </mergeCells>
  <conditionalFormatting sqref="I32:Q35">
    <cfRule type="cellIs" dxfId="14" priority="18" operator="equal">
      <formula>0</formula>
    </cfRule>
  </conditionalFormatting>
  <conditionalFormatting sqref="I179:Q182 I129:Q132 I154:Q157 I256:Q259 I392:Q395">
    <cfRule type="cellIs" dxfId="13" priority="17" operator="equal">
      <formula>0</formula>
    </cfRule>
  </conditionalFormatting>
  <conditionalFormatting sqref="Q269 J274:Q276 J273:K273 Q273 J270:Q272 J269:K269 I261:Q268 J278:K278 J280:K280">
    <cfRule type="cellIs" dxfId="12" priority="13" operator="equal">
      <formula>0</formula>
    </cfRule>
  </conditionalFormatting>
  <conditionalFormatting sqref="I358:Q358">
    <cfRule type="cellIs" dxfId="11" priority="10" operator="equal">
      <formula>0</formula>
    </cfRule>
  </conditionalFormatting>
  <conditionalFormatting sqref="J325:P325">
    <cfRule type="cellIs" dxfId="10" priority="12" operator="equal">
      <formula>0</formula>
    </cfRule>
  </conditionalFormatting>
  <conditionalFormatting sqref="I325">
    <cfRule type="cellIs" dxfId="9" priority="11" operator="equal">
      <formula>0</formula>
    </cfRule>
  </conditionalFormatting>
  <conditionalFormatting sqref="J277:P277 Q277:Q280">
    <cfRule type="cellIs" dxfId="8" priority="9" operator="equal">
      <formula>0</formula>
    </cfRule>
  </conditionalFormatting>
  <conditionalFormatting sqref="L278:P278 J279:P279">
    <cfRule type="cellIs" dxfId="7" priority="8" operator="equal">
      <formula>0</formula>
    </cfRule>
  </conditionalFormatting>
  <conditionalFormatting sqref="L280:P280">
    <cfRule type="cellIs" dxfId="6" priority="7" operator="equal">
      <formula>0</formula>
    </cfRule>
  </conditionalFormatting>
  <conditionalFormatting sqref="I322:Q322">
    <cfRule type="cellIs" dxfId="5" priority="6" operator="equal">
      <formula>0</formula>
    </cfRule>
  </conditionalFormatting>
  <conditionalFormatting sqref="I323:Q323">
    <cfRule type="cellIs" dxfId="4" priority="5" operator="equal">
      <formula>0</formula>
    </cfRule>
  </conditionalFormatting>
  <conditionalFormatting sqref="I324:Q324">
    <cfRule type="cellIs" dxfId="3" priority="4" operator="equal">
      <formula>0</formula>
    </cfRule>
  </conditionalFormatting>
  <conditionalFormatting sqref="I355:Q355">
    <cfRule type="cellIs" dxfId="2" priority="3" operator="equal">
      <formula>0</formula>
    </cfRule>
  </conditionalFormatting>
  <conditionalFormatting sqref="I356:Q356">
    <cfRule type="cellIs" dxfId="1" priority="2" operator="equal">
      <formula>0</formula>
    </cfRule>
  </conditionalFormatting>
  <conditionalFormatting sqref="I357:Q357">
    <cfRule type="cellIs" dxfId="0" priority="1" operator="equal">
      <formula>0</formula>
    </cfRule>
  </conditionalFormatting>
  <pageMargins left="0.31496062992125984" right="0.19685039370078741" top="0.31496062992125984" bottom="0.11811023622047245" header="0.11811023622047245" footer="0.11811023622047245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economy9 (Старостина)</dc:creator>
  <cp:lastModifiedBy>gcheb_economy01</cp:lastModifiedBy>
  <cp:lastPrinted>2020-06-26T15:21:36Z</cp:lastPrinted>
  <dcterms:created xsi:type="dcterms:W3CDTF">2020-03-17T06:46:10Z</dcterms:created>
  <dcterms:modified xsi:type="dcterms:W3CDTF">2020-07-02T08:26:00Z</dcterms:modified>
</cp:coreProperties>
</file>