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'Лист1'!$A$1:$E$353</definedName>
  </definedNames>
  <calcPr fullCalcOnLoad="1"/>
</workbook>
</file>

<file path=xl/sharedStrings.xml><?xml version="1.0" encoding="utf-8"?>
<sst xmlns="http://schemas.openxmlformats.org/spreadsheetml/2006/main" count="313" uniqueCount="242">
  <si>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</si>
  <si>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</si>
  <si>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</si>
  <si>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</si>
  <si>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</si>
  <si>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</si>
  <si>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</si>
  <si>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</si>
  <si>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</si>
  <si>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</si>
  <si>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</si>
  <si>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</si>
  <si>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</si>
  <si>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</si>
  <si>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</si>
  <si>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</si>
  <si>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</si>
  <si>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</si>
  <si>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</si>
  <si>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</si>
  <si>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</si>
  <si>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</si>
  <si>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</si>
  <si>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</si>
  <si>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</si>
  <si>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</si>
  <si>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</si>
  <si>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</si>
  <si>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</si>
  <si>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</si>
  <si>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</si>
  <si>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</si>
  <si>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</si>
  <si>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</si>
  <si>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</si>
  <si>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</si>
  <si>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</si>
  <si>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</si>
  <si>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</si>
  <si>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</si>
  <si>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</si>
  <si>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</si>
  <si>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</si>
  <si>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</si>
  <si>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</si>
  <si>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</si>
  <si>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</si>
  <si>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</si>
  <si>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</si>
  <si>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</si>
  <si>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</si>
  <si>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</si>
  <si>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</si>
  <si>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</si>
  <si>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</si>
  <si>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</si>
  <si>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</si>
  <si>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</si>
  <si>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</si>
  <si>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</si>
  <si>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</si>
  <si>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</si>
  <si>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</si>
  <si>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</si>
  <si>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</si>
  <si>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</si>
  <si>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</si>
  <si>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</si>
  <si>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</si>
  <si>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в т.ч. капремонт жилфонда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</si>
  <si>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</si>
  <si>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</si>
  <si>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</si>
  <si>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</si>
  <si>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</si>
  <si>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</si>
  <si>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</si>
  <si>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</si>
  <si>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</si>
  <si>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</si>
  <si>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</si>
  <si>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</si>
  <si>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>за счет средств Фонда</t>
  </si>
  <si>
    <t>за счет средств местного бюджета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</si>
  <si>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</si>
  <si>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</si>
  <si>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осуществление дорожной деятельности в границах района</t>
  </si>
  <si>
    <t>осуществление дорожной деятельности в границах поселений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</si>
  <si>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</si>
  <si>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</si>
  <si>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</si>
  <si>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</si>
  <si>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</si>
  <si>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</si>
  <si>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>за счет средств республиканского бюджета</t>
  </si>
  <si>
    <t>Итого налоговых доходов</t>
  </si>
  <si>
    <t>Итого неналоговых доходов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</si>
  <si>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</si>
  <si>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</si>
  <si>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</si>
  <si>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</si>
  <si>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</si>
  <si>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</si>
  <si>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</si>
  <si>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 xml:space="preserve">            организация и проведение мероприятий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</si>
  <si>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</si>
  <si>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</si>
  <si>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 xml:space="preserve">            газификация населенных пунктов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</si>
  <si>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</si>
  <si>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</si>
  <si>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</si>
  <si>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</si>
  <si>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</si>
  <si>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</si>
  <si>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</si>
  <si>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</si>
  <si>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</si>
  <si>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</si>
  <si>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</si>
  <si>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</si>
  <si>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</si>
  <si>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</si>
  <si>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</si>
  <si>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</si>
  <si>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</si>
  <si>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</si>
  <si>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</si>
  <si>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</si>
  <si>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   проведение землеустроительных (кадастровых) работ </t>
  </si>
  <si>
    <t xml:space="preserve">поощрение победителей экономического соревнования между сельскими, городским песелениями </t>
  </si>
  <si>
    <t xml:space="preserve">                    проведение мероприятий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</si>
  <si>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</si>
  <si>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</si>
  <si>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</si>
  <si>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</si>
  <si>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</si>
  <si>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</si>
  <si>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</si>
  <si>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</si>
  <si>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</si>
  <si>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</si>
  <si>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</si>
  <si>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</si>
  <si>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</si>
  <si>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</si>
  <si>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</si>
  <si>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техническая инвентаризация жилфонда</t>
  </si>
  <si>
    <t>обустройство улично-дорожной сети</t>
  </si>
  <si>
    <t>Транспорт</t>
  </si>
  <si>
    <t xml:space="preserve">         ремонт жилфонда, собственниками которых являются дети-сироты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</si>
  <si>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</si>
  <si>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</si>
  <si>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>комплектование книжных фондов библиотек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</si>
  <si>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</si>
  <si>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</si>
  <si>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</si>
  <si>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</si>
  <si>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</si>
  <si>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</si>
  <si>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</si>
  <si>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капитальный ремонт и ремонт автомобильных дорог общего пользования местного значения в границах поселения</t>
  </si>
  <si>
    <t xml:space="preserve">                     субсидии на иные цели, в т.ч. </t>
  </si>
  <si>
    <t>субсидии МУП "ЖКХ"</t>
  </si>
  <si>
    <t>реализация проектов развития общественной инфраструктуры, основанных на местных инициативах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</si>
  <si>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</si>
  <si>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</si>
  <si>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</si>
  <si>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</si>
  <si>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</si>
  <si>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</si>
  <si>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 xml:space="preserve">             субсидии на выполнение мунзадания (МФЦ)</t>
  </si>
  <si>
    <t xml:space="preserve">              содержание ЕДДС</t>
  </si>
  <si>
    <t>выплата денежного поощрения лучшим муниципальным учреждениям культуры и их работникам</t>
  </si>
  <si>
    <t xml:space="preserve">              подпрограмма "Безопасный город"</t>
  </si>
  <si>
    <t>средства районного бюджета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</si>
  <si>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</si>
  <si>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</si>
  <si>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</si>
  <si>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>обеспечение развития и укрепления МТБ домов культуры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</si>
  <si>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</si>
  <si>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</si>
  <si>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Налог, взимаемый в связи с применением патентной системы налогообложения</t>
  </si>
  <si>
    <t>Уточненный план на  2019 год</t>
  </si>
  <si>
    <t>% исполне-ния к плану 2019 г.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</si>
  <si>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</si>
  <si>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реализация полномочий органов местного самоуправления, связанных с общегосударственным управлением погашение задолженности за газ)</t>
  </si>
  <si>
    <t>выполнение других обязательств муниципального образования (возврат субсидии)</t>
  </si>
  <si>
    <t>выполнение других обязательств муниципального образования (членские взносы)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</si>
  <si>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</si>
  <si>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</si>
  <si>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</si>
  <si>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</si>
  <si>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на строительство (реконструкция)  ДОУ</t>
  </si>
  <si>
    <t>оплата проектно-сметной документации по капитальному ремонту КСОШ № 3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</si>
  <si>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</si>
  <si>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</si>
  <si>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монтаж котельных в рамках комплексного обустройства населенных пунктов</t>
  </si>
  <si>
    <t>ремонт и укрепление МТБ детских школ искусств</t>
  </si>
  <si>
    <t>ограждение территории ФОК «Атал» в целях обеспечения безопасности и антитеррористической защищенности</t>
  </si>
  <si>
    <t>денежные поощрения и гранты главы</t>
  </si>
  <si>
    <t>монтаж котельных в рамках комплексного обустройства населенных пунктов, расположенных в сельской местности</t>
  </si>
  <si>
    <t>подготовка и проведение празднования на федеральном уровне памятных дат (ремонт районного дома культуры)</t>
  </si>
  <si>
    <t xml:space="preserve">строительство СДК  на 100 мест с. Аттиково </t>
  </si>
  <si>
    <t xml:space="preserve">строительство инженерной инфраструктуры для СДК  на 100 мест с. Аттиково </t>
  </si>
  <si>
    <t>реконструкция музея им. Лобачевского</t>
  </si>
  <si>
    <t>из них: дотация на возмещение убытков бани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</si>
  <si>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</si>
  <si>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</si>
  <si>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</si>
  <si>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</si>
  <si>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техническая инвентаризация и определение кадастровой стоимости объектов недвижимости</t>
  </si>
  <si>
    <t>разработку проектно-сметной документации на переустройство части первого этажа под группы кратковременного пребывания детей  КСОШ № 2</t>
  </si>
  <si>
    <t>разработку проектно-сметной документации капитального ремонта крыши здания школы «МБОУ «Тюрлеминская СОШ»</t>
  </si>
  <si>
    <t>приобретение поля для соревнований по робототехнике в соответствии с Соглашением Минобразования Чувашии</t>
  </si>
  <si>
    <t>персонифицированное финансирование дополнительного образования детей</t>
  </si>
  <si>
    <t>И.о. начальника финансового отдела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</si>
  <si>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</si>
  <si>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</si>
  <si>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</si>
  <si>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 xml:space="preserve">реализация отдельных полномочий  в области обращения с твердыми коммунальными отходами </t>
  </si>
  <si>
    <t>Е.Е. Матушкина</t>
  </si>
  <si>
    <t xml:space="preserve">  </t>
  </si>
  <si>
    <t>ремонт кровли д/с "Радуга"</t>
  </si>
  <si>
    <t xml:space="preserve">           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 (респ. ср-ва)</t>
  </si>
  <si>
    <t>Водное хозяйство</t>
  </si>
  <si>
    <t>мероприятия в области использования, охраны водных объектов</t>
  </si>
  <si>
    <t xml:space="preserve">            благоустройство дворовых и общественных территорий</t>
  </si>
  <si>
    <t>поощрение победителей ежегодного республиканского смотра-конкурса на лучшее озеленение и благоустройство населенного пункта (респ. ср-ва)</t>
  </si>
  <si>
    <t>реализация вопросов местного значения в сфере образования, физической культуры и спорта (субсидии из респ. бюджета на возмещение ранее произведенных расходов на оплату коммунальных услуг и уплаты налога на имущество, оплата услуг проектно-сметной документации)</t>
  </si>
  <si>
    <t>оплата проектно-сметной документации и экпертизы на строительство Байгуловского и Карачевского СДК</t>
  </si>
  <si>
    <t>Анализ исполнения консолидированного бюджета Козловского района на 01.01.2020 года</t>
  </si>
  <si>
    <t>Фактическое исполнение на 01.01.2020</t>
  </si>
  <si>
    <t>Отклонение от плана  2019 г. 
(+, - )</t>
  </si>
  <si>
    <t>прочие выплаты по обязательствам муниципального образования (оплата исполнительных листов)</t>
  </si>
  <si>
    <t>реализация комплекса мероприятий по благоустройству дворовых территорий и тротуаров</t>
  </si>
  <si>
    <t>реализация вопросов местного значения в сфере образования, физической культуры и спорта (возмещение ранее произведенных расходов на оплату коммунальных услуг и уплаты налога на имущество, оплата услуг проектно-сметной документации)</t>
  </si>
  <si>
    <t>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</si>
  <si>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 xml:space="preserve">оплата проектно-сметной документации ФОК «Атал» </t>
  </si>
  <si>
    <t>реализация вопросов местного значения в сфере образования, физической культуры и спорта (возмещение ранее произведенных расходов на оплату коммунальных услуг, оплата услуг проектно-сметной документации)</t>
  </si>
  <si>
    <t>оплата проектно-сметной документации на проведение текущего и капитального ремонта домов культуры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</si>
  <si>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</si>
  <si>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приобретение антитеррористического и досмотрового оборудования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</si>
</sst>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164" fontId="10" fillId="0" borderId="14" xfId="57" applyNumberFormat="1" applyFont="1" applyFill="1" applyBorder="1" applyAlignment="1">
      <alignment wrapText="1"/>
    </xf>
    <xf numFmtId="165" fontId="10" fillId="0" borderId="15" xfId="6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0" fillId="0" borderId="22" xfId="57" applyNumberFormat="1" applyFont="1" applyFill="1" applyBorder="1" applyAlignment="1">
      <alignment wrapText="1"/>
    </xf>
    <xf numFmtId="165" fontId="10" fillId="0" borderId="23" xfId="61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2" fontId="17" fillId="0" borderId="24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9"/>
  <sheetViews>
    <sheetView tabSelected="1" view="pageBreakPreview" zoomScaleSheetLayoutView="100" workbookViewId="0" topLeftCell="A86">
      <selection activeCell="D92" sqref="D92"/>
    </sheetView>
  </sheetViews>
  <sheetFormatPr defaultColWidth="9.125" defaultRowHeight="12.75"/>
  <cols>
    <col min="1" max="1" width="58.875" style="4" customWidth="1"/>
    <col min="2" max="2" width="15.375" style="4" customWidth="1"/>
    <col min="3" max="3" width="15.125" style="5" customWidth="1"/>
    <col min="4" max="4" width="11.50390625" style="4" customWidth="1"/>
    <col min="5" max="5" width="16.37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7.25">
      <c r="A1" s="81" t="s">
        <v>230</v>
      </c>
      <c r="B1" s="82"/>
      <c r="C1" s="82"/>
      <c r="D1" s="82"/>
      <c r="E1" s="82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9.5" customHeight="1">
      <c r="A4" s="19" t="s">
        <v>1</v>
      </c>
      <c r="B4" s="20" t="s">
        <v>182</v>
      </c>
      <c r="C4" s="21" t="s">
        <v>231</v>
      </c>
      <c r="D4" s="20" t="s">
        <v>183</v>
      </c>
      <c r="E4" s="22" t="s">
        <v>232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75" t="s">
        <v>2</v>
      </c>
      <c r="B6" s="28"/>
      <c r="C6" s="29"/>
      <c r="D6" s="30"/>
      <c r="E6" s="31"/>
      <c r="F6" s="9"/>
    </row>
    <row r="7" spans="1:6" s="9" customFormat="1" ht="13.5">
      <c r="A7" s="41" t="s">
        <v>30</v>
      </c>
      <c r="B7" s="53">
        <f>SUM(B8)</f>
        <v>75849700</v>
      </c>
      <c r="C7" s="53">
        <f>SUM(C8)</f>
        <v>76551547.04</v>
      </c>
      <c r="D7" s="42">
        <f aca="true" t="shared" si="0" ref="D7:D13">IF(B7=0,"   ",C7/B7)</f>
        <v>1.0092531287533109</v>
      </c>
      <c r="E7" s="45">
        <f aca="true" t="shared" si="1" ref="E7:E13">C7-B7</f>
        <v>701847.0400000066</v>
      </c>
      <c r="F7" s="8"/>
    </row>
    <row r="8" spans="1:5" s="8" customFormat="1" ht="15" customHeight="1">
      <c r="A8" s="41" t="s">
        <v>29</v>
      </c>
      <c r="B8" s="54">
        <v>75849700</v>
      </c>
      <c r="C8" s="55">
        <v>76551547.04</v>
      </c>
      <c r="D8" s="42">
        <f t="shared" si="0"/>
        <v>1.0092531287533109</v>
      </c>
      <c r="E8" s="45">
        <f t="shared" si="1"/>
        <v>701847.0400000066</v>
      </c>
    </row>
    <row r="9" spans="1:5" s="8" customFormat="1" ht="32.25" customHeight="1">
      <c r="A9" s="41" t="s">
        <v>98</v>
      </c>
      <c r="B9" s="53">
        <f>SUM(B10)</f>
        <v>8706500</v>
      </c>
      <c r="C9" s="53">
        <f>SUM(C10)</f>
        <v>10068052.09</v>
      </c>
      <c r="D9" s="42">
        <f t="shared" si="0"/>
        <v>1.1563834020559352</v>
      </c>
      <c r="E9" s="45">
        <f t="shared" si="1"/>
        <v>1361552.0899999999</v>
      </c>
    </row>
    <row r="10" spans="1:6" s="8" customFormat="1" ht="27" customHeight="1">
      <c r="A10" s="41" t="s">
        <v>99</v>
      </c>
      <c r="B10" s="54">
        <v>8706500</v>
      </c>
      <c r="C10" s="55">
        <v>10068052.09</v>
      </c>
      <c r="D10" s="42">
        <f t="shared" si="0"/>
        <v>1.1563834020559352</v>
      </c>
      <c r="E10" s="45">
        <f t="shared" si="1"/>
        <v>1361552.0899999999</v>
      </c>
      <c r="F10" s="9"/>
    </row>
    <row r="11" spans="1:6" s="9" customFormat="1" ht="13.5">
      <c r="A11" s="41" t="s">
        <v>3</v>
      </c>
      <c r="B11" s="54">
        <f>SUM(B12:B14)</f>
        <v>6698300</v>
      </c>
      <c r="C11" s="54">
        <f>SUM(C12:C14)</f>
        <v>6869014.39</v>
      </c>
      <c r="D11" s="42">
        <f t="shared" si="0"/>
        <v>1.025486226355941</v>
      </c>
      <c r="E11" s="45">
        <f t="shared" si="1"/>
        <v>170714.38999999966</v>
      </c>
      <c r="F11" s="8"/>
    </row>
    <row r="12" spans="1:5" s="8" customFormat="1" ht="15" customHeight="1">
      <c r="A12" s="41" t="s">
        <v>39</v>
      </c>
      <c r="B12" s="70">
        <v>5951700</v>
      </c>
      <c r="C12" s="71">
        <v>6121742.1</v>
      </c>
      <c r="D12" s="42">
        <f t="shared" si="0"/>
        <v>1.0285703412470386</v>
      </c>
      <c r="E12" s="45">
        <f t="shared" si="1"/>
        <v>170042.09999999963</v>
      </c>
    </row>
    <row r="13" spans="1:5" s="8" customFormat="1" ht="13.5">
      <c r="A13" s="41" t="s">
        <v>14</v>
      </c>
      <c r="B13" s="54">
        <v>746600</v>
      </c>
      <c r="C13" s="55">
        <v>747272.29</v>
      </c>
      <c r="D13" s="42">
        <f t="shared" si="0"/>
        <v>1.0009004687918566</v>
      </c>
      <c r="E13" s="45">
        <f t="shared" si="1"/>
        <v>672.2900000000373</v>
      </c>
    </row>
    <row r="14" spans="1:5" s="8" customFormat="1" ht="27">
      <c r="A14" s="41" t="s">
        <v>181</v>
      </c>
      <c r="B14" s="70">
        <v>0</v>
      </c>
      <c r="C14" s="70">
        <v>0</v>
      </c>
      <c r="D14" s="42" t="str">
        <f>IF(B14=0,"   ",C14/B14)</f>
        <v>   </v>
      </c>
      <c r="E14" s="45">
        <f>C14-B14</f>
        <v>0</v>
      </c>
    </row>
    <row r="15" spans="1:6" s="9" customFormat="1" ht="13.5">
      <c r="A15" s="41" t="s">
        <v>64</v>
      </c>
      <c r="B15" s="54">
        <f>SUM(B16:B20)</f>
        <v>10732440</v>
      </c>
      <c r="C15" s="54">
        <f>SUM(C16:C20)</f>
        <v>10540500.32</v>
      </c>
      <c r="D15" s="42">
        <f aca="true" t="shared" si="2" ref="D15:D20">IF(B15=0,"   ",C15/B15)</f>
        <v>0.9821159326304177</v>
      </c>
      <c r="E15" s="45">
        <f aca="true" t="shared" si="3" ref="E15:E20">C15-B15</f>
        <v>-191939.6799999997</v>
      </c>
      <c r="F15" s="8"/>
    </row>
    <row r="16" spans="1:6" s="8" customFormat="1" ht="13.5">
      <c r="A16" s="41" t="s">
        <v>65</v>
      </c>
      <c r="B16" s="54">
        <v>4480100</v>
      </c>
      <c r="C16" s="54">
        <v>4366209.53</v>
      </c>
      <c r="D16" s="42">
        <f>IF(B16=0,"   ",C16/B16)</f>
        <v>0.9745785875315284</v>
      </c>
      <c r="E16" s="45">
        <f t="shared" si="3"/>
        <v>-113890.46999999974</v>
      </c>
      <c r="F16" s="9"/>
    </row>
    <row r="17" spans="1:5" s="9" customFormat="1" ht="13.5">
      <c r="A17" s="41" t="s">
        <v>143</v>
      </c>
      <c r="B17" s="54">
        <v>193900</v>
      </c>
      <c r="C17" s="71">
        <v>195345.94</v>
      </c>
      <c r="D17" s="42">
        <f>IF(B17=0,"   ",C17/B17)</f>
        <v>1.0074571428571428</v>
      </c>
      <c r="E17" s="45">
        <f>C17-B17</f>
        <v>1445.9400000000023</v>
      </c>
    </row>
    <row r="18" spans="1:6" s="9" customFormat="1" ht="13.5">
      <c r="A18" s="41" t="s">
        <v>144</v>
      </c>
      <c r="B18" s="54">
        <v>1199900</v>
      </c>
      <c r="C18" s="71">
        <v>1148045.9</v>
      </c>
      <c r="D18" s="42">
        <f t="shared" si="2"/>
        <v>0.9567846487207267</v>
      </c>
      <c r="E18" s="45">
        <f t="shared" si="3"/>
        <v>-51854.10000000009</v>
      </c>
      <c r="F18" s="8"/>
    </row>
    <row r="19" spans="1:5" s="8" customFormat="1" ht="13.5">
      <c r="A19" s="41" t="s">
        <v>141</v>
      </c>
      <c r="B19" s="54">
        <v>1575600</v>
      </c>
      <c r="C19" s="54">
        <v>1682831.01</v>
      </c>
      <c r="D19" s="42">
        <f t="shared" si="2"/>
        <v>1.0680572543792841</v>
      </c>
      <c r="E19" s="45">
        <f t="shared" si="3"/>
        <v>107231.01000000001</v>
      </c>
    </row>
    <row r="20" spans="1:5" s="8" customFormat="1" ht="13.5">
      <c r="A20" s="41" t="s">
        <v>142</v>
      </c>
      <c r="B20" s="54">
        <v>3282940</v>
      </c>
      <c r="C20" s="54">
        <v>3148067.94</v>
      </c>
      <c r="D20" s="42">
        <f t="shared" si="2"/>
        <v>0.9589172936453301</v>
      </c>
      <c r="E20" s="45">
        <f t="shared" si="3"/>
        <v>-134872.06000000006</v>
      </c>
    </row>
    <row r="21" spans="1:5" s="8" customFormat="1" ht="27">
      <c r="A21" s="41" t="s">
        <v>40</v>
      </c>
      <c r="B21" s="54">
        <f>B22+B23</f>
        <v>64200</v>
      </c>
      <c r="C21" s="54">
        <f>C22+C23</f>
        <v>83095.62</v>
      </c>
      <c r="D21" s="42">
        <f aca="true" t="shared" si="4" ref="D21:D53">IF(B21=0,"   ",C21/B21)</f>
        <v>1.2943242990654205</v>
      </c>
      <c r="E21" s="45">
        <f aca="true" t="shared" si="5" ref="E21:E51">C21-B21</f>
        <v>18895.619999999995</v>
      </c>
    </row>
    <row r="22" spans="1:5" s="8" customFormat="1" ht="13.5">
      <c r="A22" s="41" t="s">
        <v>15</v>
      </c>
      <c r="B22" s="54">
        <v>61826</v>
      </c>
      <c r="C22" s="70">
        <v>75957</v>
      </c>
      <c r="D22" s="42">
        <f t="shared" si="4"/>
        <v>1.228560799663572</v>
      </c>
      <c r="E22" s="45">
        <f t="shared" si="5"/>
        <v>14131</v>
      </c>
    </row>
    <row r="23" spans="1:5" s="8" customFormat="1" ht="13.5">
      <c r="A23" s="41" t="s">
        <v>44</v>
      </c>
      <c r="B23" s="54">
        <v>2374</v>
      </c>
      <c r="C23" s="70">
        <v>7138.62</v>
      </c>
      <c r="D23" s="42">
        <f t="shared" si="4"/>
        <v>3.0070008424599832</v>
      </c>
      <c r="E23" s="45">
        <f t="shared" si="5"/>
        <v>4764.62</v>
      </c>
    </row>
    <row r="24" spans="1:5" s="8" customFormat="1" ht="13.5">
      <c r="A24" s="41" t="s">
        <v>16</v>
      </c>
      <c r="B24" s="54">
        <v>2429200</v>
      </c>
      <c r="C24" s="70">
        <v>2391616.71</v>
      </c>
      <c r="D24" s="42">
        <f t="shared" si="4"/>
        <v>0.9845285320270047</v>
      </c>
      <c r="E24" s="45">
        <f t="shared" si="5"/>
        <v>-37583.29000000004</v>
      </c>
    </row>
    <row r="25" spans="1:5" s="8" customFormat="1" ht="30" customHeight="1">
      <c r="A25" s="41" t="s">
        <v>121</v>
      </c>
      <c r="B25" s="54">
        <v>54100</v>
      </c>
      <c r="C25" s="54">
        <v>54158.55</v>
      </c>
      <c r="D25" s="42">
        <f t="shared" si="4"/>
        <v>1.0010822550831793</v>
      </c>
      <c r="E25" s="45">
        <f t="shared" si="5"/>
        <v>58.55000000000291</v>
      </c>
    </row>
    <row r="26" spans="1:5" s="8" customFormat="1" ht="13.5">
      <c r="A26" s="63" t="s">
        <v>95</v>
      </c>
      <c r="B26" s="56">
        <f>B7+B11+B15+B21+B24+B25+B9</f>
        <v>104534440</v>
      </c>
      <c r="C26" s="56">
        <f>C7+C11+C15+C21+C24+C25+C9</f>
        <v>106557984.72</v>
      </c>
      <c r="D26" s="44">
        <f t="shared" si="4"/>
        <v>1.0193576846061452</v>
      </c>
      <c r="E26" s="46">
        <f t="shared" si="5"/>
        <v>2023544.7199999988</v>
      </c>
    </row>
    <row r="27" spans="1:5" s="8" customFormat="1" ht="30" customHeight="1">
      <c r="A27" s="41" t="s">
        <v>124</v>
      </c>
      <c r="B27" s="54">
        <f>SUM(B28:B30)</f>
        <v>9247100</v>
      </c>
      <c r="C27" s="54">
        <f>SUM(C28:C30)</f>
        <v>8851072.209999999</v>
      </c>
      <c r="D27" s="42">
        <f t="shared" si="4"/>
        <v>0.9571727579457342</v>
      </c>
      <c r="E27" s="45">
        <f t="shared" si="5"/>
        <v>-396027.79000000097</v>
      </c>
    </row>
    <row r="28" spans="1:5" s="8" customFormat="1" ht="13.5">
      <c r="A28" s="41" t="s">
        <v>63</v>
      </c>
      <c r="B28" s="54">
        <v>7399300</v>
      </c>
      <c r="C28" s="54">
        <v>7114480.72</v>
      </c>
      <c r="D28" s="42">
        <f t="shared" si="4"/>
        <v>0.961507266903626</v>
      </c>
      <c r="E28" s="51">
        <f t="shared" si="5"/>
        <v>-284819.28000000026</v>
      </c>
    </row>
    <row r="29" spans="1:5" s="8" customFormat="1" ht="17.25" customHeight="1">
      <c r="A29" s="41" t="s">
        <v>159</v>
      </c>
      <c r="B29" s="54">
        <v>1232500</v>
      </c>
      <c r="C29" s="55">
        <v>1075958.42</v>
      </c>
      <c r="D29" s="42">
        <f t="shared" si="4"/>
        <v>0.8729885760649087</v>
      </c>
      <c r="E29" s="45">
        <f t="shared" si="5"/>
        <v>-156541.58000000007</v>
      </c>
    </row>
    <row r="30" spans="1:5" s="8" customFormat="1" ht="72" customHeight="1">
      <c r="A30" s="41" t="s">
        <v>184</v>
      </c>
      <c r="B30" s="54">
        <v>615300</v>
      </c>
      <c r="C30" s="55">
        <v>660633.07</v>
      </c>
      <c r="D30" s="42">
        <f t="shared" si="4"/>
        <v>1.0736763692507718</v>
      </c>
      <c r="E30" s="45">
        <f t="shared" si="5"/>
        <v>45333.06999999995</v>
      </c>
    </row>
    <row r="31" spans="1:5" s="8" customFormat="1" ht="15" customHeight="1">
      <c r="A31" s="41" t="s">
        <v>17</v>
      </c>
      <c r="B31" s="54">
        <f>SUM(B32)</f>
        <v>296300</v>
      </c>
      <c r="C31" s="54">
        <f>SUM(C32)</f>
        <v>296519.07</v>
      </c>
      <c r="D31" s="42">
        <f t="shared" si="4"/>
        <v>1.0007393520080998</v>
      </c>
      <c r="E31" s="45">
        <f t="shared" si="5"/>
        <v>219.07000000000698</v>
      </c>
    </row>
    <row r="32" spans="1:5" s="8" customFormat="1" ht="13.5">
      <c r="A32" s="41" t="s">
        <v>18</v>
      </c>
      <c r="B32" s="54">
        <v>296300</v>
      </c>
      <c r="C32" s="70">
        <v>296519.07</v>
      </c>
      <c r="D32" s="42">
        <f t="shared" si="4"/>
        <v>1.0007393520080998</v>
      </c>
      <c r="E32" s="45">
        <f t="shared" si="5"/>
        <v>219.07000000000698</v>
      </c>
    </row>
    <row r="33" spans="1:5" s="8" customFormat="1" ht="27">
      <c r="A33" s="41" t="s">
        <v>123</v>
      </c>
      <c r="B33" s="54">
        <v>2015300</v>
      </c>
      <c r="C33" s="54">
        <v>1979175.45</v>
      </c>
      <c r="D33" s="42">
        <f t="shared" si="4"/>
        <v>0.9820748523792984</v>
      </c>
      <c r="E33" s="45">
        <f t="shared" si="5"/>
        <v>-36124.55000000005</v>
      </c>
    </row>
    <row r="34" spans="1:5" s="8" customFormat="1" ht="30.75" customHeight="1">
      <c r="A34" s="41" t="s">
        <v>125</v>
      </c>
      <c r="B34" s="54">
        <f>B35+B36</f>
        <v>3660142</v>
      </c>
      <c r="C34" s="54">
        <f>C35+C36</f>
        <v>3984736.19</v>
      </c>
      <c r="D34" s="42">
        <f t="shared" si="4"/>
        <v>1.088683496432652</v>
      </c>
      <c r="E34" s="45">
        <f t="shared" si="5"/>
        <v>324594.18999999994</v>
      </c>
    </row>
    <row r="35" spans="1:5" s="8" customFormat="1" ht="27">
      <c r="A35" s="41" t="s">
        <v>126</v>
      </c>
      <c r="B35" s="70">
        <v>566505</v>
      </c>
      <c r="C35" s="54">
        <v>747125.13</v>
      </c>
      <c r="D35" s="42">
        <f t="shared" si="4"/>
        <v>1.3188323668811397</v>
      </c>
      <c r="E35" s="45">
        <f t="shared" si="5"/>
        <v>180620.13</v>
      </c>
    </row>
    <row r="36" spans="1:5" s="8" customFormat="1" ht="27">
      <c r="A36" s="41" t="s">
        <v>103</v>
      </c>
      <c r="B36" s="54">
        <v>3093637</v>
      </c>
      <c r="C36" s="54">
        <v>3237611.06</v>
      </c>
      <c r="D36" s="42">
        <f t="shared" si="4"/>
        <v>1.046538769739307</v>
      </c>
      <c r="E36" s="45">
        <f t="shared" si="5"/>
        <v>143974.06000000006</v>
      </c>
    </row>
    <row r="37" spans="1:5" s="8" customFormat="1" ht="13.5">
      <c r="A37" s="41" t="s">
        <v>19</v>
      </c>
      <c r="B37" s="54">
        <v>3051600</v>
      </c>
      <c r="C37" s="54">
        <v>3264343.07</v>
      </c>
      <c r="D37" s="42">
        <f t="shared" si="4"/>
        <v>1.0697152542928299</v>
      </c>
      <c r="E37" s="45">
        <f t="shared" si="5"/>
        <v>212743.06999999983</v>
      </c>
    </row>
    <row r="38" spans="1:6" s="8" customFormat="1" ht="13.5">
      <c r="A38" s="41" t="s">
        <v>20</v>
      </c>
      <c r="B38" s="54">
        <f>B39+B41+B40</f>
        <v>0</v>
      </c>
      <c r="C38" s="54">
        <f>C39+C41+C40</f>
        <v>-61430.11</v>
      </c>
      <c r="D38" s="42" t="str">
        <f t="shared" si="4"/>
        <v>   </v>
      </c>
      <c r="E38" s="45">
        <f t="shared" si="5"/>
        <v>-61430.11</v>
      </c>
      <c r="F38" s="11"/>
    </row>
    <row r="39" spans="1:5" s="11" customFormat="1" ht="15" customHeight="1">
      <c r="A39" s="41" t="s">
        <v>31</v>
      </c>
      <c r="B39" s="54">
        <v>0</v>
      </c>
      <c r="C39" s="53">
        <v>-61430.11</v>
      </c>
      <c r="D39" s="42" t="str">
        <f t="shared" si="4"/>
        <v>   </v>
      </c>
      <c r="E39" s="45">
        <f t="shared" si="5"/>
        <v>-61430.11</v>
      </c>
    </row>
    <row r="40" spans="1:5" s="11" customFormat="1" ht="15" customHeight="1">
      <c r="A40" s="41" t="s">
        <v>97</v>
      </c>
      <c r="B40" s="54">
        <v>0</v>
      </c>
      <c r="C40" s="53">
        <v>0</v>
      </c>
      <c r="D40" s="42" t="str">
        <f t="shared" si="4"/>
        <v>   </v>
      </c>
      <c r="E40" s="45">
        <f t="shared" si="5"/>
        <v>0</v>
      </c>
    </row>
    <row r="41" spans="1:5" s="11" customFormat="1" ht="15" customHeight="1">
      <c r="A41" s="41" t="s">
        <v>32</v>
      </c>
      <c r="B41" s="54">
        <v>0</v>
      </c>
      <c r="C41" s="53">
        <v>0</v>
      </c>
      <c r="D41" s="42" t="str">
        <f t="shared" si="4"/>
        <v>   </v>
      </c>
      <c r="E41" s="45">
        <f t="shared" si="5"/>
        <v>0</v>
      </c>
    </row>
    <row r="42" spans="1:5" s="11" customFormat="1" ht="15" customHeight="1">
      <c r="A42" s="63" t="s">
        <v>96</v>
      </c>
      <c r="B42" s="56">
        <f>B27+B31+B34+B37+B38+B33</f>
        <v>18270442</v>
      </c>
      <c r="C42" s="56">
        <f>C27+C31+C34+C37+C38+C33</f>
        <v>18314415.88</v>
      </c>
      <c r="D42" s="44">
        <f t="shared" si="4"/>
        <v>1.0024068317559038</v>
      </c>
      <c r="E42" s="46">
        <f t="shared" si="5"/>
        <v>43973.87999999896</v>
      </c>
    </row>
    <row r="43" spans="1:5" s="11" customFormat="1" ht="13.5">
      <c r="A43" s="63" t="s">
        <v>4</v>
      </c>
      <c r="B43" s="56">
        <f>SUM(B26,B42)</f>
        <v>122804882</v>
      </c>
      <c r="C43" s="56">
        <f>SUM(C26,C42)</f>
        <v>124872400.6</v>
      </c>
      <c r="D43" s="44">
        <f t="shared" si="4"/>
        <v>1.0168358013649652</v>
      </c>
      <c r="E43" s="46">
        <f t="shared" si="5"/>
        <v>2067518.599999994</v>
      </c>
    </row>
    <row r="44" spans="1:5" s="11" customFormat="1" ht="18" customHeight="1">
      <c r="A44" s="63" t="s">
        <v>77</v>
      </c>
      <c r="B44" s="56">
        <f>SUM(B45:B50)</f>
        <v>505932140.41999996</v>
      </c>
      <c r="C44" s="56">
        <f>SUM(C45:C50,)</f>
        <v>498515209.88000005</v>
      </c>
      <c r="D44" s="44">
        <f t="shared" si="4"/>
        <v>0.9853400684648287</v>
      </c>
      <c r="E44" s="46">
        <f t="shared" si="5"/>
        <v>-7416930.539999902</v>
      </c>
    </row>
    <row r="45" spans="1:5" s="11" customFormat="1" ht="30" customHeight="1">
      <c r="A45" s="41" t="s">
        <v>45</v>
      </c>
      <c r="B45" s="54">
        <v>-21865998</v>
      </c>
      <c r="C45" s="54">
        <v>-21865998</v>
      </c>
      <c r="D45" s="42">
        <f t="shared" si="4"/>
        <v>1</v>
      </c>
      <c r="E45" s="45">
        <f t="shared" si="5"/>
        <v>0</v>
      </c>
    </row>
    <row r="46" spans="1:6" s="11" customFormat="1" ht="15" customHeight="1">
      <c r="A46" s="41" t="s">
        <v>119</v>
      </c>
      <c r="B46" s="54">
        <v>30477500</v>
      </c>
      <c r="C46" s="54">
        <v>30477500</v>
      </c>
      <c r="D46" s="42">
        <f t="shared" si="4"/>
        <v>1</v>
      </c>
      <c r="E46" s="45">
        <f t="shared" si="5"/>
        <v>0</v>
      </c>
      <c r="F46" s="8"/>
    </row>
    <row r="47" spans="1:5" s="8" customFormat="1" ht="13.5">
      <c r="A47" s="41" t="s">
        <v>22</v>
      </c>
      <c r="B47" s="54">
        <v>315565505.13</v>
      </c>
      <c r="C47" s="55">
        <v>308272223.42</v>
      </c>
      <c r="D47" s="42">
        <f t="shared" si="4"/>
        <v>0.9768882162611675</v>
      </c>
      <c r="E47" s="45">
        <f t="shared" si="5"/>
        <v>-7293281.709999979</v>
      </c>
    </row>
    <row r="48" spans="1:5" s="8" customFormat="1" ht="13.5">
      <c r="A48" s="41" t="s">
        <v>21</v>
      </c>
      <c r="B48" s="54">
        <v>175972313.19</v>
      </c>
      <c r="C48" s="55">
        <v>175858343.15</v>
      </c>
      <c r="D48" s="42">
        <f t="shared" si="4"/>
        <v>0.9993523410703993</v>
      </c>
      <c r="E48" s="45">
        <f t="shared" si="5"/>
        <v>-113970.03999999166</v>
      </c>
    </row>
    <row r="49" spans="1:5" s="8" customFormat="1" ht="13.5">
      <c r="A49" s="41" t="s">
        <v>42</v>
      </c>
      <c r="B49" s="54">
        <v>4439294.4</v>
      </c>
      <c r="C49" s="55">
        <v>4439294.4</v>
      </c>
      <c r="D49" s="42">
        <f t="shared" si="4"/>
        <v>1</v>
      </c>
      <c r="E49" s="45">
        <f t="shared" si="5"/>
        <v>0</v>
      </c>
    </row>
    <row r="50" spans="1:5" s="8" customFormat="1" ht="13.5">
      <c r="A50" s="41" t="s">
        <v>105</v>
      </c>
      <c r="B50" s="54">
        <v>1343525.7</v>
      </c>
      <c r="C50" s="55">
        <v>1333846.91</v>
      </c>
      <c r="D50" s="42">
        <f t="shared" si="4"/>
        <v>0.9927959770326685</v>
      </c>
      <c r="E50" s="45">
        <f t="shared" si="5"/>
        <v>-9678.790000000037</v>
      </c>
    </row>
    <row r="51" spans="1:6" s="8" customFormat="1" ht="16.5" customHeight="1">
      <c r="A51" s="63" t="s">
        <v>5</v>
      </c>
      <c r="B51" s="57">
        <f>SUM(B43,B44)</f>
        <v>628737022.42</v>
      </c>
      <c r="C51" s="57">
        <f>SUM(C43,C44)</f>
        <v>623387610.48</v>
      </c>
      <c r="D51" s="44">
        <f t="shared" si="4"/>
        <v>0.9914918133508186</v>
      </c>
      <c r="E51" s="46">
        <f t="shared" si="5"/>
        <v>-5349411.939999938</v>
      </c>
      <c r="F51" s="10"/>
    </row>
    <row r="52" spans="1:6" s="10" customFormat="1" ht="19.5" customHeight="1">
      <c r="A52" s="75" t="s">
        <v>6</v>
      </c>
      <c r="B52" s="58"/>
      <c r="C52" s="59"/>
      <c r="D52" s="42" t="str">
        <f t="shared" si="4"/>
        <v>   </v>
      </c>
      <c r="E52" s="43"/>
      <c r="F52" s="8"/>
    </row>
    <row r="53" spans="1:5" s="8" customFormat="1" ht="13.5">
      <c r="A53" s="41" t="s">
        <v>23</v>
      </c>
      <c r="B53" s="54">
        <f>B54+B64+B67+B68+B62+B65</f>
        <v>62966861.120000005</v>
      </c>
      <c r="C53" s="54">
        <f>C54+C64+C67+C68+C62+C65</f>
        <v>61956472.910000004</v>
      </c>
      <c r="D53" s="42">
        <f t="shared" si="4"/>
        <v>0.9839536513012068</v>
      </c>
      <c r="E53" s="45">
        <f aca="true" t="shared" si="6" ref="E53:E96">C53-B53</f>
        <v>-1010388.2100000009</v>
      </c>
    </row>
    <row r="54" spans="1:5" s="8" customFormat="1" ht="13.5">
      <c r="A54" s="41" t="s">
        <v>24</v>
      </c>
      <c r="B54" s="54">
        <v>31703239.5</v>
      </c>
      <c r="C54" s="55">
        <v>31239864.44</v>
      </c>
      <c r="D54" s="42">
        <f aca="true" t="shared" si="7" ref="D54:D73">IF(B54=0,"   ",C54/B54)</f>
        <v>0.9853839838670115</v>
      </c>
      <c r="E54" s="45">
        <f t="shared" si="6"/>
        <v>-463375.05999999866</v>
      </c>
    </row>
    <row r="55" spans="1:5" s="8" customFormat="1" ht="16.5" customHeight="1">
      <c r="A55" s="41" t="s">
        <v>46</v>
      </c>
      <c r="B55" s="70">
        <v>3300</v>
      </c>
      <c r="C55" s="70">
        <v>3300</v>
      </c>
      <c r="D55" s="42">
        <f t="shared" si="7"/>
        <v>1</v>
      </c>
      <c r="E55" s="45">
        <f t="shared" si="6"/>
        <v>0</v>
      </c>
    </row>
    <row r="56" spans="1:5" s="8" customFormat="1" ht="27" customHeight="1">
      <c r="A56" s="41" t="s">
        <v>47</v>
      </c>
      <c r="B56" s="70">
        <v>310400</v>
      </c>
      <c r="C56" s="70">
        <v>310400</v>
      </c>
      <c r="D56" s="42">
        <f t="shared" si="7"/>
        <v>1</v>
      </c>
      <c r="E56" s="45">
        <f t="shared" si="6"/>
        <v>0</v>
      </c>
    </row>
    <row r="57" spans="1:5" s="8" customFormat="1" ht="13.5">
      <c r="A57" s="41" t="s">
        <v>48</v>
      </c>
      <c r="B57" s="70">
        <v>843400</v>
      </c>
      <c r="C57" s="71">
        <v>843400</v>
      </c>
      <c r="D57" s="42">
        <f t="shared" si="7"/>
        <v>1</v>
      </c>
      <c r="E57" s="45">
        <f t="shared" si="6"/>
        <v>0</v>
      </c>
    </row>
    <row r="58" spans="1:5" s="8" customFormat="1" ht="13.5">
      <c r="A58" s="41" t="s">
        <v>49</v>
      </c>
      <c r="B58" s="70">
        <v>3000</v>
      </c>
      <c r="C58" s="71">
        <v>3000</v>
      </c>
      <c r="D58" s="42">
        <f t="shared" si="7"/>
        <v>1</v>
      </c>
      <c r="E58" s="45">
        <f t="shared" si="6"/>
        <v>0</v>
      </c>
    </row>
    <row r="59" spans="1:5" s="8" customFormat="1" ht="28.5" customHeight="1">
      <c r="A59" s="41" t="s">
        <v>153</v>
      </c>
      <c r="B59" s="70">
        <v>900</v>
      </c>
      <c r="C59" s="70">
        <v>900</v>
      </c>
      <c r="D59" s="42">
        <f t="shared" si="7"/>
        <v>1</v>
      </c>
      <c r="E59" s="45">
        <f t="shared" si="6"/>
        <v>0</v>
      </c>
    </row>
    <row r="60" spans="1:5" s="8" customFormat="1" ht="13.5">
      <c r="A60" s="41" t="s">
        <v>100</v>
      </c>
      <c r="B60" s="70">
        <v>55400</v>
      </c>
      <c r="C60" s="71">
        <v>55400</v>
      </c>
      <c r="D60" s="42">
        <f t="shared" si="7"/>
        <v>1</v>
      </c>
      <c r="E60" s="45">
        <f t="shared" si="6"/>
        <v>0</v>
      </c>
    </row>
    <row r="61" spans="1:5" s="8" customFormat="1" ht="138">
      <c r="A61" s="41" t="s">
        <v>223</v>
      </c>
      <c r="B61" s="70">
        <v>1331700</v>
      </c>
      <c r="C61" s="71">
        <v>1331700</v>
      </c>
      <c r="D61" s="42">
        <f>IF(B61=0,"   ",C61/B61)</f>
        <v>1</v>
      </c>
      <c r="E61" s="45">
        <f>C61-B61</f>
        <v>0</v>
      </c>
    </row>
    <row r="62" spans="1:5" s="8" customFormat="1" ht="15.75" customHeight="1">
      <c r="A62" s="41" t="s">
        <v>117</v>
      </c>
      <c r="B62" s="70">
        <f>B63</f>
        <v>8700</v>
      </c>
      <c r="C62" s="70">
        <f>C63</f>
        <v>8700</v>
      </c>
      <c r="D62" s="42">
        <f t="shared" si="7"/>
        <v>1</v>
      </c>
      <c r="E62" s="45">
        <f t="shared" si="6"/>
        <v>0</v>
      </c>
    </row>
    <row r="63" spans="1:5" s="8" customFormat="1" ht="30.75" customHeight="1">
      <c r="A63" s="41" t="s">
        <v>118</v>
      </c>
      <c r="B63" s="70">
        <v>8700</v>
      </c>
      <c r="C63" s="71">
        <v>8700</v>
      </c>
      <c r="D63" s="42">
        <f t="shared" si="7"/>
        <v>1</v>
      </c>
      <c r="E63" s="45">
        <f t="shared" si="6"/>
        <v>0</v>
      </c>
    </row>
    <row r="64" spans="1:5" s="8" customFormat="1" ht="13.5">
      <c r="A64" s="41" t="s">
        <v>35</v>
      </c>
      <c r="B64" s="70">
        <v>4042100</v>
      </c>
      <c r="C64" s="71">
        <v>4039137.42</v>
      </c>
      <c r="D64" s="42">
        <f t="shared" si="7"/>
        <v>0.9992670690977462</v>
      </c>
      <c r="E64" s="45">
        <f t="shared" si="6"/>
        <v>-2962.5800000000745</v>
      </c>
    </row>
    <row r="65" spans="1:5" s="8" customFormat="1" ht="13.5">
      <c r="A65" s="41" t="s">
        <v>139</v>
      </c>
      <c r="B65" s="70">
        <f>B66</f>
        <v>54000</v>
      </c>
      <c r="C65" s="70">
        <f>C66</f>
        <v>54000</v>
      </c>
      <c r="D65" s="42">
        <f t="shared" si="7"/>
        <v>1</v>
      </c>
      <c r="E65" s="45">
        <f t="shared" si="6"/>
        <v>0</v>
      </c>
    </row>
    <row r="66" spans="1:5" s="8" customFormat="1" ht="27">
      <c r="A66" s="41" t="s">
        <v>140</v>
      </c>
      <c r="B66" s="70">
        <v>54000</v>
      </c>
      <c r="C66" s="71">
        <v>54000</v>
      </c>
      <c r="D66" s="42">
        <f t="shared" si="7"/>
        <v>1</v>
      </c>
      <c r="E66" s="45">
        <f t="shared" si="6"/>
        <v>0</v>
      </c>
    </row>
    <row r="67" spans="1:5" s="8" customFormat="1" ht="13.5">
      <c r="A67" s="41" t="s">
        <v>25</v>
      </c>
      <c r="B67" s="70">
        <v>141366.11</v>
      </c>
      <c r="C67" s="55">
        <v>0</v>
      </c>
      <c r="D67" s="42">
        <f t="shared" si="7"/>
        <v>0</v>
      </c>
      <c r="E67" s="45">
        <f t="shared" si="6"/>
        <v>-141366.11</v>
      </c>
    </row>
    <row r="68" spans="1:5" s="8" customFormat="1" ht="13.5">
      <c r="A68" s="41" t="s">
        <v>33</v>
      </c>
      <c r="B68" s="54">
        <f>B69+B70+B72+B71+B73+B81+B75+B78+B79+B80+B74</f>
        <v>27017455.51</v>
      </c>
      <c r="C68" s="54">
        <f>C69+C70+C72+C71+C73+C81+C75+C78+C79+C80+C74</f>
        <v>26614771.050000004</v>
      </c>
      <c r="D68" s="76">
        <f t="shared" si="7"/>
        <v>0.985095396572377</v>
      </c>
      <c r="E68" s="45">
        <f t="shared" si="6"/>
        <v>-402684.45999999717</v>
      </c>
    </row>
    <row r="69" spans="1:5" s="8" customFormat="1" ht="13.5">
      <c r="A69" s="41" t="s">
        <v>85</v>
      </c>
      <c r="B69" s="70">
        <v>8516652.37</v>
      </c>
      <c r="C69" s="71">
        <v>8404130</v>
      </c>
      <c r="D69" s="52">
        <f t="shared" si="7"/>
        <v>0.9867879578604898</v>
      </c>
      <c r="E69" s="45">
        <f t="shared" si="6"/>
        <v>-112522.36999999918</v>
      </c>
    </row>
    <row r="70" spans="1:5" s="8" customFormat="1" ht="13.5">
      <c r="A70" s="41" t="s">
        <v>170</v>
      </c>
      <c r="B70" s="70">
        <v>2019900</v>
      </c>
      <c r="C70" s="70">
        <v>2019900</v>
      </c>
      <c r="D70" s="42">
        <f t="shared" si="7"/>
        <v>1</v>
      </c>
      <c r="E70" s="45">
        <f t="shared" si="6"/>
        <v>0</v>
      </c>
    </row>
    <row r="71" spans="1:5" s="8" customFormat="1" ht="13.5">
      <c r="A71" s="41" t="s">
        <v>104</v>
      </c>
      <c r="B71" s="70">
        <v>108500</v>
      </c>
      <c r="C71" s="71">
        <v>88804</v>
      </c>
      <c r="D71" s="42">
        <f t="shared" si="7"/>
        <v>0.8184700460829493</v>
      </c>
      <c r="E71" s="45">
        <f t="shared" si="6"/>
        <v>-19696</v>
      </c>
    </row>
    <row r="72" spans="1:5" s="8" customFormat="1" ht="13.5">
      <c r="A72" s="41" t="s">
        <v>127</v>
      </c>
      <c r="B72" s="70">
        <v>133300</v>
      </c>
      <c r="C72" s="71">
        <v>133268</v>
      </c>
      <c r="D72" s="42">
        <f t="shared" si="7"/>
        <v>0.9997599399849962</v>
      </c>
      <c r="E72" s="45">
        <f t="shared" si="6"/>
        <v>-32</v>
      </c>
    </row>
    <row r="73" spans="1:5" s="8" customFormat="1" ht="16.5" customHeight="1">
      <c r="A73" s="41" t="s">
        <v>128</v>
      </c>
      <c r="B73" s="70">
        <v>1110867.6</v>
      </c>
      <c r="C73" s="70">
        <v>1000424.71</v>
      </c>
      <c r="D73" s="42">
        <f t="shared" si="7"/>
        <v>0.9005796100273334</v>
      </c>
      <c r="E73" s="45">
        <f t="shared" si="6"/>
        <v>-110442.89000000013</v>
      </c>
    </row>
    <row r="74" spans="1:5" s="8" customFormat="1" ht="27">
      <c r="A74" s="41" t="s">
        <v>210</v>
      </c>
      <c r="B74" s="70">
        <v>69200</v>
      </c>
      <c r="C74" s="71">
        <v>45700</v>
      </c>
      <c r="D74" s="42">
        <f>IF(B74=0,"   ",C74/B74)</f>
        <v>0.6604046242774566</v>
      </c>
      <c r="E74" s="45">
        <f>C74-B74</f>
        <v>-23500</v>
      </c>
    </row>
    <row r="75" spans="1:5" s="8" customFormat="1" ht="42" customHeight="1">
      <c r="A75" s="62" t="s">
        <v>185</v>
      </c>
      <c r="B75" s="70">
        <f>SUM(B76:B77)</f>
        <v>13932388.99</v>
      </c>
      <c r="C75" s="70">
        <f>SUM(C76:C77)</f>
        <v>13932388.99</v>
      </c>
      <c r="D75" s="42">
        <f aca="true" t="shared" si="8" ref="D75:D81">IF(B75=0,"   ",C75/B75)</f>
        <v>1</v>
      </c>
      <c r="E75" s="45">
        <f aca="true" t="shared" si="9" ref="E75:E81">C75-B75</f>
        <v>0</v>
      </c>
    </row>
    <row r="76" spans="1:5" s="8" customFormat="1" ht="13.5">
      <c r="A76" s="61" t="s">
        <v>74</v>
      </c>
      <c r="B76" s="70">
        <v>12121178.43</v>
      </c>
      <c r="C76" s="70">
        <v>12121178.43</v>
      </c>
      <c r="D76" s="42">
        <f t="shared" si="8"/>
        <v>1</v>
      </c>
      <c r="E76" s="45">
        <f t="shared" si="9"/>
        <v>0</v>
      </c>
    </row>
    <row r="77" spans="1:5" s="8" customFormat="1" ht="13.5">
      <c r="A77" s="61" t="s">
        <v>75</v>
      </c>
      <c r="B77" s="70">
        <v>1811210.56</v>
      </c>
      <c r="C77" s="70">
        <v>1811210.56</v>
      </c>
      <c r="D77" s="42">
        <f t="shared" si="8"/>
        <v>1</v>
      </c>
      <c r="E77" s="45">
        <f t="shared" si="9"/>
        <v>0</v>
      </c>
    </row>
    <row r="78" spans="1:5" s="8" customFormat="1" ht="27">
      <c r="A78" s="62" t="s">
        <v>233</v>
      </c>
      <c r="B78" s="70">
        <v>297338.55</v>
      </c>
      <c r="C78" s="70">
        <v>160847.35</v>
      </c>
      <c r="D78" s="42">
        <f t="shared" si="8"/>
        <v>0.5409569327623345</v>
      </c>
      <c r="E78" s="45">
        <f t="shared" si="9"/>
        <v>-136491.19999999998</v>
      </c>
    </row>
    <row r="79" spans="1:5" s="8" customFormat="1" ht="27">
      <c r="A79" s="62" t="s">
        <v>186</v>
      </c>
      <c r="B79" s="70">
        <v>650000</v>
      </c>
      <c r="C79" s="70">
        <v>650000</v>
      </c>
      <c r="D79" s="42">
        <f t="shared" si="8"/>
        <v>1</v>
      </c>
      <c r="E79" s="45">
        <f t="shared" si="9"/>
        <v>0</v>
      </c>
    </row>
    <row r="80" spans="1:5" s="8" customFormat="1" ht="27">
      <c r="A80" s="62" t="s">
        <v>187</v>
      </c>
      <c r="B80" s="70">
        <v>79308</v>
      </c>
      <c r="C80" s="70">
        <v>79308</v>
      </c>
      <c r="D80" s="42">
        <f t="shared" si="8"/>
        <v>1</v>
      </c>
      <c r="E80" s="45">
        <f t="shared" si="9"/>
        <v>0</v>
      </c>
    </row>
    <row r="81" spans="1:5" s="8" customFormat="1" ht="13.5">
      <c r="A81" s="62" t="s">
        <v>188</v>
      </c>
      <c r="B81" s="70">
        <v>100000</v>
      </c>
      <c r="C81" s="53">
        <v>100000</v>
      </c>
      <c r="D81" s="42">
        <f t="shared" si="8"/>
        <v>1</v>
      </c>
      <c r="E81" s="45">
        <f t="shared" si="9"/>
        <v>0</v>
      </c>
    </row>
    <row r="82" spans="1:5" s="8" customFormat="1" ht="15.75" customHeight="1">
      <c r="A82" s="41" t="s">
        <v>50</v>
      </c>
      <c r="B82" s="53">
        <f>SUM(B83)</f>
        <v>1259300</v>
      </c>
      <c r="C82" s="53">
        <f>SUM(C83)</f>
        <v>1259300</v>
      </c>
      <c r="D82" s="42">
        <f aca="true" t="shared" si="10" ref="D82:D96">IF(B82=0,"   ",C82/B82)</f>
        <v>1</v>
      </c>
      <c r="E82" s="45">
        <f t="shared" si="6"/>
        <v>0</v>
      </c>
    </row>
    <row r="83" spans="1:5" s="8" customFormat="1" ht="13.5">
      <c r="A83" s="41" t="s">
        <v>66</v>
      </c>
      <c r="B83" s="53">
        <v>1259300</v>
      </c>
      <c r="C83" s="53">
        <v>1259300</v>
      </c>
      <c r="D83" s="42">
        <f t="shared" si="10"/>
        <v>1</v>
      </c>
      <c r="E83" s="45">
        <f t="shared" si="6"/>
        <v>0</v>
      </c>
    </row>
    <row r="84" spans="1:5" s="8" customFormat="1" ht="30" customHeight="1">
      <c r="A84" s="41" t="s">
        <v>26</v>
      </c>
      <c r="B84" s="54">
        <f>B85+B86+B88+B89+B87+B93+B90+B91+B92</f>
        <v>20300384</v>
      </c>
      <c r="C84" s="54">
        <f>C85+C86+C88+C89+C87+C93+C90+C91+C92</f>
        <v>20289538.27</v>
      </c>
      <c r="D84" s="42">
        <f t="shared" si="10"/>
        <v>0.9994657376924495</v>
      </c>
      <c r="E84" s="45">
        <f t="shared" si="6"/>
        <v>-10845.730000000447</v>
      </c>
    </row>
    <row r="85" spans="1:5" s="8" customFormat="1" ht="13.5">
      <c r="A85" s="41" t="s">
        <v>78</v>
      </c>
      <c r="B85" s="70">
        <v>1623400</v>
      </c>
      <c r="C85" s="71">
        <v>1623400</v>
      </c>
      <c r="D85" s="42">
        <f t="shared" si="10"/>
        <v>1</v>
      </c>
      <c r="E85" s="45">
        <f t="shared" si="6"/>
        <v>0</v>
      </c>
    </row>
    <row r="86" spans="1:5" s="8" customFormat="1" ht="13.5">
      <c r="A86" s="41" t="s">
        <v>171</v>
      </c>
      <c r="B86" s="70">
        <v>1452100</v>
      </c>
      <c r="C86" s="71">
        <v>1444799.94</v>
      </c>
      <c r="D86" s="42">
        <f t="shared" si="10"/>
        <v>0.9949727566971971</v>
      </c>
      <c r="E86" s="45">
        <f t="shared" si="6"/>
        <v>-7300.060000000056</v>
      </c>
    </row>
    <row r="87" spans="1:5" s="8" customFormat="1" ht="13.5">
      <c r="A87" s="41" t="s">
        <v>173</v>
      </c>
      <c r="B87" s="70">
        <v>140088</v>
      </c>
      <c r="C87" s="71">
        <v>140088</v>
      </c>
      <c r="D87" s="42">
        <f>IF(B87=0,"   ",C87/B87)</f>
        <v>1</v>
      </c>
      <c r="E87" s="45">
        <f>C87-B87</f>
        <v>0</v>
      </c>
    </row>
    <row r="88" spans="1:6" s="8" customFormat="1" ht="13.5">
      <c r="A88" s="41" t="s">
        <v>67</v>
      </c>
      <c r="B88" s="53">
        <v>890546</v>
      </c>
      <c r="C88" s="53">
        <v>887000.33</v>
      </c>
      <c r="D88" s="42">
        <f t="shared" si="10"/>
        <v>0.9960185436799446</v>
      </c>
      <c r="E88" s="45">
        <f t="shared" si="6"/>
        <v>-3545.670000000042</v>
      </c>
      <c r="F88"/>
    </row>
    <row r="89" spans="1:5" s="8" customFormat="1" ht="13.5">
      <c r="A89" s="41" t="s">
        <v>79</v>
      </c>
      <c r="B89" s="53">
        <v>84600</v>
      </c>
      <c r="C89" s="53">
        <v>84600</v>
      </c>
      <c r="D89" s="42">
        <f t="shared" si="10"/>
        <v>1</v>
      </c>
      <c r="E89" s="45">
        <f t="shared" si="6"/>
        <v>0</v>
      </c>
    </row>
    <row r="90" spans="1:5" s="8" customFormat="1" ht="27">
      <c r="A90" s="61" t="s">
        <v>177</v>
      </c>
      <c r="B90" s="70">
        <v>93000</v>
      </c>
      <c r="C90" s="70">
        <v>93000</v>
      </c>
      <c r="D90" s="42">
        <f t="shared" si="10"/>
        <v>1</v>
      </c>
      <c r="E90" s="45">
        <f t="shared" si="6"/>
        <v>0</v>
      </c>
    </row>
    <row r="91" spans="1:5" s="8" customFormat="1" ht="27">
      <c r="A91" s="61" t="s">
        <v>216</v>
      </c>
      <c r="B91" s="70">
        <v>12000</v>
      </c>
      <c r="C91" s="70">
        <v>12000</v>
      </c>
      <c r="D91" s="42">
        <f>IF(B91=0,"   ",C91/B91)</f>
        <v>1</v>
      </c>
      <c r="E91" s="45">
        <f>C91-B91</f>
        <v>0</v>
      </c>
    </row>
    <row r="92" spans="1:5" s="8" customFormat="1" ht="27">
      <c r="A92" s="61" t="s">
        <v>217</v>
      </c>
      <c r="B92" s="70">
        <v>15000</v>
      </c>
      <c r="C92" s="70">
        <v>15000</v>
      </c>
      <c r="D92" s="42">
        <f>IF(B92=0,"   ",C92/B92)</f>
        <v>1</v>
      </c>
      <c r="E92" s="45">
        <f>C92-B92</f>
        <v>0</v>
      </c>
    </row>
    <row r="93" spans="1:5" s="8" customFormat="1" ht="27">
      <c r="A93" s="41" t="s">
        <v>241</v>
      </c>
      <c r="B93" s="70">
        <f>B94+B95</f>
        <v>15989650</v>
      </c>
      <c r="C93" s="70">
        <f>C94+C95</f>
        <v>15989650</v>
      </c>
      <c r="D93" s="42">
        <f>IF(B93=0,"   ",C93/B93)</f>
        <v>1</v>
      </c>
      <c r="E93" s="45">
        <f>C93-B93</f>
        <v>0</v>
      </c>
    </row>
    <row r="94" spans="1:5" s="8" customFormat="1" ht="13.5">
      <c r="A94" s="61" t="s">
        <v>74</v>
      </c>
      <c r="B94" s="70">
        <v>13910995.5</v>
      </c>
      <c r="C94" s="70">
        <v>13910995.5</v>
      </c>
      <c r="D94" s="42">
        <f>IF(B94=0,"   ",C94/B94)</f>
        <v>1</v>
      </c>
      <c r="E94" s="45">
        <f>C94-B94</f>
        <v>0</v>
      </c>
    </row>
    <row r="95" spans="1:5" s="8" customFormat="1" ht="13.5">
      <c r="A95" s="61" t="s">
        <v>75</v>
      </c>
      <c r="B95" s="70">
        <v>2078654.5</v>
      </c>
      <c r="C95" s="70">
        <v>2078654.5</v>
      </c>
      <c r="D95" s="42">
        <f>IF(B95=0,"   ",C95/B95)</f>
        <v>1</v>
      </c>
      <c r="E95" s="45">
        <f>C95-B95</f>
        <v>0</v>
      </c>
    </row>
    <row r="96" spans="1:5" s="8" customFormat="1" ht="13.5">
      <c r="A96" s="41" t="s">
        <v>27</v>
      </c>
      <c r="B96" s="54">
        <f>B100+B110+B131+B108+B97+B106</f>
        <v>67616916.96</v>
      </c>
      <c r="C96" s="54">
        <f>C100+C110+C131+C108+C97+C106</f>
        <v>67415028.38</v>
      </c>
      <c r="D96" s="42">
        <f t="shared" si="10"/>
        <v>0.9970142297360374</v>
      </c>
      <c r="E96" s="45">
        <f t="shared" si="6"/>
        <v>-201888.5799999982</v>
      </c>
    </row>
    <row r="97" spans="1:5" s="8" customFormat="1" ht="13.5">
      <c r="A97" s="62" t="s">
        <v>207</v>
      </c>
      <c r="B97" s="70">
        <f>SUM(B98:B99)</f>
        <v>325400</v>
      </c>
      <c r="C97" s="70">
        <f>SUM(C98:C99)</f>
        <v>279428.19</v>
      </c>
      <c r="D97" s="42">
        <f>IF(B97=0,"   ",C97/B97)</f>
        <v>0.8587221573448064</v>
      </c>
      <c r="E97" s="65">
        <f>C97-B97</f>
        <v>-45971.81</v>
      </c>
    </row>
    <row r="98" spans="1:5" ht="29.25" customHeight="1">
      <c r="A98" s="41" t="s">
        <v>208</v>
      </c>
      <c r="B98" s="53">
        <v>65000</v>
      </c>
      <c r="C98" s="53">
        <v>65000</v>
      </c>
      <c r="D98" s="42">
        <f>IF(B98=0,"   ",C98/B98)</f>
        <v>1</v>
      </c>
      <c r="E98" s="65">
        <f>C98-B98</f>
        <v>0</v>
      </c>
    </row>
    <row r="99" spans="1:5" ht="13.5" customHeight="1">
      <c r="A99" s="41" t="s">
        <v>209</v>
      </c>
      <c r="B99" s="53">
        <v>260400</v>
      </c>
      <c r="C99" s="53">
        <v>214428.19</v>
      </c>
      <c r="D99" s="42">
        <f>IF(B99=0,"   ",C99/B99)</f>
        <v>0.823456950844854</v>
      </c>
      <c r="E99" s="65">
        <f>C99-B99</f>
        <v>-45971.81</v>
      </c>
    </row>
    <row r="100" spans="1:5" s="8" customFormat="1" ht="13.5">
      <c r="A100" s="62" t="s">
        <v>101</v>
      </c>
      <c r="B100" s="54">
        <f>B101+B102+B103</f>
        <v>191845.72999999998</v>
      </c>
      <c r="C100" s="54">
        <f>C101+C102+C103</f>
        <v>173349.53</v>
      </c>
      <c r="D100" s="42">
        <f aca="true" t="shared" si="11" ref="D100:D105">IF(B100=0,"   ",C100/B100)</f>
        <v>0.903588159090119</v>
      </c>
      <c r="E100" s="45">
        <f aca="true" t="shared" si="12" ref="E100:E105">C100-B100</f>
        <v>-18496.199999999983</v>
      </c>
    </row>
    <row r="101" spans="1:5" s="8" customFormat="1" ht="13.5">
      <c r="A101" s="62" t="s">
        <v>102</v>
      </c>
      <c r="B101" s="70">
        <v>91245.73</v>
      </c>
      <c r="C101" s="70">
        <v>91245.73</v>
      </c>
      <c r="D101" s="42">
        <f t="shared" si="11"/>
        <v>1</v>
      </c>
      <c r="E101" s="45">
        <f t="shared" si="12"/>
        <v>0</v>
      </c>
    </row>
    <row r="102" spans="1:5" s="8" customFormat="1" ht="13.5">
      <c r="A102" s="62" t="s">
        <v>133</v>
      </c>
      <c r="B102" s="70">
        <v>0</v>
      </c>
      <c r="C102" s="70">
        <v>0</v>
      </c>
      <c r="D102" s="42" t="str">
        <f t="shared" si="11"/>
        <v>   </v>
      </c>
      <c r="E102" s="45">
        <f t="shared" si="12"/>
        <v>0</v>
      </c>
    </row>
    <row r="103" spans="1:5" s="8" customFormat="1" ht="27">
      <c r="A103" s="62" t="s">
        <v>115</v>
      </c>
      <c r="B103" s="70">
        <f>B104+B105</f>
        <v>100600</v>
      </c>
      <c r="C103" s="70">
        <f>C104+C105</f>
        <v>82103.8</v>
      </c>
      <c r="D103" s="42">
        <f t="shared" si="11"/>
        <v>0.8161411530815109</v>
      </c>
      <c r="E103" s="45">
        <f t="shared" si="12"/>
        <v>-18496.199999999997</v>
      </c>
    </row>
    <row r="104" spans="1:5" s="8" customFormat="1" ht="13.5">
      <c r="A104" s="61" t="s">
        <v>74</v>
      </c>
      <c r="B104" s="70">
        <v>40600</v>
      </c>
      <c r="C104" s="70">
        <v>22103.8</v>
      </c>
      <c r="D104" s="42">
        <f t="shared" si="11"/>
        <v>0.5444285714285714</v>
      </c>
      <c r="E104" s="45">
        <f t="shared" si="12"/>
        <v>-18496.2</v>
      </c>
    </row>
    <row r="105" spans="1:6" s="8" customFormat="1" ht="13.5">
      <c r="A105" s="61" t="s">
        <v>70</v>
      </c>
      <c r="B105" s="70">
        <v>60000</v>
      </c>
      <c r="C105" s="70">
        <v>60000</v>
      </c>
      <c r="D105" s="42">
        <f t="shared" si="11"/>
        <v>1</v>
      </c>
      <c r="E105" s="45">
        <f t="shared" si="12"/>
        <v>0</v>
      </c>
      <c r="F105"/>
    </row>
    <row r="106" spans="1:5" ht="13.5">
      <c r="A106" s="62" t="s">
        <v>224</v>
      </c>
      <c r="B106" s="53">
        <f>B107</f>
        <v>155000</v>
      </c>
      <c r="C106" s="53">
        <f>C107</f>
        <v>100000</v>
      </c>
      <c r="D106" s="42">
        <f>IF(B106=0,"   ",C106/B106)</f>
        <v>0.6451612903225806</v>
      </c>
      <c r="E106" s="65">
        <f>C106-B106</f>
        <v>-55000</v>
      </c>
    </row>
    <row r="107" spans="1:5" ht="15.75" customHeight="1">
      <c r="A107" s="62" t="s">
        <v>225</v>
      </c>
      <c r="B107" s="53">
        <v>155000</v>
      </c>
      <c r="C107" s="53">
        <v>100000</v>
      </c>
      <c r="D107" s="42">
        <f>IF(B107=0,"   ",C107/B107)</f>
        <v>0.6451612903225806</v>
      </c>
      <c r="E107" s="65">
        <f>C107-B107</f>
        <v>-55000</v>
      </c>
    </row>
    <row r="108" spans="1:5" ht="13.5">
      <c r="A108" s="62" t="s">
        <v>148</v>
      </c>
      <c r="B108" s="53">
        <f>B109</f>
        <v>1000000</v>
      </c>
      <c r="C108" s="53">
        <f>C109</f>
        <v>999710.6</v>
      </c>
      <c r="D108" s="42">
        <f>IF(B108=0,"   ",C108/B108)</f>
        <v>0.9997106</v>
      </c>
      <c r="E108" s="65">
        <f>C108-B108</f>
        <v>-289.4000000000233</v>
      </c>
    </row>
    <row r="109" spans="1:6" ht="15" customHeight="1">
      <c r="A109" s="62" t="s">
        <v>189</v>
      </c>
      <c r="B109" s="53">
        <v>1000000</v>
      </c>
      <c r="C109" s="53">
        <v>999710.6</v>
      </c>
      <c r="D109" s="42">
        <f>IF(B109=0,"   ",C109/B109)</f>
        <v>0.9997106</v>
      </c>
      <c r="E109" s="65">
        <f>C109-B109</f>
        <v>-289.4000000000233</v>
      </c>
      <c r="F109" s="8"/>
    </row>
    <row r="110" spans="1:5" s="8" customFormat="1" ht="13.5">
      <c r="A110" s="41" t="s">
        <v>28</v>
      </c>
      <c r="B110" s="54">
        <f>B120+B124+B116+B111+B130+B125+B129</f>
        <v>65744900</v>
      </c>
      <c r="C110" s="54">
        <f>C120+C124+C116+C111+C130+C125+C129</f>
        <v>65692768.83</v>
      </c>
      <c r="D110" s="42">
        <f aca="true" t="shared" si="13" ref="D110:D121">IF(B110=0,"   ",C110/B110)</f>
        <v>0.9992070689893816</v>
      </c>
      <c r="E110" s="45">
        <f aca="true" t="shared" si="14" ref="E110:E120">C110-B110</f>
        <v>-52131.17000000179</v>
      </c>
    </row>
    <row r="111" spans="1:5" s="8" customFormat="1" ht="27">
      <c r="A111" s="41" t="s">
        <v>120</v>
      </c>
      <c r="B111" s="70">
        <f>B112+B113+B115+B114</f>
        <v>323600</v>
      </c>
      <c r="C111" s="70">
        <f>C112+C113+C115+C114</f>
        <v>321768.83</v>
      </c>
      <c r="D111" s="42">
        <f t="shared" si="13"/>
        <v>0.9943412546353524</v>
      </c>
      <c r="E111" s="45">
        <f t="shared" si="14"/>
        <v>-1831.1699999999837</v>
      </c>
    </row>
    <row r="112" spans="1:5" s="8" customFormat="1" ht="13.5">
      <c r="A112" s="61" t="s">
        <v>80</v>
      </c>
      <c r="B112" s="53">
        <v>0</v>
      </c>
      <c r="C112" s="53">
        <v>0</v>
      </c>
      <c r="D112" s="42" t="str">
        <f t="shared" si="13"/>
        <v>   </v>
      </c>
      <c r="E112" s="45">
        <f t="shared" si="14"/>
        <v>0</v>
      </c>
    </row>
    <row r="113" spans="1:5" s="8" customFormat="1" ht="13.5">
      <c r="A113" s="61" t="s">
        <v>74</v>
      </c>
      <c r="B113" s="70">
        <v>0</v>
      </c>
      <c r="C113" s="53">
        <v>0</v>
      </c>
      <c r="D113" s="42" t="str">
        <f t="shared" si="13"/>
        <v>   </v>
      </c>
      <c r="E113" s="45">
        <f t="shared" si="14"/>
        <v>0</v>
      </c>
    </row>
    <row r="114" spans="1:5" s="8" customFormat="1" ht="13.5">
      <c r="A114" s="61" t="s">
        <v>75</v>
      </c>
      <c r="B114" s="70">
        <v>0</v>
      </c>
      <c r="C114" s="70">
        <v>0</v>
      </c>
      <c r="D114" s="42" t="str">
        <f t="shared" si="13"/>
        <v>   </v>
      </c>
      <c r="E114" s="45">
        <f t="shared" si="14"/>
        <v>0</v>
      </c>
    </row>
    <row r="115" spans="1:5" s="8" customFormat="1" ht="13.5">
      <c r="A115" s="61" t="s">
        <v>70</v>
      </c>
      <c r="B115" s="53">
        <v>323600</v>
      </c>
      <c r="C115" s="53">
        <v>321768.83</v>
      </c>
      <c r="D115" s="42">
        <f t="shared" si="13"/>
        <v>0.9943412546353524</v>
      </c>
      <c r="E115" s="45">
        <f t="shared" si="14"/>
        <v>-1831.1699999999837</v>
      </c>
    </row>
    <row r="116" spans="1:5" s="8" customFormat="1" ht="27">
      <c r="A116" s="41" t="s">
        <v>106</v>
      </c>
      <c r="B116" s="53">
        <f>B117+B118+B119</f>
        <v>2206400</v>
      </c>
      <c r="C116" s="53">
        <f>C117+C118+C119</f>
        <v>2206100</v>
      </c>
      <c r="D116" s="42">
        <f t="shared" si="13"/>
        <v>0.9998640319071791</v>
      </c>
      <c r="E116" s="45">
        <f t="shared" si="14"/>
        <v>-300</v>
      </c>
    </row>
    <row r="117" spans="1:5" s="8" customFormat="1" ht="13.5">
      <c r="A117" s="61" t="s">
        <v>74</v>
      </c>
      <c r="B117" s="53">
        <v>1594900</v>
      </c>
      <c r="C117" s="53">
        <v>1594900</v>
      </c>
      <c r="D117" s="42">
        <f t="shared" si="13"/>
        <v>1</v>
      </c>
      <c r="E117" s="45">
        <f t="shared" si="14"/>
        <v>0</v>
      </c>
    </row>
    <row r="118" spans="1:5" s="8" customFormat="1" ht="13.5">
      <c r="A118" s="61" t="s">
        <v>180</v>
      </c>
      <c r="B118" s="53">
        <v>241500</v>
      </c>
      <c r="C118" s="53">
        <v>241500</v>
      </c>
      <c r="D118" s="42">
        <f t="shared" si="13"/>
        <v>1</v>
      </c>
      <c r="E118" s="45">
        <f t="shared" si="14"/>
        <v>0</v>
      </c>
    </row>
    <row r="119" spans="1:5" ht="13.5">
      <c r="A119" s="61" t="s">
        <v>157</v>
      </c>
      <c r="B119" s="53">
        <v>370000</v>
      </c>
      <c r="C119" s="53">
        <v>369700</v>
      </c>
      <c r="D119" s="42">
        <f>IF(B119=0,"   ",C119/B119)</f>
        <v>0.9991891891891892</v>
      </c>
      <c r="E119" s="65">
        <f>C119-B119</f>
        <v>-300</v>
      </c>
    </row>
    <row r="120" spans="1:5" s="8" customFormat="1" ht="13.5">
      <c r="A120" s="41" t="s">
        <v>86</v>
      </c>
      <c r="B120" s="70">
        <f>B121+B122+B123</f>
        <v>31844300</v>
      </c>
      <c r="C120" s="70">
        <f>C121+C122+C123</f>
        <v>31844300</v>
      </c>
      <c r="D120" s="42">
        <f t="shared" si="13"/>
        <v>1</v>
      </c>
      <c r="E120" s="45">
        <f t="shared" si="14"/>
        <v>0</v>
      </c>
    </row>
    <row r="121" spans="1:5" s="8" customFormat="1" ht="13.5">
      <c r="A121" s="61" t="s">
        <v>80</v>
      </c>
      <c r="B121" s="70">
        <v>0</v>
      </c>
      <c r="C121" s="70">
        <v>0</v>
      </c>
      <c r="D121" s="42" t="str">
        <f t="shared" si="13"/>
        <v>   </v>
      </c>
      <c r="E121" s="45"/>
    </row>
    <row r="122" spans="1:5" s="8" customFormat="1" ht="13.5">
      <c r="A122" s="61" t="s">
        <v>74</v>
      </c>
      <c r="B122" s="70">
        <v>27530500</v>
      </c>
      <c r="C122" s="70">
        <v>27530500</v>
      </c>
      <c r="D122" s="42">
        <f aca="true" t="shared" si="15" ref="D122:D129">IF(B122=0,"   ",C122/B122)</f>
        <v>1</v>
      </c>
      <c r="E122" s="45">
        <f aca="true" t="shared" si="16" ref="E122:E129">C122-B122</f>
        <v>0</v>
      </c>
    </row>
    <row r="123" spans="1:5" s="8" customFormat="1" ht="13.5">
      <c r="A123" s="61" t="s">
        <v>75</v>
      </c>
      <c r="B123" s="70">
        <v>4313800</v>
      </c>
      <c r="C123" s="70">
        <v>4313800</v>
      </c>
      <c r="D123" s="42">
        <f t="shared" si="15"/>
        <v>1</v>
      </c>
      <c r="E123" s="45">
        <f t="shared" si="16"/>
        <v>0</v>
      </c>
    </row>
    <row r="124" spans="1:6" s="8" customFormat="1" ht="13.5">
      <c r="A124" s="41" t="s">
        <v>87</v>
      </c>
      <c r="B124" s="53">
        <f>B125+B128+B126+B127</f>
        <v>31301900</v>
      </c>
      <c r="C124" s="53">
        <f>C125+C128+C126+C127</f>
        <v>31251900</v>
      </c>
      <c r="D124" s="42">
        <f t="shared" si="15"/>
        <v>0.9984026528741067</v>
      </c>
      <c r="E124" s="45">
        <f t="shared" si="16"/>
        <v>-50000</v>
      </c>
      <c r="F124"/>
    </row>
    <row r="125" spans="1:6" ht="13.5">
      <c r="A125" s="61" t="s">
        <v>80</v>
      </c>
      <c r="B125" s="53">
        <v>0</v>
      </c>
      <c r="C125" s="53">
        <v>0</v>
      </c>
      <c r="D125" s="53" t="str">
        <f>IF(B125=0,"   ",C125/B125*100)</f>
        <v>   </v>
      </c>
      <c r="E125" s="65">
        <f t="shared" si="16"/>
        <v>0</v>
      </c>
      <c r="F125" s="8"/>
    </row>
    <row r="126" spans="1:5" s="8" customFormat="1" ht="13.5">
      <c r="A126" s="61" t="s">
        <v>74</v>
      </c>
      <c r="B126" s="53">
        <v>23994400</v>
      </c>
      <c r="C126" s="53">
        <v>23994400</v>
      </c>
      <c r="D126" s="42">
        <f t="shared" si="15"/>
        <v>1</v>
      </c>
      <c r="E126" s="45">
        <f t="shared" si="16"/>
        <v>0</v>
      </c>
    </row>
    <row r="127" spans="1:5" s="8" customFormat="1" ht="13.5">
      <c r="A127" s="61" t="s">
        <v>218</v>
      </c>
      <c r="B127" s="53">
        <v>7207500</v>
      </c>
      <c r="C127" s="53">
        <v>7207500</v>
      </c>
      <c r="D127" s="42"/>
      <c r="E127" s="45"/>
    </row>
    <row r="128" spans="1:5" s="8" customFormat="1" ht="13.5">
      <c r="A128" s="61" t="s">
        <v>70</v>
      </c>
      <c r="B128" s="53">
        <v>100000</v>
      </c>
      <c r="C128" s="53">
        <v>50000</v>
      </c>
      <c r="D128" s="42">
        <f t="shared" si="15"/>
        <v>0.5</v>
      </c>
      <c r="E128" s="45">
        <f t="shared" si="16"/>
        <v>-50000</v>
      </c>
    </row>
    <row r="129" spans="1:5" s="8" customFormat="1" ht="27">
      <c r="A129" s="62" t="s">
        <v>160</v>
      </c>
      <c r="B129" s="53">
        <v>0</v>
      </c>
      <c r="C129" s="53">
        <v>0</v>
      </c>
      <c r="D129" s="42" t="str">
        <f t="shared" si="15"/>
        <v>   </v>
      </c>
      <c r="E129" s="45">
        <f t="shared" si="16"/>
        <v>0</v>
      </c>
    </row>
    <row r="130" spans="1:5" s="8" customFormat="1" ht="13.5">
      <c r="A130" s="41" t="s">
        <v>147</v>
      </c>
      <c r="B130" s="53">
        <v>68700</v>
      </c>
      <c r="C130" s="53">
        <v>68700</v>
      </c>
      <c r="D130" s="42">
        <f aca="true" t="shared" si="17" ref="D130:D136">IF(B130=0,"   ",C130/B130)</f>
        <v>1</v>
      </c>
      <c r="E130" s="45">
        <f aca="true" t="shared" si="18" ref="E130:E140">C130-B130</f>
        <v>0</v>
      </c>
    </row>
    <row r="131" spans="1:5" s="8" customFormat="1" ht="13.5">
      <c r="A131" s="41" t="s">
        <v>43</v>
      </c>
      <c r="B131" s="54">
        <f>SUM(B132:B135)</f>
        <v>199771.22999999998</v>
      </c>
      <c r="C131" s="54">
        <f>SUM(C132:C135)</f>
        <v>169771.22999999998</v>
      </c>
      <c r="D131" s="42">
        <f t="shared" si="17"/>
        <v>0.8498282260163288</v>
      </c>
      <c r="E131" s="45">
        <f t="shared" si="18"/>
        <v>-30000</v>
      </c>
    </row>
    <row r="132" spans="1:5" s="8" customFormat="1" ht="27">
      <c r="A132" s="41" t="s">
        <v>129</v>
      </c>
      <c r="B132" s="54">
        <v>0</v>
      </c>
      <c r="C132" s="70">
        <v>0</v>
      </c>
      <c r="D132" s="42" t="str">
        <f t="shared" si="17"/>
        <v>   </v>
      </c>
      <c r="E132" s="45">
        <f t="shared" si="18"/>
        <v>0</v>
      </c>
    </row>
    <row r="133" spans="1:5" s="8" customFormat="1" ht="27">
      <c r="A133" s="41" t="s">
        <v>145</v>
      </c>
      <c r="B133" s="70">
        <v>30000</v>
      </c>
      <c r="C133" s="70">
        <v>0</v>
      </c>
      <c r="D133" s="42">
        <f t="shared" si="17"/>
        <v>0</v>
      </c>
      <c r="E133" s="45">
        <f t="shared" si="18"/>
        <v>-30000</v>
      </c>
    </row>
    <row r="134" spans="1:5" s="8" customFormat="1" ht="39" customHeight="1">
      <c r="A134" s="41" t="s">
        <v>175</v>
      </c>
      <c r="B134" s="70">
        <v>89000</v>
      </c>
      <c r="C134" s="70">
        <v>89000</v>
      </c>
      <c r="D134" s="42">
        <f t="shared" si="17"/>
        <v>1</v>
      </c>
      <c r="E134" s="65">
        <f t="shared" si="18"/>
        <v>0</v>
      </c>
    </row>
    <row r="135" spans="1:5" s="8" customFormat="1" ht="41.25">
      <c r="A135" s="41" t="s">
        <v>176</v>
      </c>
      <c r="B135" s="70">
        <v>80771.23</v>
      </c>
      <c r="C135" s="70">
        <v>80771.23</v>
      </c>
      <c r="D135" s="42">
        <f>IF(B135=0,"   ",C135/B135)</f>
        <v>1</v>
      </c>
      <c r="E135" s="65">
        <f t="shared" si="18"/>
        <v>0</v>
      </c>
    </row>
    <row r="136" spans="1:5" s="8" customFormat="1" ht="13.5">
      <c r="A136" s="41" t="s">
        <v>7</v>
      </c>
      <c r="B136" s="54">
        <f>B137+B146+B163</f>
        <v>77886287.7</v>
      </c>
      <c r="C136" s="54">
        <f>C137+C146+C163</f>
        <v>35605113.89</v>
      </c>
      <c r="D136" s="42">
        <f t="shared" si="17"/>
        <v>0.4571422639520666</v>
      </c>
      <c r="E136" s="45">
        <f t="shared" si="18"/>
        <v>-42281173.81</v>
      </c>
    </row>
    <row r="137" spans="1:5" s="8" customFormat="1" ht="13.5">
      <c r="A137" s="41" t="s">
        <v>68</v>
      </c>
      <c r="B137" s="54">
        <f>B138+B145+B143+B142</f>
        <v>883322</v>
      </c>
      <c r="C137" s="54">
        <f>C138+C145+C143+C142</f>
        <v>855322</v>
      </c>
      <c r="D137" s="42">
        <f aca="true" t="shared" si="19" ref="D137:D145">IF(B137=0,"   ",C137/B137)</f>
        <v>0.9683014800944616</v>
      </c>
      <c r="E137" s="45">
        <f t="shared" si="18"/>
        <v>-28000</v>
      </c>
    </row>
    <row r="138" spans="1:5" s="8" customFormat="1" ht="13.5">
      <c r="A138" s="41" t="s">
        <v>69</v>
      </c>
      <c r="B138" s="53">
        <f>SUM(B139:B141)</f>
        <v>669322</v>
      </c>
      <c r="C138" s="53">
        <f>SUM(C139:C141)</f>
        <v>669322</v>
      </c>
      <c r="D138" s="42">
        <f t="shared" si="19"/>
        <v>1</v>
      </c>
      <c r="E138" s="45">
        <f t="shared" si="18"/>
        <v>0</v>
      </c>
    </row>
    <row r="139" spans="1:5" s="8" customFormat="1" ht="13.5">
      <c r="A139" s="61" t="s">
        <v>82</v>
      </c>
      <c r="B139" s="70">
        <v>0</v>
      </c>
      <c r="C139" s="70">
        <v>0</v>
      </c>
      <c r="D139" s="42" t="str">
        <f t="shared" si="19"/>
        <v>   </v>
      </c>
      <c r="E139" s="45">
        <f t="shared" si="18"/>
        <v>0</v>
      </c>
    </row>
    <row r="140" spans="1:5" s="8" customFormat="1" ht="13.5">
      <c r="A140" s="61" t="s">
        <v>94</v>
      </c>
      <c r="B140" s="70">
        <v>0</v>
      </c>
      <c r="C140" s="70">
        <v>0</v>
      </c>
      <c r="D140" s="42" t="str">
        <f t="shared" si="19"/>
        <v>   </v>
      </c>
      <c r="E140" s="45">
        <f t="shared" si="18"/>
        <v>0</v>
      </c>
    </row>
    <row r="141" spans="1:6" s="8" customFormat="1" ht="13.5">
      <c r="A141" s="61" t="s">
        <v>83</v>
      </c>
      <c r="B141" s="53">
        <v>669322</v>
      </c>
      <c r="C141" s="53">
        <v>669322</v>
      </c>
      <c r="D141" s="42">
        <f t="shared" si="19"/>
        <v>1</v>
      </c>
      <c r="E141" s="45">
        <f>C141-B141</f>
        <v>0</v>
      </c>
      <c r="F141"/>
    </row>
    <row r="142" spans="1:6" ht="13.5">
      <c r="A142" s="41" t="s">
        <v>158</v>
      </c>
      <c r="B142" s="53">
        <v>214000</v>
      </c>
      <c r="C142" s="53">
        <v>186000</v>
      </c>
      <c r="D142" s="42">
        <f>IF(B142=0,"   ",C142/B142)</f>
        <v>0.8691588785046729</v>
      </c>
      <c r="E142" s="65">
        <f>C142-B142</f>
        <v>-28000</v>
      </c>
      <c r="F142" s="8"/>
    </row>
    <row r="143" spans="1:5" s="8" customFormat="1" ht="27">
      <c r="A143" s="62" t="s">
        <v>149</v>
      </c>
      <c r="B143" s="70">
        <v>0</v>
      </c>
      <c r="C143" s="70">
        <f>SUM(C144)</f>
        <v>0</v>
      </c>
      <c r="D143" s="42" t="str">
        <f>IF(B143=0,"   ",C143/B143)</f>
        <v>   </v>
      </c>
      <c r="E143" s="45">
        <f>C143-B143</f>
        <v>0</v>
      </c>
    </row>
    <row r="144" spans="1:6" s="8" customFormat="1" ht="13.5">
      <c r="A144" s="61" t="s">
        <v>94</v>
      </c>
      <c r="B144" s="70">
        <v>0</v>
      </c>
      <c r="C144" s="70">
        <v>0</v>
      </c>
      <c r="D144" s="42" t="str">
        <f>IF(B144=0,"   ",C144/B144)</f>
        <v>   </v>
      </c>
      <c r="E144" s="45">
        <f>C144-B144</f>
        <v>0</v>
      </c>
      <c r="F144"/>
    </row>
    <row r="145" spans="1:6" ht="13.5">
      <c r="A145" s="41" t="s">
        <v>146</v>
      </c>
      <c r="B145" s="53">
        <v>0</v>
      </c>
      <c r="C145" s="53">
        <v>0</v>
      </c>
      <c r="D145" s="42" t="str">
        <f t="shared" si="19"/>
        <v>   </v>
      </c>
      <c r="E145" s="65">
        <f>C145-B145</f>
        <v>0</v>
      </c>
      <c r="F145" s="8"/>
    </row>
    <row r="146" spans="1:5" ht="13.5">
      <c r="A146" s="41" t="s">
        <v>36</v>
      </c>
      <c r="B146" s="53">
        <f>B147+B150+B148+B149+B151+B152+B159+B153+B160</f>
        <v>14750812.39</v>
      </c>
      <c r="C146" s="53">
        <f>C147+C150+C148+C149+C151+C152+C159+C153+C160</f>
        <v>14651882.94</v>
      </c>
      <c r="D146" s="53">
        <f>IF(B146=0,"   ",C146/B146*100)</f>
        <v>99.32932880315752</v>
      </c>
      <c r="E146" s="65">
        <f aca="true" t="shared" si="20" ref="E146:E176">C146-B146</f>
        <v>-98929.45000000112</v>
      </c>
    </row>
    <row r="147" spans="1:5" ht="14.25" customHeight="1">
      <c r="A147" s="41" t="s">
        <v>205</v>
      </c>
      <c r="B147" s="53">
        <v>200000</v>
      </c>
      <c r="C147" s="53">
        <v>199999.62</v>
      </c>
      <c r="D147" s="53">
        <f>IF(B147=0,"   ",C147/B147*100)</f>
        <v>99.99981</v>
      </c>
      <c r="E147" s="65">
        <f t="shared" si="20"/>
        <v>-0.3800000000046566</v>
      </c>
    </row>
    <row r="148" spans="1:5" ht="14.25" customHeight="1">
      <c r="A148" s="41" t="s">
        <v>107</v>
      </c>
      <c r="B148" s="70">
        <v>0</v>
      </c>
      <c r="C148" s="70">
        <v>0</v>
      </c>
      <c r="D148" s="53" t="str">
        <f>IF(B148=0,"   ",C148/B148*100)</f>
        <v>   </v>
      </c>
      <c r="E148" s="65">
        <f t="shared" si="20"/>
        <v>0</v>
      </c>
    </row>
    <row r="149" spans="1:5" ht="14.25" customHeight="1">
      <c r="A149" s="41" t="s">
        <v>131</v>
      </c>
      <c r="B149" s="53">
        <v>223400</v>
      </c>
      <c r="C149" s="53">
        <v>125302.34</v>
      </c>
      <c r="D149" s="53">
        <f>IF(B149=0,"   ",C149/B149*100)</f>
        <v>56.08878245299911</v>
      </c>
      <c r="E149" s="65">
        <f t="shared" si="20"/>
        <v>-98097.66</v>
      </c>
    </row>
    <row r="150" spans="1:6" ht="15" customHeight="1">
      <c r="A150" s="41" t="s">
        <v>122</v>
      </c>
      <c r="B150" s="53">
        <v>160000</v>
      </c>
      <c r="C150" s="53">
        <v>160000</v>
      </c>
      <c r="D150" s="53">
        <f>IF(B150=0,"   ",C150/B150*100)</f>
        <v>100</v>
      </c>
      <c r="E150" s="65">
        <f t="shared" si="20"/>
        <v>0</v>
      </c>
      <c r="F150" s="8"/>
    </row>
    <row r="151" spans="1:5" s="8" customFormat="1" ht="27">
      <c r="A151" s="62" t="s">
        <v>135</v>
      </c>
      <c r="B151" s="70">
        <v>97594.59</v>
      </c>
      <c r="C151" s="70">
        <v>97594.59</v>
      </c>
      <c r="D151" s="42">
        <f aca="true" t="shared" si="21" ref="D151:D160">IF(B151=0,"   ",C151/B151)</f>
        <v>1</v>
      </c>
      <c r="E151" s="45">
        <f t="shared" si="20"/>
        <v>0</v>
      </c>
    </row>
    <row r="152" spans="1:6" s="8" customFormat="1" ht="27">
      <c r="A152" s="61" t="s">
        <v>134</v>
      </c>
      <c r="B152" s="70">
        <v>529000</v>
      </c>
      <c r="C152" s="70">
        <v>528168.59</v>
      </c>
      <c r="D152" s="42">
        <f t="shared" si="21"/>
        <v>0.9984283364839319</v>
      </c>
      <c r="E152" s="45">
        <f t="shared" si="20"/>
        <v>-831.4100000000326</v>
      </c>
      <c r="F152"/>
    </row>
    <row r="153" spans="1:5" ht="27">
      <c r="A153" s="41" t="s">
        <v>165</v>
      </c>
      <c r="B153" s="53">
        <f>SUM(B154:B156)</f>
        <v>5847723.4</v>
      </c>
      <c r="C153" s="53">
        <f>SUM(C154:C156)</f>
        <v>5847723.4</v>
      </c>
      <c r="D153" s="42">
        <f t="shared" si="21"/>
        <v>1</v>
      </c>
      <c r="E153" s="65">
        <f t="shared" si="20"/>
        <v>0</v>
      </c>
    </row>
    <row r="154" spans="1:5" ht="13.5">
      <c r="A154" s="41" t="s">
        <v>156</v>
      </c>
      <c r="B154" s="53">
        <v>3508596.87</v>
      </c>
      <c r="C154" s="53">
        <v>3508596.87</v>
      </c>
      <c r="D154" s="42">
        <f t="shared" si="21"/>
        <v>1</v>
      </c>
      <c r="E154" s="65">
        <f t="shared" si="20"/>
        <v>0</v>
      </c>
    </row>
    <row r="155" spans="1:5" ht="13.5">
      <c r="A155" s="41" t="s">
        <v>191</v>
      </c>
      <c r="B155" s="53">
        <v>1588292.94</v>
      </c>
      <c r="C155" s="53">
        <v>1588292.94</v>
      </c>
      <c r="D155" s="42">
        <f t="shared" si="21"/>
        <v>1</v>
      </c>
      <c r="E155" s="65">
        <f t="shared" si="20"/>
        <v>0</v>
      </c>
    </row>
    <row r="156" spans="1:5" ht="13.5">
      <c r="A156" s="41" t="s">
        <v>190</v>
      </c>
      <c r="B156" s="53">
        <v>750833.59</v>
      </c>
      <c r="C156" s="53">
        <v>750833.59</v>
      </c>
      <c r="D156" s="42">
        <f>IF(B156=0,"   ",C156/B156)</f>
        <v>1</v>
      </c>
      <c r="E156" s="65">
        <f t="shared" si="20"/>
        <v>0</v>
      </c>
    </row>
    <row r="157" spans="1:5" ht="15.75" customHeight="1">
      <c r="A157" s="78" t="s">
        <v>174</v>
      </c>
      <c r="B157" s="53">
        <v>0</v>
      </c>
      <c r="C157" s="53">
        <v>0</v>
      </c>
      <c r="D157" s="42" t="str">
        <f t="shared" si="21"/>
        <v>   </v>
      </c>
      <c r="E157" s="45">
        <f t="shared" si="20"/>
        <v>0</v>
      </c>
    </row>
    <row r="158" spans="1:5" ht="15.75" customHeight="1">
      <c r="A158" s="78" t="s">
        <v>70</v>
      </c>
      <c r="B158" s="53">
        <v>0</v>
      </c>
      <c r="C158" s="53">
        <v>0</v>
      </c>
      <c r="D158" s="42" t="str">
        <f t="shared" si="21"/>
        <v>   </v>
      </c>
      <c r="E158" s="45">
        <f t="shared" si="20"/>
        <v>0</v>
      </c>
    </row>
    <row r="159" spans="1:5" ht="14.25" customHeight="1">
      <c r="A159" s="78" t="s">
        <v>162</v>
      </c>
      <c r="B159" s="54">
        <v>4400000</v>
      </c>
      <c r="C159" s="54">
        <v>4400000</v>
      </c>
      <c r="D159" s="42">
        <f t="shared" si="21"/>
        <v>1</v>
      </c>
      <c r="E159" s="45">
        <f t="shared" si="20"/>
        <v>0</v>
      </c>
    </row>
    <row r="160" spans="1:5" ht="27.75" customHeight="1">
      <c r="A160" s="78" t="s">
        <v>219</v>
      </c>
      <c r="B160" s="54">
        <f>B161+B162</f>
        <v>3293094.4</v>
      </c>
      <c r="C160" s="54">
        <f>C161+C162</f>
        <v>3293094.4</v>
      </c>
      <c r="D160" s="42">
        <f t="shared" si="21"/>
        <v>1</v>
      </c>
      <c r="E160" s="45">
        <f t="shared" si="20"/>
        <v>0</v>
      </c>
    </row>
    <row r="161" spans="1:5" ht="13.5">
      <c r="A161" s="41" t="s">
        <v>156</v>
      </c>
      <c r="B161" s="53">
        <v>3107594.4</v>
      </c>
      <c r="C161" s="54">
        <v>3107594.4</v>
      </c>
      <c r="D161" s="42">
        <f>IF(B161=0,"   ",C161/B161)</f>
        <v>1</v>
      </c>
      <c r="E161" s="65">
        <f>C161-B161</f>
        <v>0</v>
      </c>
    </row>
    <row r="162" spans="1:5" ht="13.5">
      <c r="A162" s="41" t="s">
        <v>191</v>
      </c>
      <c r="B162" s="53">
        <v>185500</v>
      </c>
      <c r="C162" s="53">
        <v>185500</v>
      </c>
      <c r="D162" s="42">
        <f>IF(B162=0,"   ",C162/B162)</f>
        <v>1</v>
      </c>
      <c r="E162" s="65">
        <f>C162-B162</f>
        <v>0</v>
      </c>
    </row>
    <row r="163" spans="1:5" ht="13.5">
      <c r="A163" s="41" t="s">
        <v>41</v>
      </c>
      <c r="B163" s="53">
        <f>B164+B166+B167+B168+B165+B173+B177+B169+B184+B170+B181</f>
        <v>62252153.31</v>
      </c>
      <c r="C163" s="53">
        <f>C164+C166+C167+C168+C165+C173+C177+C169+C184+C170+C181</f>
        <v>20097908.95</v>
      </c>
      <c r="D163" s="53">
        <f aca="true" t="shared" si="22" ref="D163:D168">IF(B163=0,"   ",C163/B163*100)</f>
        <v>32.284680740146435</v>
      </c>
      <c r="E163" s="65">
        <f t="shared" si="20"/>
        <v>-42154244.36</v>
      </c>
    </row>
    <row r="164" spans="1:5" ht="13.5">
      <c r="A164" s="41" t="s">
        <v>88</v>
      </c>
      <c r="B164" s="53">
        <v>6115552.72</v>
      </c>
      <c r="C164" s="53">
        <v>6081283.59</v>
      </c>
      <c r="D164" s="53">
        <f t="shared" si="22"/>
        <v>99.4396396929434</v>
      </c>
      <c r="E164" s="65">
        <f t="shared" si="20"/>
        <v>-34269.12999999989</v>
      </c>
    </row>
    <row r="165" spans="1:5" ht="13.5">
      <c r="A165" s="41" t="s">
        <v>132</v>
      </c>
      <c r="B165" s="53">
        <v>350000</v>
      </c>
      <c r="C165" s="53">
        <v>149185.72</v>
      </c>
      <c r="D165" s="53">
        <f t="shared" si="22"/>
        <v>42.62449142857143</v>
      </c>
      <c r="E165" s="65">
        <f t="shared" si="20"/>
        <v>-200814.28</v>
      </c>
    </row>
    <row r="166" spans="1:5" ht="13.5">
      <c r="A166" s="41" t="s">
        <v>89</v>
      </c>
      <c r="B166" s="53">
        <v>250000</v>
      </c>
      <c r="C166" s="53">
        <v>250000</v>
      </c>
      <c r="D166" s="53">
        <f t="shared" si="22"/>
        <v>100</v>
      </c>
      <c r="E166" s="65">
        <f t="shared" si="20"/>
        <v>0</v>
      </c>
    </row>
    <row r="167" spans="1:5" ht="14.25" customHeight="1">
      <c r="A167" s="41" t="s">
        <v>90</v>
      </c>
      <c r="B167" s="53">
        <v>516756.24</v>
      </c>
      <c r="C167" s="53">
        <v>516664.24</v>
      </c>
      <c r="D167" s="53">
        <f t="shared" si="22"/>
        <v>99.98219663491629</v>
      </c>
      <c r="E167" s="65">
        <f t="shared" si="20"/>
        <v>-92</v>
      </c>
    </row>
    <row r="168" spans="1:5" ht="13.5" customHeight="1">
      <c r="A168" s="41" t="s">
        <v>91</v>
      </c>
      <c r="B168" s="53">
        <v>3033548.93</v>
      </c>
      <c r="C168" s="53">
        <v>2632250.11</v>
      </c>
      <c r="D168" s="53">
        <f t="shared" si="22"/>
        <v>86.77130881155755</v>
      </c>
      <c r="E168" s="65">
        <f t="shared" si="20"/>
        <v>-401298.8200000003</v>
      </c>
    </row>
    <row r="169" spans="1:5" ht="28.5" customHeight="1">
      <c r="A169" s="41" t="s">
        <v>179</v>
      </c>
      <c r="B169" s="53">
        <v>5000</v>
      </c>
      <c r="C169" s="53">
        <v>5000</v>
      </c>
      <c r="D169" s="42">
        <f>IF(B169=0,"   ",C169/B169)</f>
        <v>1</v>
      </c>
      <c r="E169" s="65">
        <f>C169-B169</f>
        <v>0</v>
      </c>
    </row>
    <row r="170" spans="1:5" ht="13.5" customHeight="1">
      <c r="A170" s="41" t="s">
        <v>226</v>
      </c>
      <c r="B170" s="53">
        <f>B171+B172</f>
        <v>320908.18</v>
      </c>
      <c r="C170" s="53">
        <f>C171+C172</f>
        <v>185908.18</v>
      </c>
      <c r="D170" s="42">
        <f>IF(B170=0,"   ",C170/B170)</f>
        <v>0.5793189191998783</v>
      </c>
      <c r="E170" s="65">
        <f>C170-B170</f>
        <v>-135000</v>
      </c>
    </row>
    <row r="171" spans="1:5" ht="13.5">
      <c r="A171" s="41" t="s">
        <v>157</v>
      </c>
      <c r="B171" s="53">
        <v>252000</v>
      </c>
      <c r="C171" s="53">
        <v>117000</v>
      </c>
      <c r="D171" s="42">
        <f>IF(B171=0,"   ",C171/B171)</f>
        <v>0.4642857142857143</v>
      </c>
      <c r="E171" s="65">
        <f>C171-B171</f>
        <v>-135000</v>
      </c>
    </row>
    <row r="172" spans="1:5" ht="13.5">
      <c r="A172" s="41" t="s">
        <v>190</v>
      </c>
      <c r="B172" s="53">
        <v>68908.18</v>
      </c>
      <c r="C172" s="53">
        <v>68908.18</v>
      </c>
      <c r="D172" s="42">
        <f>IF(B172=0,"   ",C172/B172)</f>
        <v>1</v>
      </c>
      <c r="E172" s="65">
        <f>C172-B172</f>
        <v>0</v>
      </c>
    </row>
    <row r="173" spans="1:5" ht="27.75" customHeight="1">
      <c r="A173" s="62" t="s">
        <v>154</v>
      </c>
      <c r="B173" s="53">
        <f>B174+B176+B175</f>
        <v>6805686.46</v>
      </c>
      <c r="C173" s="53">
        <f>C174+C176+C175</f>
        <v>6805686.46</v>
      </c>
      <c r="D173" s="42">
        <f aca="true" t="shared" si="23" ref="D173:D180">IF(B173=0,"   ",C173/B173)</f>
        <v>1</v>
      </c>
      <c r="E173" s="65">
        <f t="shared" si="20"/>
        <v>0</v>
      </c>
    </row>
    <row r="174" spans="1:5" ht="13.5">
      <c r="A174" s="41" t="s">
        <v>155</v>
      </c>
      <c r="B174" s="53">
        <v>6749002.73</v>
      </c>
      <c r="C174" s="54">
        <v>6749002.73</v>
      </c>
      <c r="D174" s="42">
        <f t="shared" si="23"/>
        <v>1</v>
      </c>
      <c r="E174" s="65">
        <f t="shared" si="20"/>
        <v>0</v>
      </c>
    </row>
    <row r="175" spans="1:5" ht="13.5">
      <c r="A175" s="41" t="s">
        <v>156</v>
      </c>
      <c r="B175" s="53">
        <v>47836.34</v>
      </c>
      <c r="C175" s="54">
        <v>47836.34</v>
      </c>
      <c r="D175" s="42">
        <f t="shared" si="23"/>
        <v>1</v>
      </c>
      <c r="E175" s="65">
        <f t="shared" si="20"/>
        <v>0</v>
      </c>
    </row>
    <row r="176" spans="1:5" ht="13.5">
      <c r="A176" s="62" t="s">
        <v>166</v>
      </c>
      <c r="B176" s="53">
        <v>8847.39</v>
      </c>
      <c r="C176" s="54">
        <v>8847.39</v>
      </c>
      <c r="D176" s="42">
        <f t="shared" si="23"/>
        <v>1</v>
      </c>
      <c r="E176" s="65">
        <f t="shared" si="20"/>
        <v>0</v>
      </c>
    </row>
    <row r="177" spans="1:5" ht="27.75" customHeight="1">
      <c r="A177" s="62" t="s">
        <v>163</v>
      </c>
      <c r="B177" s="53">
        <f>B178+B180+B179</f>
        <v>3406682.65</v>
      </c>
      <c r="C177" s="53">
        <f>C178+C180+C179</f>
        <v>3406682.65</v>
      </c>
      <c r="D177" s="42">
        <f t="shared" si="23"/>
        <v>1</v>
      </c>
      <c r="E177" s="65">
        <f aca="true" t="shared" si="24" ref="E177:E184">C177-B177</f>
        <v>0</v>
      </c>
    </row>
    <row r="178" spans="1:6" ht="13.5">
      <c r="A178" s="41" t="s">
        <v>164</v>
      </c>
      <c r="B178" s="53">
        <v>2043840.49</v>
      </c>
      <c r="C178" s="53">
        <v>2043840.49</v>
      </c>
      <c r="D178" s="42">
        <f t="shared" si="23"/>
        <v>1</v>
      </c>
      <c r="E178" s="65">
        <f t="shared" si="24"/>
        <v>0</v>
      </c>
      <c r="F178" s="8"/>
    </row>
    <row r="179" spans="1:6" s="8" customFormat="1" ht="13.5">
      <c r="A179" s="41" t="s">
        <v>157</v>
      </c>
      <c r="B179" s="70">
        <v>839058.23</v>
      </c>
      <c r="C179" s="70">
        <v>839058.23</v>
      </c>
      <c r="D179" s="42">
        <f t="shared" si="23"/>
        <v>1</v>
      </c>
      <c r="E179" s="45">
        <f t="shared" si="24"/>
        <v>0</v>
      </c>
      <c r="F179"/>
    </row>
    <row r="180" spans="1:6" ht="13.5">
      <c r="A180" s="41" t="s">
        <v>190</v>
      </c>
      <c r="B180" s="70">
        <v>523783.93</v>
      </c>
      <c r="C180" s="53">
        <v>523783.93</v>
      </c>
      <c r="D180" s="42">
        <f t="shared" si="23"/>
        <v>1</v>
      </c>
      <c r="E180" s="65">
        <f t="shared" si="24"/>
        <v>0</v>
      </c>
      <c r="F180" s="8"/>
    </row>
    <row r="181" spans="1:5" ht="26.25" customHeight="1">
      <c r="A181" s="62" t="s">
        <v>234</v>
      </c>
      <c r="B181" s="53">
        <f>SUM(B182:B183)</f>
        <v>41382770.13</v>
      </c>
      <c r="C181" s="53">
        <f>SUM(C182:C183)</f>
        <v>0</v>
      </c>
      <c r="D181" s="42">
        <f>IF(B181=0,"   ",C181/B181)</f>
        <v>0</v>
      </c>
      <c r="E181" s="65">
        <f>C181-B181</f>
        <v>-41382770.13</v>
      </c>
    </row>
    <row r="182" spans="1:5" ht="13.5">
      <c r="A182" s="41" t="s">
        <v>156</v>
      </c>
      <c r="B182" s="53">
        <v>39292730.84</v>
      </c>
      <c r="C182" s="53">
        <v>0</v>
      </c>
      <c r="D182" s="42">
        <f>IF(B182=0,"   ",C182/B182)</f>
        <v>0</v>
      </c>
      <c r="E182" s="65">
        <f>C182-B182</f>
        <v>-39292730.84</v>
      </c>
    </row>
    <row r="183" spans="1:5" ht="13.5">
      <c r="A183" s="41" t="s">
        <v>166</v>
      </c>
      <c r="B183" s="53">
        <v>2090039.29</v>
      </c>
      <c r="C183" s="53">
        <v>0</v>
      </c>
      <c r="D183" s="42">
        <f>IF(B183=0,"   ",C183/B183)</f>
        <v>0</v>
      </c>
      <c r="E183" s="65">
        <f>C183-B183</f>
        <v>-2090039.29</v>
      </c>
    </row>
    <row r="184" spans="1:5" ht="39" customHeight="1">
      <c r="A184" s="62" t="s">
        <v>227</v>
      </c>
      <c r="B184" s="53">
        <v>65248</v>
      </c>
      <c r="C184" s="53">
        <v>65248</v>
      </c>
      <c r="D184" s="42">
        <f>IF(B184=0,"   ",C184/B184)</f>
        <v>1</v>
      </c>
      <c r="E184" s="65">
        <f t="shared" si="24"/>
        <v>0</v>
      </c>
    </row>
    <row r="185" spans="1:5" s="8" customFormat="1" ht="13.5">
      <c r="A185" s="41" t="s">
        <v>71</v>
      </c>
      <c r="B185" s="54">
        <f>B186</f>
        <v>85000</v>
      </c>
      <c r="C185" s="54">
        <f>C186</f>
        <v>80000</v>
      </c>
      <c r="D185" s="42">
        <f aca="true" t="shared" si="25" ref="D185:D216">IF(B185=0,"   ",C185/B185)</f>
        <v>0.9411764705882353</v>
      </c>
      <c r="E185" s="45">
        <f aca="true" t="shared" si="26" ref="E185:E216">C185-B185</f>
        <v>-5000</v>
      </c>
    </row>
    <row r="186" spans="1:5" s="8" customFormat="1" ht="13.5">
      <c r="A186" s="41" t="s">
        <v>72</v>
      </c>
      <c r="B186" s="53">
        <v>85000</v>
      </c>
      <c r="C186" s="53">
        <v>80000</v>
      </c>
      <c r="D186" s="42">
        <f t="shared" si="25"/>
        <v>0.9411764705882353</v>
      </c>
      <c r="E186" s="45">
        <f t="shared" si="26"/>
        <v>-5000</v>
      </c>
    </row>
    <row r="187" spans="1:5" s="8" customFormat="1" ht="13.5">
      <c r="A187" s="41" t="s">
        <v>8</v>
      </c>
      <c r="B187" s="54">
        <f>B188+B198+B234+B238+B217</f>
        <v>354751769.55999994</v>
      </c>
      <c r="C187" s="54">
        <f>C188+C198+C234+C238+C217</f>
        <v>339161694.59999996</v>
      </c>
      <c r="D187" s="42">
        <f t="shared" si="25"/>
        <v>0.9560535667536305</v>
      </c>
      <c r="E187" s="45">
        <f t="shared" si="26"/>
        <v>-15590074.959999979</v>
      </c>
    </row>
    <row r="188" spans="1:5" s="8" customFormat="1" ht="13.5">
      <c r="A188" s="41" t="s">
        <v>51</v>
      </c>
      <c r="B188" s="54">
        <f>B189+B191+B194+B195</f>
        <v>48206146.06</v>
      </c>
      <c r="C188" s="54">
        <f>C189+C191+C194+C195</f>
        <v>48203457.580000006</v>
      </c>
      <c r="D188" s="42">
        <f t="shared" si="25"/>
        <v>0.9999442295180235</v>
      </c>
      <c r="E188" s="45">
        <f t="shared" si="26"/>
        <v>-2688.4799999967217</v>
      </c>
    </row>
    <row r="189" spans="1:5" s="8" customFormat="1" ht="13.5">
      <c r="A189" s="41" t="s">
        <v>108</v>
      </c>
      <c r="B189" s="70">
        <v>42494603.06</v>
      </c>
      <c r="C189" s="71">
        <v>42494603.06</v>
      </c>
      <c r="D189" s="42">
        <f t="shared" si="25"/>
        <v>1</v>
      </c>
      <c r="E189" s="45">
        <f t="shared" si="26"/>
        <v>0</v>
      </c>
    </row>
    <row r="190" spans="1:5" s="8" customFormat="1" ht="17.25" customHeight="1">
      <c r="A190" s="61" t="s">
        <v>109</v>
      </c>
      <c r="B190" s="70">
        <v>40860400</v>
      </c>
      <c r="C190" s="71">
        <v>40860400</v>
      </c>
      <c r="D190" s="42">
        <f t="shared" si="25"/>
        <v>1</v>
      </c>
      <c r="E190" s="45">
        <f t="shared" si="26"/>
        <v>0</v>
      </c>
    </row>
    <row r="191" spans="1:5" s="8" customFormat="1" ht="13.5">
      <c r="A191" s="41" t="s">
        <v>161</v>
      </c>
      <c r="B191" s="70">
        <f>B192+B193</f>
        <v>1275500</v>
      </c>
      <c r="C191" s="70">
        <f>C192+C193</f>
        <v>1272811.52</v>
      </c>
      <c r="D191" s="42">
        <f>IF(B191=0,"   ",C191/B191)</f>
        <v>0.9978922148177185</v>
      </c>
      <c r="E191" s="45">
        <f>C191-B191</f>
        <v>-2688.4799999999814</v>
      </c>
    </row>
    <row r="192" spans="1:5" s="8" customFormat="1" ht="13.5">
      <c r="A192" s="61" t="s">
        <v>222</v>
      </c>
      <c r="B192" s="70">
        <v>1150000</v>
      </c>
      <c r="C192" s="70">
        <v>1150000</v>
      </c>
      <c r="D192" s="42">
        <f>IF(B192=0,"   ",C192/B192)</f>
        <v>1</v>
      </c>
      <c r="E192" s="45">
        <f>C192-B192</f>
        <v>0</v>
      </c>
    </row>
    <row r="193" spans="1:5" s="8" customFormat="1" ht="13.5">
      <c r="A193" s="61" t="s">
        <v>192</v>
      </c>
      <c r="B193" s="70">
        <v>125500</v>
      </c>
      <c r="C193" s="70">
        <v>122811.52</v>
      </c>
      <c r="D193" s="42">
        <f>IF(B193=0,"   ",C193/B193)</f>
        <v>0.9785778486055777</v>
      </c>
      <c r="E193" s="45">
        <f>C193-B193</f>
        <v>-2688.479999999996</v>
      </c>
    </row>
    <row r="194" spans="1:5" s="8" customFormat="1" ht="13.5">
      <c r="A194" s="41" t="s">
        <v>130</v>
      </c>
      <c r="B194" s="70">
        <v>10000</v>
      </c>
      <c r="C194" s="70">
        <v>10000</v>
      </c>
      <c r="D194" s="42">
        <f t="shared" si="25"/>
        <v>1</v>
      </c>
      <c r="E194" s="45">
        <f t="shared" si="26"/>
        <v>0</v>
      </c>
    </row>
    <row r="195" spans="1:5" s="8" customFormat="1" ht="59.25" customHeight="1">
      <c r="A195" s="61" t="s">
        <v>235</v>
      </c>
      <c r="B195" s="70">
        <f>SUM(B196:B197)</f>
        <v>4426043</v>
      </c>
      <c r="C195" s="70">
        <f>SUM(C196:C197)</f>
        <v>4426043</v>
      </c>
      <c r="D195" s="42">
        <f t="shared" si="25"/>
        <v>1</v>
      </c>
      <c r="E195" s="45">
        <f t="shared" si="26"/>
        <v>0</v>
      </c>
    </row>
    <row r="196" spans="1:5" ht="13.5">
      <c r="A196" s="41" t="s">
        <v>156</v>
      </c>
      <c r="B196" s="53">
        <v>4381783</v>
      </c>
      <c r="C196" s="53">
        <v>4381783</v>
      </c>
      <c r="D196" s="42">
        <f t="shared" si="25"/>
        <v>1</v>
      </c>
      <c r="E196" s="65">
        <f t="shared" si="26"/>
        <v>0</v>
      </c>
    </row>
    <row r="197" spans="1:5" ht="13.5">
      <c r="A197" s="41" t="s">
        <v>166</v>
      </c>
      <c r="B197" s="53">
        <v>44260</v>
      </c>
      <c r="C197" s="53">
        <v>44260</v>
      </c>
      <c r="D197" s="42">
        <f t="shared" si="25"/>
        <v>1</v>
      </c>
      <c r="E197" s="65">
        <f t="shared" si="26"/>
        <v>0</v>
      </c>
    </row>
    <row r="198" spans="1:5" s="8" customFormat="1" ht="13.5">
      <c r="A198" s="41" t="s">
        <v>52</v>
      </c>
      <c r="B198" s="70">
        <f>B199+B201+B206+B210+B209+B211+B214</f>
        <v>256141624.48</v>
      </c>
      <c r="C198" s="70">
        <f>C199+C201+C206+C210+C209+C211+C214</f>
        <v>240724489.82999998</v>
      </c>
      <c r="D198" s="42">
        <f t="shared" si="25"/>
        <v>0.9398101160586502</v>
      </c>
      <c r="E198" s="45">
        <f t="shared" si="26"/>
        <v>-15417134.650000006</v>
      </c>
    </row>
    <row r="199" spans="1:5" s="8" customFormat="1" ht="13.5">
      <c r="A199" s="41" t="s">
        <v>108</v>
      </c>
      <c r="B199" s="70">
        <v>120703824.96</v>
      </c>
      <c r="C199" s="70">
        <v>120703824.96</v>
      </c>
      <c r="D199" s="42">
        <f t="shared" si="25"/>
        <v>1</v>
      </c>
      <c r="E199" s="45">
        <f t="shared" si="26"/>
        <v>0</v>
      </c>
    </row>
    <row r="200" spans="1:5" s="8" customFormat="1" ht="15.75" customHeight="1">
      <c r="A200" s="61" t="s">
        <v>109</v>
      </c>
      <c r="B200" s="70">
        <v>110207300</v>
      </c>
      <c r="C200" s="70">
        <v>110207300</v>
      </c>
      <c r="D200" s="42">
        <f t="shared" si="25"/>
        <v>1</v>
      </c>
      <c r="E200" s="45">
        <f t="shared" si="26"/>
        <v>0</v>
      </c>
    </row>
    <row r="201" spans="1:5" s="8" customFormat="1" ht="13.5">
      <c r="A201" s="41" t="s">
        <v>93</v>
      </c>
      <c r="B201" s="70">
        <f>B202+B203+B204+B205</f>
        <v>1772000</v>
      </c>
      <c r="C201" s="70">
        <f>C202+C203+C204+C205</f>
        <v>1769733.99</v>
      </c>
      <c r="D201" s="42">
        <f t="shared" si="25"/>
        <v>0.9987212133182845</v>
      </c>
      <c r="E201" s="45">
        <f t="shared" si="26"/>
        <v>-2266.0100000000093</v>
      </c>
    </row>
    <row r="202" spans="1:5" s="8" customFormat="1" ht="41.25">
      <c r="A202" s="61" t="s">
        <v>211</v>
      </c>
      <c r="B202" s="70">
        <v>278000</v>
      </c>
      <c r="C202" s="70">
        <v>278000</v>
      </c>
      <c r="D202" s="42">
        <f t="shared" si="25"/>
        <v>1</v>
      </c>
      <c r="E202" s="45">
        <f t="shared" si="26"/>
        <v>0</v>
      </c>
    </row>
    <row r="203" spans="1:5" s="8" customFormat="1" ht="29.25" customHeight="1">
      <c r="A203" s="61" t="s">
        <v>193</v>
      </c>
      <c r="B203" s="70">
        <v>414000</v>
      </c>
      <c r="C203" s="70">
        <v>414000</v>
      </c>
      <c r="D203" s="42">
        <f t="shared" si="25"/>
        <v>1</v>
      </c>
      <c r="E203" s="45">
        <f t="shared" si="26"/>
        <v>0</v>
      </c>
    </row>
    <row r="204" spans="1:5" s="8" customFormat="1" ht="28.5" customHeight="1">
      <c r="A204" s="61" t="s">
        <v>212</v>
      </c>
      <c r="B204" s="70">
        <v>80000</v>
      </c>
      <c r="C204" s="70">
        <v>80000</v>
      </c>
      <c r="D204" s="42">
        <f>IF(B204=0,"   ",C204/B204)</f>
        <v>1</v>
      </c>
      <c r="E204" s="45">
        <f>C204-B204</f>
        <v>0</v>
      </c>
    </row>
    <row r="205" spans="1:5" s="8" customFormat="1" ht="28.5" customHeight="1">
      <c r="A205" s="61" t="s">
        <v>196</v>
      </c>
      <c r="B205" s="70">
        <v>1000000</v>
      </c>
      <c r="C205" s="70">
        <v>997733.99</v>
      </c>
      <c r="D205" s="42">
        <f>IF(B205=0,"   ",C205/B205)</f>
        <v>0.99773399</v>
      </c>
      <c r="E205" s="45">
        <f>C205-B205</f>
        <v>-2266.0100000000093</v>
      </c>
    </row>
    <row r="206" spans="1:5" s="8" customFormat="1" ht="41.25">
      <c r="A206" s="79" t="s">
        <v>194</v>
      </c>
      <c r="B206" s="70">
        <f>B207+B208</f>
        <v>114942500</v>
      </c>
      <c r="C206" s="70">
        <f>C207+C208</f>
        <v>107421782.88</v>
      </c>
      <c r="D206" s="42">
        <f t="shared" si="25"/>
        <v>0.9345697446984361</v>
      </c>
      <c r="E206" s="45">
        <f t="shared" si="26"/>
        <v>-7520717.120000005</v>
      </c>
    </row>
    <row r="207" spans="1:5" s="8" customFormat="1" ht="15" customHeight="1">
      <c r="A207" s="61" t="s">
        <v>74</v>
      </c>
      <c r="B207" s="53">
        <v>109195400</v>
      </c>
      <c r="C207" s="53">
        <v>102050693.75</v>
      </c>
      <c r="D207" s="42">
        <f t="shared" si="25"/>
        <v>0.9345695308593586</v>
      </c>
      <c r="E207" s="45">
        <f t="shared" si="26"/>
        <v>-7144706.25</v>
      </c>
    </row>
    <row r="208" spans="1:5" s="8" customFormat="1" ht="13.5" customHeight="1">
      <c r="A208" s="61" t="s">
        <v>168</v>
      </c>
      <c r="B208" s="53">
        <v>5747100</v>
      </c>
      <c r="C208" s="53">
        <v>5371089.13</v>
      </c>
      <c r="D208" s="42">
        <f t="shared" si="25"/>
        <v>0.9345738076595153</v>
      </c>
      <c r="E208" s="45">
        <f t="shared" si="26"/>
        <v>-376010.8700000001</v>
      </c>
    </row>
    <row r="209" spans="1:5" s="8" customFormat="1" ht="27">
      <c r="A209" s="62" t="s">
        <v>213</v>
      </c>
      <c r="B209" s="70">
        <v>189000</v>
      </c>
      <c r="C209" s="70">
        <v>0</v>
      </c>
      <c r="D209" s="42">
        <f t="shared" si="25"/>
        <v>0</v>
      </c>
      <c r="E209" s="45">
        <f t="shared" si="26"/>
        <v>-189000</v>
      </c>
    </row>
    <row r="210" spans="1:5" s="8" customFormat="1" ht="13.5">
      <c r="A210" s="62" t="s">
        <v>195</v>
      </c>
      <c r="B210" s="70">
        <v>100000</v>
      </c>
      <c r="C210" s="70">
        <v>100000</v>
      </c>
      <c r="D210" s="42">
        <f t="shared" si="25"/>
        <v>1</v>
      </c>
      <c r="E210" s="45">
        <f t="shared" si="26"/>
        <v>0</v>
      </c>
    </row>
    <row r="211" spans="1:5" s="8" customFormat="1" ht="72" customHeight="1">
      <c r="A211" s="62" t="s">
        <v>228</v>
      </c>
      <c r="B211" s="70">
        <f>SUM(B212:B213)</f>
        <v>10729148</v>
      </c>
      <c r="C211" s="70">
        <f>SUM(C212:C213)</f>
        <v>10729148</v>
      </c>
      <c r="D211" s="42">
        <f t="shared" si="25"/>
        <v>1</v>
      </c>
      <c r="E211" s="45">
        <f t="shared" si="26"/>
        <v>0</v>
      </c>
    </row>
    <row r="212" spans="1:5" s="8" customFormat="1" ht="15" customHeight="1">
      <c r="A212" s="61" t="s">
        <v>74</v>
      </c>
      <c r="B212" s="53">
        <v>10621856</v>
      </c>
      <c r="C212" s="53">
        <v>10621856</v>
      </c>
      <c r="D212" s="42">
        <f t="shared" si="25"/>
        <v>1</v>
      </c>
      <c r="E212" s="45">
        <f t="shared" si="26"/>
        <v>0</v>
      </c>
    </row>
    <row r="213" spans="1:5" s="8" customFormat="1" ht="13.5" customHeight="1">
      <c r="A213" s="61" t="s">
        <v>168</v>
      </c>
      <c r="B213" s="53">
        <v>107292</v>
      </c>
      <c r="C213" s="53">
        <v>107292</v>
      </c>
      <c r="D213" s="42">
        <f t="shared" si="25"/>
        <v>1</v>
      </c>
      <c r="E213" s="45">
        <f t="shared" si="26"/>
        <v>0</v>
      </c>
    </row>
    <row r="214" spans="1:5" s="8" customFormat="1" ht="42" customHeight="1">
      <c r="A214" s="62" t="s">
        <v>236</v>
      </c>
      <c r="B214" s="70">
        <f>SUM(B215:B216)</f>
        <v>7705151.52</v>
      </c>
      <c r="C214" s="70">
        <f>SUM(C215:C216)</f>
        <v>0</v>
      </c>
      <c r="D214" s="42">
        <f t="shared" si="25"/>
        <v>0</v>
      </c>
      <c r="E214" s="45">
        <f t="shared" si="26"/>
        <v>-7705151.52</v>
      </c>
    </row>
    <row r="215" spans="1:5" s="8" customFormat="1" ht="15" customHeight="1">
      <c r="A215" s="61" t="s">
        <v>74</v>
      </c>
      <c r="B215" s="53">
        <v>7628100</v>
      </c>
      <c r="C215" s="53">
        <v>0</v>
      </c>
      <c r="D215" s="42">
        <f t="shared" si="25"/>
        <v>0</v>
      </c>
      <c r="E215" s="45">
        <f t="shared" si="26"/>
        <v>-7628100</v>
      </c>
    </row>
    <row r="216" spans="1:5" s="8" customFormat="1" ht="13.5" customHeight="1">
      <c r="A216" s="61" t="s">
        <v>168</v>
      </c>
      <c r="B216" s="53">
        <v>77051.52</v>
      </c>
      <c r="C216" s="53">
        <v>0</v>
      </c>
      <c r="D216" s="42">
        <f t="shared" si="25"/>
        <v>0</v>
      </c>
      <c r="E216" s="45">
        <f t="shared" si="26"/>
        <v>-77051.52</v>
      </c>
    </row>
    <row r="217" spans="1:5" s="8" customFormat="1" ht="13.5">
      <c r="A217" s="41" t="s">
        <v>150</v>
      </c>
      <c r="B217" s="70">
        <f>B218+B219+B222+B228+B225+B230+B229+B231</f>
        <v>42207689.02</v>
      </c>
      <c r="C217" s="70">
        <f>C218+C219+C222+C228+C225+C230+C229+C231</f>
        <v>42038513.75</v>
      </c>
      <c r="D217" s="42">
        <f>IF(B217=0,"   ",C217/B217)</f>
        <v>0.995991837650248</v>
      </c>
      <c r="E217" s="45">
        <f aca="true" t="shared" si="27" ref="E217:E229">C217-B217</f>
        <v>-169175.27000000328</v>
      </c>
    </row>
    <row r="218" spans="1:5" s="8" customFormat="1" ht="13.5">
      <c r="A218" s="41" t="s">
        <v>92</v>
      </c>
      <c r="B218" s="70">
        <v>21586079.68</v>
      </c>
      <c r="C218" s="71">
        <v>21586079.68</v>
      </c>
      <c r="D218" s="42">
        <f>IF(B218=0,"   ",C218/B218)</f>
        <v>1</v>
      </c>
      <c r="E218" s="45">
        <f t="shared" si="27"/>
        <v>0</v>
      </c>
    </row>
    <row r="219" spans="1:5" s="8" customFormat="1" ht="42" customHeight="1">
      <c r="A219" s="41" t="s">
        <v>167</v>
      </c>
      <c r="B219" s="70">
        <f>SUM(B220:B221)</f>
        <v>610400</v>
      </c>
      <c r="C219" s="70">
        <f>SUM(C220:C221)</f>
        <v>610400</v>
      </c>
      <c r="D219" s="42">
        <f>IF(B219=0,"   ",C219/B219)</f>
        <v>1</v>
      </c>
      <c r="E219" s="45">
        <f t="shared" si="27"/>
        <v>0</v>
      </c>
    </row>
    <row r="220" spans="1:5" s="8" customFormat="1" ht="15" customHeight="1">
      <c r="A220" s="61" t="s">
        <v>74</v>
      </c>
      <c r="B220" s="53">
        <v>531000</v>
      </c>
      <c r="C220" s="53">
        <v>531000</v>
      </c>
      <c r="D220" s="42">
        <f>IF(B220=0,"   ",C220/B220)</f>
        <v>1</v>
      </c>
      <c r="E220" s="45">
        <f t="shared" si="27"/>
        <v>0</v>
      </c>
    </row>
    <row r="221" spans="1:5" s="8" customFormat="1" ht="13.5" customHeight="1">
      <c r="A221" s="61" t="s">
        <v>168</v>
      </c>
      <c r="B221" s="53">
        <v>79400</v>
      </c>
      <c r="C221" s="53">
        <v>79400</v>
      </c>
      <c r="D221" s="42">
        <f>IF(B221=0,"   ",C221/B221)</f>
        <v>1</v>
      </c>
      <c r="E221" s="45">
        <f t="shared" si="27"/>
        <v>0</v>
      </c>
    </row>
    <row r="222" spans="1:5" ht="15" customHeight="1">
      <c r="A222" s="79" t="s">
        <v>197</v>
      </c>
      <c r="B222" s="70">
        <f>B223+B224</f>
        <v>13113909</v>
      </c>
      <c r="C222" s="70">
        <f>C223+C224</f>
        <v>12944744.35</v>
      </c>
      <c r="D222" s="53">
        <f>IF(B222=0,"   ",C222/B222*100)</f>
        <v>98.71003642010936</v>
      </c>
      <c r="E222" s="65">
        <f t="shared" si="27"/>
        <v>-169164.65000000037</v>
      </c>
    </row>
    <row r="223" spans="1:5" s="8" customFormat="1" ht="15" customHeight="1">
      <c r="A223" s="61" t="s">
        <v>74</v>
      </c>
      <c r="B223" s="53">
        <v>11409100</v>
      </c>
      <c r="C223" s="53">
        <v>11260535.16</v>
      </c>
      <c r="D223" s="42">
        <f>IF(B223=0,"   ",C223/B223)</f>
        <v>0.9869783909335531</v>
      </c>
      <c r="E223" s="45">
        <f t="shared" si="27"/>
        <v>-148564.83999999985</v>
      </c>
    </row>
    <row r="224" spans="1:5" s="8" customFormat="1" ht="13.5" customHeight="1">
      <c r="A224" s="61" t="s">
        <v>168</v>
      </c>
      <c r="B224" s="53">
        <v>1704809</v>
      </c>
      <c r="C224" s="53">
        <v>1684209.19</v>
      </c>
      <c r="D224" s="42">
        <f>IF(B224=0,"   ",C224/B224)</f>
        <v>0.9879166463809141</v>
      </c>
      <c r="E224" s="45">
        <f t="shared" si="27"/>
        <v>-20599.810000000056</v>
      </c>
    </row>
    <row r="225" spans="1:5" ht="28.5" customHeight="1">
      <c r="A225" s="79" t="s">
        <v>206</v>
      </c>
      <c r="B225" s="70">
        <f>B226+B227</f>
        <v>2860680.02</v>
      </c>
      <c r="C225" s="70">
        <f>C226+C227</f>
        <v>2860669.4</v>
      </c>
      <c r="D225" s="53">
        <f>IF(B225=0,"   ",C225/B225*100)</f>
        <v>99.99962875959821</v>
      </c>
      <c r="E225" s="65">
        <f t="shared" si="27"/>
        <v>-10.620000000111759</v>
      </c>
    </row>
    <row r="226" spans="1:5" s="8" customFormat="1" ht="15" customHeight="1">
      <c r="A226" s="61" t="s">
        <v>74</v>
      </c>
      <c r="B226" s="53">
        <v>2488793</v>
      </c>
      <c r="C226" s="53">
        <v>2488782.38</v>
      </c>
      <c r="D226" s="42">
        <f aca="true" t="shared" si="28" ref="D226:D233">IF(B226=0,"   ",C226/B226)</f>
        <v>0.9999957328713155</v>
      </c>
      <c r="E226" s="45">
        <f t="shared" si="27"/>
        <v>-10.620000000111759</v>
      </c>
    </row>
    <row r="227" spans="1:5" s="8" customFormat="1" ht="13.5" customHeight="1">
      <c r="A227" s="61" t="s">
        <v>168</v>
      </c>
      <c r="B227" s="53">
        <v>371887.02</v>
      </c>
      <c r="C227" s="53">
        <v>371887.02</v>
      </c>
      <c r="D227" s="42">
        <f t="shared" si="28"/>
        <v>1</v>
      </c>
      <c r="E227" s="45">
        <f t="shared" si="27"/>
        <v>0</v>
      </c>
    </row>
    <row r="228" spans="1:5" s="8" customFormat="1" ht="30.75" customHeight="1">
      <c r="A228" s="62" t="s">
        <v>198</v>
      </c>
      <c r="B228" s="53">
        <v>1154788.5</v>
      </c>
      <c r="C228" s="53">
        <v>1154788.5</v>
      </c>
      <c r="D228" s="42">
        <f t="shared" si="28"/>
        <v>1</v>
      </c>
      <c r="E228" s="45">
        <f t="shared" si="27"/>
        <v>0</v>
      </c>
    </row>
    <row r="229" spans="1:5" s="8" customFormat="1" ht="17.25" customHeight="1">
      <c r="A229" s="62" t="s">
        <v>237</v>
      </c>
      <c r="B229" s="53">
        <v>299500</v>
      </c>
      <c r="C229" s="53">
        <v>299500</v>
      </c>
      <c r="D229" s="42">
        <f t="shared" si="28"/>
        <v>1</v>
      </c>
      <c r="E229" s="45">
        <f t="shared" si="27"/>
        <v>0</v>
      </c>
    </row>
    <row r="230" spans="1:5" s="8" customFormat="1" ht="27.75" customHeight="1">
      <c r="A230" s="62" t="s">
        <v>214</v>
      </c>
      <c r="B230" s="53">
        <v>758431.82</v>
      </c>
      <c r="C230" s="53">
        <v>758431.82</v>
      </c>
      <c r="D230" s="42">
        <f t="shared" si="28"/>
        <v>1</v>
      </c>
      <c r="E230" s="45">
        <f>C230-B230</f>
        <v>0</v>
      </c>
    </row>
    <row r="231" spans="1:5" s="8" customFormat="1" ht="54" customHeight="1">
      <c r="A231" s="62" t="s">
        <v>238</v>
      </c>
      <c r="B231" s="70">
        <f>SUM(B232:B233)</f>
        <v>1823900</v>
      </c>
      <c r="C231" s="70">
        <f>SUM(C232:C233)</f>
        <v>1823900</v>
      </c>
      <c r="D231" s="42">
        <f t="shared" si="28"/>
        <v>1</v>
      </c>
      <c r="E231" s="45">
        <f>C231-B231</f>
        <v>0</v>
      </c>
    </row>
    <row r="232" spans="1:5" s="8" customFormat="1" ht="15" customHeight="1">
      <c r="A232" s="61" t="s">
        <v>74</v>
      </c>
      <c r="B232" s="53">
        <v>1805661</v>
      </c>
      <c r="C232" s="53">
        <v>1805661</v>
      </c>
      <c r="D232" s="42">
        <f t="shared" si="28"/>
        <v>1</v>
      </c>
      <c r="E232" s="45">
        <f>C232-B232</f>
        <v>0</v>
      </c>
    </row>
    <row r="233" spans="1:5" s="8" customFormat="1" ht="13.5" customHeight="1">
      <c r="A233" s="61" t="s">
        <v>168</v>
      </c>
      <c r="B233" s="53">
        <v>18239</v>
      </c>
      <c r="C233" s="53">
        <v>18239</v>
      </c>
      <c r="D233" s="42">
        <f t="shared" si="28"/>
        <v>1</v>
      </c>
      <c r="E233" s="45">
        <f>C233-B233</f>
        <v>0</v>
      </c>
    </row>
    <row r="234" spans="1:5" s="8" customFormat="1" ht="13.5">
      <c r="A234" s="41" t="s">
        <v>53</v>
      </c>
      <c r="B234" s="70">
        <f>B235+B236+B237</f>
        <v>2360310</v>
      </c>
      <c r="C234" s="70">
        <f>C235+C236+C237</f>
        <v>2359543.44</v>
      </c>
      <c r="D234" s="42">
        <f aca="true" t="shared" si="29" ref="D234:D240">IF(B234=0,"   ",C234/B234)</f>
        <v>0.999675229101262</v>
      </c>
      <c r="E234" s="45">
        <f aca="true" t="shared" si="30" ref="E234:E240">C234-B234</f>
        <v>-766.5600000000559</v>
      </c>
    </row>
    <row r="235" spans="1:5" s="8" customFormat="1" ht="13.5">
      <c r="A235" s="41" t="s">
        <v>110</v>
      </c>
      <c r="B235" s="70">
        <v>2232310</v>
      </c>
      <c r="C235" s="70">
        <v>2231543.44</v>
      </c>
      <c r="D235" s="42">
        <f t="shared" si="29"/>
        <v>0.9996566068332803</v>
      </c>
      <c r="E235" s="45">
        <f t="shared" si="30"/>
        <v>-766.5600000000559</v>
      </c>
    </row>
    <row r="236" spans="1:5" s="8" customFormat="1" ht="13.5">
      <c r="A236" s="41" t="s">
        <v>111</v>
      </c>
      <c r="B236" s="70">
        <v>20000</v>
      </c>
      <c r="C236" s="70">
        <v>20000</v>
      </c>
      <c r="D236" s="42">
        <f t="shared" si="29"/>
        <v>1</v>
      </c>
      <c r="E236" s="45">
        <f t="shared" si="30"/>
        <v>0</v>
      </c>
    </row>
    <row r="237" spans="1:5" s="8" customFormat="1" ht="13.5">
      <c r="A237" s="41" t="s">
        <v>112</v>
      </c>
      <c r="B237" s="70">
        <v>108000</v>
      </c>
      <c r="C237" s="70">
        <v>108000</v>
      </c>
      <c r="D237" s="42">
        <f t="shared" si="29"/>
        <v>1</v>
      </c>
      <c r="E237" s="45">
        <f t="shared" si="30"/>
        <v>0</v>
      </c>
    </row>
    <row r="238" spans="1:5" s="8" customFormat="1" ht="13.5">
      <c r="A238" s="41" t="s">
        <v>54</v>
      </c>
      <c r="B238" s="70">
        <v>5836000</v>
      </c>
      <c r="C238" s="70">
        <v>5835690</v>
      </c>
      <c r="D238" s="42">
        <f t="shared" si="29"/>
        <v>0.999946881425634</v>
      </c>
      <c r="E238" s="45">
        <f t="shared" si="30"/>
        <v>-310</v>
      </c>
    </row>
    <row r="239" spans="1:5" s="8" customFormat="1" ht="13.5">
      <c r="A239" s="41" t="s">
        <v>199</v>
      </c>
      <c r="B239" s="70">
        <v>0</v>
      </c>
      <c r="C239" s="71">
        <v>0</v>
      </c>
      <c r="D239" s="42" t="str">
        <f t="shared" si="29"/>
        <v>   </v>
      </c>
      <c r="E239" s="45">
        <f t="shared" si="30"/>
        <v>0</v>
      </c>
    </row>
    <row r="240" spans="1:5" s="8" customFormat="1" ht="15" customHeight="1">
      <c r="A240" s="41" t="s">
        <v>116</v>
      </c>
      <c r="B240" s="70">
        <v>10000</v>
      </c>
      <c r="C240" s="71">
        <v>10000</v>
      </c>
      <c r="D240" s="42">
        <f t="shared" si="29"/>
        <v>1</v>
      </c>
      <c r="E240" s="45">
        <f t="shared" si="30"/>
        <v>0</v>
      </c>
    </row>
    <row r="241" spans="1:5" s="8" customFormat="1" ht="13.5">
      <c r="A241" s="41" t="s">
        <v>76</v>
      </c>
      <c r="B241" s="77">
        <f>SUM(B242,)</f>
        <v>50650387.06</v>
      </c>
      <c r="C241" s="77">
        <f>SUM(C242,)</f>
        <v>49053815.769999996</v>
      </c>
      <c r="D241" s="42">
        <f aca="true" t="shared" si="31" ref="D241:D262">IF(B241=0,"   ",C241/B241)</f>
        <v>0.9684785964595153</v>
      </c>
      <c r="E241" s="45">
        <f aca="true" t="shared" si="32" ref="E241:E247">C241-B241</f>
        <v>-1596571.2900000066</v>
      </c>
    </row>
    <row r="242" spans="1:5" s="8" customFormat="1" ht="13.5" customHeight="1">
      <c r="A242" s="41" t="s">
        <v>55</v>
      </c>
      <c r="B242" s="70">
        <f>B262+B259+B255+B251+B247+B244+B243+B267+B271+B273+B272+B266</f>
        <v>50650387.06</v>
      </c>
      <c r="C242" s="70">
        <f>C262+C259+C255+C251+C247+C244+C243+C267+C271+C273+C272+C266</f>
        <v>49053815.769999996</v>
      </c>
      <c r="D242" s="42">
        <f t="shared" si="31"/>
        <v>0.9684785964595153</v>
      </c>
      <c r="E242" s="45">
        <f t="shared" si="32"/>
        <v>-1596571.2900000066</v>
      </c>
    </row>
    <row r="243" spans="1:5" s="8" customFormat="1" ht="13.5">
      <c r="A243" s="41" t="s">
        <v>92</v>
      </c>
      <c r="B243" s="70">
        <v>23071800</v>
      </c>
      <c r="C243" s="71">
        <v>23071800</v>
      </c>
      <c r="D243" s="42">
        <f t="shared" si="31"/>
        <v>1</v>
      </c>
      <c r="E243" s="45">
        <f t="shared" si="32"/>
        <v>0</v>
      </c>
    </row>
    <row r="244" spans="1:5" s="8" customFormat="1" ht="29.25" customHeight="1">
      <c r="A244" s="62" t="s">
        <v>169</v>
      </c>
      <c r="B244" s="70">
        <f>B245+B246</f>
        <v>1204200</v>
      </c>
      <c r="C244" s="70">
        <f>C245+C246</f>
        <v>1204200</v>
      </c>
      <c r="D244" s="42">
        <f t="shared" si="31"/>
        <v>1</v>
      </c>
      <c r="E244" s="45">
        <f t="shared" si="32"/>
        <v>0</v>
      </c>
    </row>
    <row r="245" spans="1:5" s="8" customFormat="1" ht="15" customHeight="1">
      <c r="A245" s="61" t="s">
        <v>74</v>
      </c>
      <c r="B245" s="53">
        <v>1047600</v>
      </c>
      <c r="C245" s="53">
        <v>1047600</v>
      </c>
      <c r="D245" s="42">
        <f t="shared" si="31"/>
        <v>1</v>
      </c>
      <c r="E245" s="45">
        <f t="shared" si="32"/>
        <v>0</v>
      </c>
    </row>
    <row r="246" spans="1:5" s="8" customFormat="1" ht="13.5" customHeight="1">
      <c r="A246" s="61" t="s">
        <v>168</v>
      </c>
      <c r="B246" s="53">
        <v>156600</v>
      </c>
      <c r="C246" s="53">
        <v>156600</v>
      </c>
      <c r="D246" s="42">
        <f t="shared" si="31"/>
        <v>1</v>
      </c>
      <c r="E246" s="45">
        <f t="shared" si="32"/>
        <v>0</v>
      </c>
    </row>
    <row r="247" spans="1:5" s="8" customFormat="1" ht="13.5">
      <c r="A247" s="41" t="s">
        <v>152</v>
      </c>
      <c r="B247" s="70">
        <f>SUM(B248:B250)</f>
        <v>16099.46</v>
      </c>
      <c r="C247" s="70">
        <f>SUM(C248:C250)</f>
        <v>16099.46</v>
      </c>
      <c r="D247" s="42">
        <f t="shared" si="31"/>
        <v>1</v>
      </c>
      <c r="E247" s="45">
        <f t="shared" si="32"/>
        <v>0</v>
      </c>
    </row>
    <row r="248" spans="1:5" s="8" customFormat="1" ht="15" customHeight="1">
      <c r="A248" s="61" t="s">
        <v>80</v>
      </c>
      <c r="B248" s="53">
        <v>5634.81</v>
      </c>
      <c r="C248" s="53">
        <v>5634.81</v>
      </c>
      <c r="D248" s="42">
        <f t="shared" si="31"/>
        <v>1</v>
      </c>
      <c r="E248" s="45">
        <f aca="true" t="shared" si="33" ref="E248:E255">C248-B248</f>
        <v>0</v>
      </c>
    </row>
    <row r="249" spans="1:6" s="8" customFormat="1" ht="13.5" customHeight="1">
      <c r="A249" s="61" t="s">
        <v>74</v>
      </c>
      <c r="B249" s="53">
        <v>2414.92</v>
      </c>
      <c r="C249" s="53">
        <v>2414.92</v>
      </c>
      <c r="D249" s="42">
        <f t="shared" si="31"/>
        <v>1</v>
      </c>
      <c r="E249" s="45">
        <f t="shared" si="33"/>
        <v>0</v>
      </c>
      <c r="F249"/>
    </row>
    <row r="250" spans="1:5" ht="14.25" customHeight="1">
      <c r="A250" s="61" t="s">
        <v>75</v>
      </c>
      <c r="B250" s="53">
        <v>8049.73</v>
      </c>
      <c r="C250" s="53">
        <v>8049.73</v>
      </c>
      <c r="D250" s="42">
        <f t="shared" si="31"/>
        <v>1</v>
      </c>
      <c r="E250" s="65">
        <f t="shared" si="33"/>
        <v>0</v>
      </c>
    </row>
    <row r="251" spans="1:6" ht="18.75" customHeight="1">
      <c r="A251" s="41" t="s">
        <v>178</v>
      </c>
      <c r="B251" s="70">
        <f>SUM(B252:B254)</f>
        <v>2759021.48</v>
      </c>
      <c r="C251" s="70">
        <f>SUM(C252:C254)</f>
        <v>2759021.48</v>
      </c>
      <c r="D251" s="42">
        <f t="shared" si="31"/>
        <v>1</v>
      </c>
      <c r="E251" s="65">
        <f t="shared" si="33"/>
        <v>0</v>
      </c>
      <c r="F251" s="8"/>
    </row>
    <row r="252" spans="1:5" s="8" customFormat="1" ht="15" customHeight="1">
      <c r="A252" s="61" t="s">
        <v>80</v>
      </c>
      <c r="B252" s="53">
        <v>2593479.38</v>
      </c>
      <c r="C252" s="53">
        <v>2593479.38</v>
      </c>
      <c r="D252" s="42">
        <f t="shared" si="31"/>
        <v>1</v>
      </c>
      <c r="E252" s="45">
        <f t="shared" si="33"/>
        <v>0</v>
      </c>
    </row>
    <row r="253" spans="1:6" s="8" customFormat="1" ht="13.5" customHeight="1">
      <c r="A253" s="61" t="s">
        <v>74</v>
      </c>
      <c r="B253" s="53">
        <v>82770.62</v>
      </c>
      <c r="C253" s="53">
        <v>82770.62</v>
      </c>
      <c r="D253" s="42">
        <f t="shared" si="31"/>
        <v>1</v>
      </c>
      <c r="E253" s="45">
        <f t="shared" si="33"/>
        <v>0</v>
      </c>
      <c r="F253"/>
    </row>
    <row r="254" spans="1:6" ht="14.25" customHeight="1">
      <c r="A254" s="61" t="s">
        <v>75</v>
      </c>
      <c r="B254" s="53">
        <v>82771.48</v>
      </c>
      <c r="C254" s="53">
        <v>82771.48</v>
      </c>
      <c r="D254" s="42">
        <f t="shared" si="31"/>
        <v>1</v>
      </c>
      <c r="E254" s="65">
        <f t="shared" si="33"/>
        <v>0</v>
      </c>
      <c r="F254" s="8"/>
    </row>
    <row r="255" spans="1:5" s="8" customFormat="1" ht="29.25" customHeight="1">
      <c r="A255" s="41" t="s">
        <v>172</v>
      </c>
      <c r="B255" s="70">
        <f>SUM(B256:B258)</f>
        <v>350000</v>
      </c>
      <c r="C255" s="70">
        <f>SUM(C256:C258)</f>
        <v>350000</v>
      </c>
      <c r="D255" s="42">
        <f t="shared" si="31"/>
        <v>1</v>
      </c>
      <c r="E255" s="45">
        <f t="shared" si="33"/>
        <v>0</v>
      </c>
    </row>
    <row r="256" spans="1:5" s="8" customFormat="1" ht="15" customHeight="1">
      <c r="A256" s="61" t="s">
        <v>80</v>
      </c>
      <c r="B256" s="53">
        <v>200000</v>
      </c>
      <c r="C256" s="53">
        <v>200000</v>
      </c>
      <c r="D256" s="42">
        <f t="shared" si="31"/>
        <v>1</v>
      </c>
      <c r="E256" s="45">
        <f aca="true" t="shared" si="34" ref="E256:E262">C256-B256</f>
        <v>0</v>
      </c>
    </row>
    <row r="257" spans="1:6" s="8" customFormat="1" ht="13.5" customHeight="1">
      <c r="A257" s="61" t="s">
        <v>74</v>
      </c>
      <c r="B257" s="53">
        <v>100000</v>
      </c>
      <c r="C257" s="53">
        <v>100000</v>
      </c>
      <c r="D257" s="42">
        <f t="shared" si="31"/>
        <v>1</v>
      </c>
      <c r="E257" s="45">
        <f t="shared" si="34"/>
        <v>0</v>
      </c>
      <c r="F257"/>
    </row>
    <row r="258" spans="1:5" ht="14.25" customHeight="1">
      <c r="A258" s="61" t="s">
        <v>75</v>
      </c>
      <c r="B258" s="53">
        <v>50000</v>
      </c>
      <c r="C258" s="53">
        <v>50000</v>
      </c>
      <c r="D258" s="42">
        <f>IF(B258=0,"   ",C258/B258)</f>
        <v>1</v>
      </c>
      <c r="E258" s="65">
        <f>C258-B258</f>
        <v>0</v>
      </c>
    </row>
    <row r="259" spans="1:5" s="8" customFormat="1" ht="24.75" customHeight="1">
      <c r="A259" s="61" t="s">
        <v>200</v>
      </c>
      <c r="B259" s="70">
        <f>SUM(B260:B261)</f>
        <v>732400</v>
      </c>
      <c r="C259" s="70">
        <f>SUM(C260:C261)</f>
        <v>732400</v>
      </c>
      <c r="D259" s="42">
        <f t="shared" si="31"/>
        <v>1</v>
      </c>
      <c r="E259" s="45">
        <f t="shared" si="34"/>
        <v>0</v>
      </c>
    </row>
    <row r="260" spans="1:5" s="8" customFormat="1" ht="13.5">
      <c r="A260" s="61" t="s">
        <v>74</v>
      </c>
      <c r="B260" s="70">
        <v>0</v>
      </c>
      <c r="C260" s="70">
        <v>0</v>
      </c>
      <c r="D260" s="42" t="str">
        <f t="shared" si="31"/>
        <v>   </v>
      </c>
      <c r="E260" s="45">
        <f t="shared" si="34"/>
        <v>0</v>
      </c>
    </row>
    <row r="261" spans="1:5" s="8" customFormat="1" ht="13.5">
      <c r="A261" s="61" t="s">
        <v>75</v>
      </c>
      <c r="B261" s="70">
        <v>732400</v>
      </c>
      <c r="C261" s="70">
        <v>732400</v>
      </c>
      <c r="D261" s="42">
        <f t="shared" si="31"/>
        <v>1</v>
      </c>
      <c r="E261" s="45">
        <f t="shared" si="34"/>
        <v>0</v>
      </c>
    </row>
    <row r="262" spans="1:5" s="8" customFormat="1" ht="29.25" customHeight="1">
      <c r="A262" s="62" t="s">
        <v>201</v>
      </c>
      <c r="B262" s="70">
        <f>SUM(B263:B265)</f>
        <v>4267379.15</v>
      </c>
      <c r="C262" s="70">
        <f>SUM(C263:C265)</f>
        <v>4267379.15</v>
      </c>
      <c r="D262" s="42">
        <f t="shared" si="31"/>
        <v>1</v>
      </c>
      <c r="E262" s="45">
        <f t="shared" si="34"/>
        <v>0</v>
      </c>
    </row>
    <row r="263" spans="1:5" s="8" customFormat="1" ht="15" customHeight="1">
      <c r="A263" s="61" t="s">
        <v>80</v>
      </c>
      <c r="B263" s="53">
        <v>2852406.35</v>
      </c>
      <c r="C263" s="70">
        <v>2852406.35</v>
      </c>
      <c r="D263" s="42">
        <f aca="true" t="shared" si="35" ref="D263:D286">IF(B263=0,"   ",C263/B263)</f>
        <v>1</v>
      </c>
      <c r="E263" s="45">
        <f aca="true" t="shared" si="36" ref="E263:E306">C263-B263</f>
        <v>0</v>
      </c>
    </row>
    <row r="264" spans="1:5" s="8" customFormat="1" ht="13.5" customHeight="1">
      <c r="A264" s="61" t="s">
        <v>74</v>
      </c>
      <c r="B264" s="53">
        <v>1347593.65</v>
      </c>
      <c r="C264" s="70">
        <v>1347593.65</v>
      </c>
      <c r="D264" s="42">
        <f t="shared" si="35"/>
        <v>1</v>
      </c>
      <c r="E264" s="45">
        <f t="shared" si="36"/>
        <v>0</v>
      </c>
    </row>
    <row r="265" spans="1:5" ht="14.25" customHeight="1">
      <c r="A265" s="61" t="s">
        <v>75</v>
      </c>
      <c r="B265" s="53">
        <v>67379.15</v>
      </c>
      <c r="C265" s="53">
        <v>67379.15</v>
      </c>
      <c r="D265" s="42">
        <f t="shared" si="35"/>
        <v>1</v>
      </c>
      <c r="E265" s="65">
        <f t="shared" si="36"/>
        <v>0</v>
      </c>
    </row>
    <row r="266" spans="1:5" ht="27" customHeight="1">
      <c r="A266" s="41" t="s">
        <v>239</v>
      </c>
      <c r="B266" s="70">
        <v>509411.4</v>
      </c>
      <c r="C266" s="70">
        <v>509411.4</v>
      </c>
      <c r="D266" s="42">
        <f>IF(B266=0,"   ",C266/B266)</f>
        <v>1</v>
      </c>
      <c r="E266" s="65">
        <f>C266-B266</f>
        <v>0</v>
      </c>
    </row>
    <row r="267" spans="1:5" ht="18.75" customHeight="1">
      <c r="A267" s="41" t="s">
        <v>202</v>
      </c>
      <c r="B267" s="70">
        <f>B269+B270+B268</f>
        <v>14710955.37</v>
      </c>
      <c r="C267" s="70">
        <f>C269+C270+C268</f>
        <v>14710955.37</v>
      </c>
      <c r="D267" s="42">
        <f t="shared" si="35"/>
        <v>1</v>
      </c>
      <c r="E267" s="65">
        <f t="shared" si="36"/>
        <v>0</v>
      </c>
    </row>
    <row r="268" spans="1:5" s="8" customFormat="1" ht="15" customHeight="1">
      <c r="A268" s="61" t="s">
        <v>80</v>
      </c>
      <c r="B268" s="53">
        <v>6488946.31</v>
      </c>
      <c r="C268" s="70">
        <v>6488946.31</v>
      </c>
      <c r="D268" s="42">
        <f>IF(B268=0,"   ",C268/B268)</f>
        <v>1</v>
      </c>
      <c r="E268" s="45">
        <f>C268-B268</f>
        <v>0</v>
      </c>
    </row>
    <row r="269" spans="1:5" s="8" customFormat="1" ht="13.5" customHeight="1">
      <c r="A269" s="61" t="s">
        <v>74</v>
      </c>
      <c r="B269" s="53">
        <v>7810909.01</v>
      </c>
      <c r="C269" s="70">
        <v>7810909.01</v>
      </c>
      <c r="D269" s="42">
        <f t="shared" si="35"/>
        <v>1</v>
      </c>
      <c r="E269" s="45">
        <f t="shared" si="36"/>
        <v>0</v>
      </c>
    </row>
    <row r="270" spans="1:5" ht="14.25" customHeight="1">
      <c r="A270" s="61" t="s">
        <v>75</v>
      </c>
      <c r="B270" s="53">
        <v>411100.05</v>
      </c>
      <c r="C270" s="53">
        <v>411100.05</v>
      </c>
      <c r="D270" s="42">
        <f t="shared" si="35"/>
        <v>1</v>
      </c>
      <c r="E270" s="65">
        <f t="shared" si="36"/>
        <v>0</v>
      </c>
    </row>
    <row r="271" spans="1:5" ht="27" customHeight="1">
      <c r="A271" s="41" t="s">
        <v>203</v>
      </c>
      <c r="B271" s="54">
        <v>2252500</v>
      </c>
      <c r="C271" s="54">
        <v>1135548.91</v>
      </c>
      <c r="D271" s="42">
        <f t="shared" si="35"/>
        <v>0.5041282619311875</v>
      </c>
      <c r="E271" s="65">
        <f t="shared" si="36"/>
        <v>-1116951.09</v>
      </c>
    </row>
    <row r="272" spans="1:5" s="8" customFormat="1" ht="26.25" customHeight="1">
      <c r="A272" s="41" t="s">
        <v>229</v>
      </c>
      <c r="B272" s="54">
        <v>776620.2</v>
      </c>
      <c r="C272" s="54">
        <v>297000</v>
      </c>
      <c r="D272" s="42">
        <f>IF(B272=0,"   ",C272/B272)</f>
        <v>0.382426313402613</v>
      </c>
      <c r="E272" s="45">
        <f>C272-B272</f>
        <v>-479620.19999999995</v>
      </c>
    </row>
    <row r="273" spans="1:5" s="8" customFormat="1" ht="13.5">
      <c r="A273" s="41" t="s">
        <v>204</v>
      </c>
      <c r="B273" s="54">
        <v>0</v>
      </c>
      <c r="C273" s="54">
        <v>0</v>
      </c>
      <c r="D273" s="42" t="str">
        <f>IF(B273=0,"   ",C273/B273)</f>
        <v>   </v>
      </c>
      <c r="E273" s="45">
        <f>C273-B273</f>
        <v>0</v>
      </c>
    </row>
    <row r="274" spans="1:5" ht="16.5" customHeight="1">
      <c r="A274" s="41" t="s">
        <v>9</v>
      </c>
      <c r="B274" s="54">
        <f>SUM(B275,B276,B287)</f>
        <v>19831420.72</v>
      </c>
      <c r="C274" s="54">
        <f>SUM(C275,C276,C287)</f>
        <v>19735946.88</v>
      </c>
      <c r="D274" s="42">
        <f t="shared" si="35"/>
        <v>0.9951857286803605</v>
      </c>
      <c r="E274" s="45">
        <f t="shared" si="36"/>
        <v>-95473.83999999985</v>
      </c>
    </row>
    <row r="275" spans="1:6" ht="14.25" customHeight="1">
      <c r="A275" s="41" t="s">
        <v>56</v>
      </c>
      <c r="B275" s="70">
        <v>43836</v>
      </c>
      <c r="C275" s="71">
        <v>43836</v>
      </c>
      <c r="D275" s="42">
        <f t="shared" si="35"/>
        <v>1</v>
      </c>
      <c r="E275" s="45">
        <f t="shared" si="36"/>
        <v>0</v>
      </c>
      <c r="F275" s="8"/>
    </row>
    <row r="276" spans="1:5" s="8" customFormat="1" ht="13.5" customHeight="1">
      <c r="A276" s="41" t="s">
        <v>37</v>
      </c>
      <c r="B276" s="54">
        <f>B277+B278+B282+B279+B286</f>
        <v>7072671.529999999</v>
      </c>
      <c r="C276" s="54">
        <f>C277+C278+C282+C279+C286</f>
        <v>7027701.609999999</v>
      </c>
      <c r="D276" s="42">
        <f t="shared" si="35"/>
        <v>0.993641734978183</v>
      </c>
      <c r="E276" s="45">
        <f t="shared" si="36"/>
        <v>-44969.919999999925</v>
      </c>
    </row>
    <row r="277" spans="1:5" s="8" customFormat="1" ht="13.5" customHeight="1">
      <c r="A277" s="41" t="s">
        <v>57</v>
      </c>
      <c r="B277" s="70">
        <v>31000</v>
      </c>
      <c r="C277" s="70">
        <v>31000</v>
      </c>
      <c r="D277" s="42">
        <f t="shared" si="35"/>
        <v>1</v>
      </c>
      <c r="E277" s="45">
        <f t="shared" si="36"/>
        <v>0</v>
      </c>
    </row>
    <row r="278" spans="1:5" s="8" customFormat="1" ht="13.5" customHeight="1">
      <c r="A278" s="41" t="s">
        <v>113</v>
      </c>
      <c r="B278" s="70">
        <v>0</v>
      </c>
      <c r="C278" s="70">
        <v>0</v>
      </c>
      <c r="D278" s="42" t="str">
        <f t="shared" si="35"/>
        <v>   </v>
      </c>
      <c r="E278" s="45">
        <f t="shared" si="36"/>
        <v>0</v>
      </c>
    </row>
    <row r="279" spans="1:5" s="8" customFormat="1" ht="27" customHeight="1">
      <c r="A279" s="41" t="s">
        <v>136</v>
      </c>
      <c r="B279" s="70">
        <f>B280+B281</f>
        <v>1992500</v>
      </c>
      <c r="C279" s="70">
        <f>C280+C281</f>
        <v>1947530.08</v>
      </c>
      <c r="D279" s="42">
        <f t="shared" si="35"/>
        <v>0.9774304040150565</v>
      </c>
      <c r="E279" s="45">
        <f t="shared" si="36"/>
        <v>-44969.919999999925</v>
      </c>
    </row>
    <row r="280" spans="1:5" s="8" customFormat="1" ht="13.5" customHeight="1">
      <c r="A280" s="61" t="s">
        <v>137</v>
      </c>
      <c r="B280" s="70">
        <v>1438000</v>
      </c>
      <c r="C280" s="70">
        <v>1424250.08</v>
      </c>
      <c r="D280" s="42">
        <f t="shared" si="35"/>
        <v>0.990438164116829</v>
      </c>
      <c r="E280" s="45">
        <f t="shared" si="36"/>
        <v>-13749.919999999925</v>
      </c>
    </row>
    <row r="281" spans="1:5" s="8" customFormat="1" ht="13.5" customHeight="1">
      <c r="A281" s="61" t="s">
        <v>138</v>
      </c>
      <c r="B281" s="70">
        <v>554500</v>
      </c>
      <c r="C281" s="70">
        <v>523280</v>
      </c>
      <c r="D281" s="42">
        <f t="shared" si="35"/>
        <v>0.9436970243462579</v>
      </c>
      <c r="E281" s="45">
        <f t="shared" si="36"/>
        <v>-31220</v>
      </c>
    </row>
    <row r="282" spans="1:5" s="8" customFormat="1" ht="39.75" customHeight="1">
      <c r="A282" s="62" t="s">
        <v>240</v>
      </c>
      <c r="B282" s="70">
        <f>B284+B283+B285</f>
        <v>5049171.529999999</v>
      </c>
      <c r="C282" s="70">
        <f>C284+C283+C285</f>
        <v>5049171.529999999</v>
      </c>
      <c r="D282" s="42">
        <f t="shared" si="35"/>
        <v>1</v>
      </c>
      <c r="E282" s="45">
        <f t="shared" si="36"/>
        <v>0</v>
      </c>
    </row>
    <row r="283" spans="1:5" s="8" customFormat="1" ht="13.5" customHeight="1">
      <c r="A283" s="61" t="s">
        <v>80</v>
      </c>
      <c r="B283" s="70">
        <v>4679373.05</v>
      </c>
      <c r="C283" s="70">
        <v>4679373.05</v>
      </c>
      <c r="D283" s="42">
        <f t="shared" si="35"/>
        <v>1</v>
      </c>
      <c r="E283" s="45">
        <f t="shared" si="36"/>
        <v>0</v>
      </c>
    </row>
    <row r="284" spans="1:5" s="8" customFormat="1" ht="13.5" customHeight="1">
      <c r="A284" s="61" t="s">
        <v>74</v>
      </c>
      <c r="B284" s="70">
        <v>298683.39</v>
      </c>
      <c r="C284" s="70">
        <v>298683.39</v>
      </c>
      <c r="D284" s="42">
        <f t="shared" si="35"/>
        <v>1</v>
      </c>
      <c r="E284" s="45">
        <f t="shared" si="36"/>
        <v>0</v>
      </c>
    </row>
    <row r="285" spans="1:5" s="8" customFormat="1" ht="13.5" customHeight="1">
      <c r="A285" s="61" t="s">
        <v>75</v>
      </c>
      <c r="B285" s="70">
        <v>71115.09</v>
      </c>
      <c r="C285" s="70">
        <v>71115.09</v>
      </c>
      <c r="D285" s="42">
        <f t="shared" si="35"/>
        <v>1</v>
      </c>
      <c r="E285" s="45">
        <f t="shared" si="36"/>
        <v>0</v>
      </c>
    </row>
    <row r="286" spans="1:5" s="8" customFormat="1" ht="26.25" customHeight="1">
      <c r="A286" s="41" t="s">
        <v>151</v>
      </c>
      <c r="B286" s="70">
        <v>0</v>
      </c>
      <c r="C286" s="71">
        <v>0</v>
      </c>
      <c r="D286" s="42" t="str">
        <f t="shared" si="35"/>
        <v>   </v>
      </c>
      <c r="E286" s="45">
        <f t="shared" si="36"/>
        <v>0</v>
      </c>
    </row>
    <row r="287" spans="1:5" s="8" customFormat="1" ht="14.25" customHeight="1">
      <c r="A287" s="41" t="s">
        <v>38</v>
      </c>
      <c r="B287" s="54">
        <f>B294+B290+B289+B288</f>
        <v>12714913.19</v>
      </c>
      <c r="C287" s="54">
        <f>C294+C290+C289+C288</f>
        <v>12664409.27</v>
      </c>
      <c r="D287" s="42">
        <f aca="true" t="shared" si="37" ref="D287:D306">IF(B287=0,"   ",C287/B287)</f>
        <v>0.9960279776003724</v>
      </c>
      <c r="E287" s="45">
        <f t="shared" si="36"/>
        <v>-50503.919999999925</v>
      </c>
    </row>
    <row r="288" spans="1:5" s="8" customFormat="1" ht="28.5" customHeight="1">
      <c r="A288" s="41" t="s">
        <v>114</v>
      </c>
      <c r="B288" s="70">
        <v>187953.19</v>
      </c>
      <c r="C288" s="71">
        <v>187953.19</v>
      </c>
      <c r="D288" s="42">
        <f t="shared" si="37"/>
        <v>1</v>
      </c>
      <c r="E288" s="45">
        <f t="shared" si="36"/>
        <v>0</v>
      </c>
    </row>
    <row r="289" spans="1:5" s="8" customFormat="1" ht="14.25" customHeight="1">
      <c r="A289" s="41" t="s">
        <v>58</v>
      </c>
      <c r="B289" s="70">
        <v>241900</v>
      </c>
      <c r="C289" s="71">
        <v>201035.38</v>
      </c>
      <c r="D289" s="42">
        <f t="shared" si="37"/>
        <v>0.8310681273253411</v>
      </c>
      <c r="E289" s="45">
        <f t="shared" si="36"/>
        <v>-40864.619999999995</v>
      </c>
    </row>
    <row r="290" spans="1:5" s="8" customFormat="1" ht="14.25" customHeight="1">
      <c r="A290" s="41" t="s">
        <v>84</v>
      </c>
      <c r="B290" s="70">
        <f>B291+B292+B293</f>
        <v>1927860</v>
      </c>
      <c r="C290" s="70">
        <f>C291+C292+C293</f>
        <v>1918220.7</v>
      </c>
      <c r="D290" s="42">
        <f t="shared" si="37"/>
        <v>0.995</v>
      </c>
      <c r="E290" s="45">
        <f t="shared" si="36"/>
        <v>-9639.300000000047</v>
      </c>
    </row>
    <row r="291" spans="1:5" s="8" customFormat="1" ht="13.5" customHeight="1">
      <c r="A291" s="61" t="s">
        <v>80</v>
      </c>
      <c r="B291" s="70">
        <v>723216.76</v>
      </c>
      <c r="C291" s="70">
        <v>723216.76</v>
      </c>
      <c r="D291" s="42">
        <f t="shared" si="37"/>
        <v>1</v>
      </c>
      <c r="E291" s="45">
        <f t="shared" si="36"/>
        <v>0</v>
      </c>
    </row>
    <row r="292" spans="1:5" s="8" customFormat="1" ht="13.5" customHeight="1">
      <c r="A292" s="61" t="s">
        <v>74</v>
      </c>
      <c r="B292" s="70">
        <v>1204643.24</v>
      </c>
      <c r="C292" s="70">
        <v>1195003.94</v>
      </c>
      <c r="D292" s="42">
        <f t="shared" si="37"/>
        <v>0.9919982118523323</v>
      </c>
      <c r="E292" s="45">
        <f t="shared" si="36"/>
        <v>-9639.300000000047</v>
      </c>
    </row>
    <row r="293" spans="1:5" s="8" customFormat="1" ht="13.5" customHeight="1">
      <c r="A293" s="61" t="s">
        <v>75</v>
      </c>
      <c r="B293" s="70">
        <v>0</v>
      </c>
      <c r="C293" s="70">
        <v>0</v>
      </c>
      <c r="D293" s="42" t="str">
        <f t="shared" si="37"/>
        <v>   </v>
      </c>
      <c r="E293" s="45">
        <f t="shared" si="36"/>
        <v>0</v>
      </c>
    </row>
    <row r="294" spans="1:5" s="8" customFormat="1" ht="27.75" customHeight="1">
      <c r="A294" s="41" t="s">
        <v>73</v>
      </c>
      <c r="B294" s="70">
        <f>B295+B296+B297+B298</f>
        <v>10357200</v>
      </c>
      <c r="C294" s="70">
        <f>C295+C296+C297+C298</f>
        <v>10357200</v>
      </c>
      <c r="D294" s="42">
        <f>IF(B294=0,"   ",C294/B294)</f>
        <v>1</v>
      </c>
      <c r="E294" s="45">
        <f t="shared" si="36"/>
        <v>0</v>
      </c>
    </row>
    <row r="295" spans="1:5" s="8" customFormat="1" ht="14.25" customHeight="1">
      <c r="A295" s="61" t="s">
        <v>80</v>
      </c>
      <c r="B295" s="70">
        <v>6559576.87</v>
      </c>
      <c r="C295" s="70">
        <v>6559576.87</v>
      </c>
      <c r="D295" s="42">
        <f>IF(B295=0,"   ",C295/B295)</f>
        <v>1</v>
      </c>
      <c r="E295" s="45">
        <f t="shared" si="36"/>
        <v>0</v>
      </c>
    </row>
    <row r="296" spans="1:5" s="8" customFormat="1" ht="15" customHeight="1">
      <c r="A296" s="61" t="s">
        <v>74</v>
      </c>
      <c r="B296" s="70">
        <v>2575194.57</v>
      </c>
      <c r="C296" s="70">
        <v>2575194.57</v>
      </c>
      <c r="D296" s="42">
        <f>IF(B296=0,"   ",C296/B296)</f>
        <v>1</v>
      </c>
      <c r="E296" s="45">
        <f t="shared" si="36"/>
        <v>0</v>
      </c>
    </row>
    <row r="297" spans="1:5" s="8" customFormat="1" ht="13.5" customHeight="1">
      <c r="A297" s="61" t="s">
        <v>168</v>
      </c>
      <c r="B297" s="70">
        <v>1096428.56</v>
      </c>
      <c r="C297" s="70">
        <v>1096428.56</v>
      </c>
      <c r="D297" s="42">
        <f>IF(B297=0,"   ",C297/B297)</f>
        <v>1</v>
      </c>
      <c r="E297" s="45">
        <f t="shared" si="36"/>
        <v>0</v>
      </c>
    </row>
    <row r="298" spans="1:5" s="8" customFormat="1" ht="13.5" customHeight="1">
      <c r="A298" s="61" t="s">
        <v>75</v>
      </c>
      <c r="B298" s="70">
        <v>126000</v>
      </c>
      <c r="C298" s="70">
        <v>126000</v>
      </c>
      <c r="D298" s="42">
        <f>IF(B298=0,"   ",C298/B298)</f>
        <v>1</v>
      </c>
      <c r="E298" s="45">
        <f>C298-B298</f>
        <v>0</v>
      </c>
    </row>
    <row r="299" spans="1:6" s="8" customFormat="1" ht="14.25" customHeight="1">
      <c r="A299" s="41" t="s">
        <v>59</v>
      </c>
      <c r="B299" s="54">
        <f>B300</f>
        <v>415000</v>
      </c>
      <c r="C299" s="54">
        <f>C300</f>
        <v>413236</v>
      </c>
      <c r="D299" s="42">
        <f t="shared" si="37"/>
        <v>0.9957493975903614</v>
      </c>
      <c r="E299" s="45">
        <f t="shared" si="36"/>
        <v>-1764</v>
      </c>
      <c r="F299" s="4"/>
    </row>
    <row r="300" spans="1:5" ht="14.25" customHeight="1">
      <c r="A300" s="41" t="s">
        <v>60</v>
      </c>
      <c r="B300" s="54">
        <v>415000</v>
      </c>
      <c r="C300" s="55">
        <v>413236</v>
      </c>
      <c r="D300" s="42">
        <f t="shared" si="37"/>
        <v>0.9957493975903614</v>
      </c>
      <c r="E300" s="45">
        <f t="shared" si="36"/>
        <v>-1764</v>
      </c>
    </row>
    <row r="301" spans="1:5" ht="29.25" customHeight="1">
      <c r="A301" s="41" t="s">
        <v>61</v>
      </c>
      <c r="B301" s="54">
        <f>B302</f>
        <v>0</v>
      </c>
      <c r="C301" s="54">
        <f>C302</f>
        <v>0</v>
      </c>
      <c r="D301" s="42" t="str">
        <f t="shared" si="37"/>
        <v>   </v>
      </c>
      <c r="E301" s="45">
        <f t="shared" si="36"/>
        <v>0</v>
      </c>
    </row>
    <row r="302" spans="1:6" ht="13.5" customHeight="1">
      <c r="A302" s="41" t="s">
        <v>62</v>
      </c>
      <c r="B302" s="54">
        <v>0</v>
      </c>
      <c r="C302" s="55">
        <v>0</v>
      </c>
      <c r="D302" s="42" t="str">
        <f t="shared" si="37"/>
        <v>   </v>
      </c>
      <c r="E302" s="45">
        <f t="shared" si="36"/>
        <v>0</v>
      </c>
      <c r="F302" s="8"/>
    </row>
    <row r="303" spans="1:5" s="8" customFormat="1" ht="13.5">
      <c r="A303" s="63" t="s">
        <v>10</v>
      </c>
      <c r="B303" s="57">
        <f>B53+B82+B84+B96+B136+B185+B187+B241+B274+B299+B301</f>
        <v>655763327.1199999</v>
      </c>
      <c r="C303" s="57">
        <f>C53+C82+C84+C96+C136+C185+C187+C241+C274+C299+C301</f>
        <v>594970146.6999999</v>
      </c>
      <c r="D303" s="44">
        <f t="shared" si="37"/>
        <v>0.9072940222397108</v>
      </c>
      <c r="E303" s="46">
        <f t="shared" si="36"/>
        <v>-60793180.41999996</v>
      </c>
    </row>
    <row r="304" spans="1:5" s="8" customFormat="1" ht="14.25" hidden="1" thickBot="1">
      <c r="A304" s="47" t="s">
        <v>11</v>
      </c>
      <c r="B304" s="60" t="e">
        <f>B55+B57+#REF!+B70+#REF!+B88+#REF!+#REF!+#REF!+#REF!+#REF!+#REF!+#REF!+#REF!+#REF!</f>
        <v>#REF!</v>
      </c>
      <c r="C304" s="48"/>
      <c r="D304" s="49" t="e">
        <f t="shared" si="37"/>
        <v>#REF!</v>
      </c>
      <c r="E304" s="50" t="e">
        <f t="shared" si="36"/>
        <v>#REF!</v>
      </c>
    </row>
    <row r="305" spans="1:5" s="8" customFormat="1" ht="14.25" hidden="1" thickBot="1">
      <c r="A305" s="35" t="s">
        <v>12</v>
      </c>
      <c r="B305" s="60" t="e">
        <f>B56+#REF!+B58+#REF!+#REF!+#REF!+#REF!+#REF!+#REF!+#REF!+#REF!+#REF!+#REF!+B274+B67</f>
        <v>#REF!</v>
      </c>
      <c r="C305" s="36">
        <v>815256</v>
      </c>
      <c r="D305" s="32" t="e">
        <f t="shared" si="37"/>
        <v>#REF!</v>
      </c>
      <c r="E305" s="33" t="e">
        <f t="shared" si="36"/>
        <v>#REF!</v>
      </c>
    </row>
    <row r="306" spans="1:6" s="8" customFormat="1" ht="14.25" hidden="1" thickBot="1">
      <c r="A306" s="37" t="s">
        <v>13</v>
      </c>
      <c r="B306" s="60" t="e">
        <f>#REF!+#REF!+B64+#REF!+#REF!+B89+#REF!+#REF!+#REF!+#REF!+#REF!+#REF!+#REF!+B275+B68</f>
        <v>#REF!</v>
      </c>
      <c r="C306" s="38">
        <v>1700000</v>
      </c>
      <c r="D306" s="32" t="e">
        <f t="shared" si="37"/>
        <v>#REF!</v>
      </c>
      <c r="E306" s="33" t="e">
        <f t="shared" si="36"/>
        <v>#REF!</v>
      </c>
      <c r="F306"/>
    </row>
    <row r="307" spans="1:5" ht="19.5" customHeight="1" thickBot="1">
      <c r="A307" s="66" t="s">
        <v>81</v>
      </c>
      <c r="B307" s="67">
        <f>B51-B303</f>
        <v>-27026304.69999993</v>
      </c>
      <c r="C307" s="67">
        <f>C51-C303</f>
        <v>28417463.78000009</v>
      </c>
      <c r="D307" s="67"/>
      <c r="E307" s="68"/>
    </row>
    <row r="308" spans="1:5" ht="21" customHeight="1">
      <c r="A308" s="72"/>
      <c r="B308" s="73"/>
      <c r="C308" s="73"/>
      <c r="D308" s="73"/>
      <c r="E308" s="74"/>
    </row>
    <row r="309" spans="1:5" ht="19.5" customHeight="1">
      <c r="A309" s="64" t="s">
        <v>215</v>
      </c>
      <c r="B309" s="73"/>
      <c r="C309" s="73"/>
      <c r="D309" s="73"/>
      <c r="E309" s="74"/>
    </row>
    <row r="310" spans="1:5" ht="15" customHeight="1">
      <c r="A310" s="64" t="s">
        <v>34</v>
      </c>
      <c r="B310" s="73"/>
      <c r="C310" s="84" t="s">
        <v>220</v>
      </c>
      <c r="D310" s="84"/>
      <c r="E310" s="74"/>
    </row>
    <row r="311" spans="1:5" ht="39.75" customHeight="1">
      <c r="A311" s="72" t="s">
        <v>221</v>
      </c>
      <c r="B311" s="73"/>
      <c r="C311" s="73"/>
      <c r="D311" s="73"/>
      <c r="E311" s="74"/>
    </row>
    <row r="312" spans="2:5" ht="19.5" customHeight="1">
      <c r="B312" s="64"/>
      <c r="C312" s="83"/>
      <c r="D312" s="83"/>
      <c r="E312" s="83"/>
    </row>
    <row r="313" spans="2:5" ht="15" customHeight="1">
      <c r="B313" s="18"/>
      <c r="D313" s="34"/>
      <c r="E313" s="40"/>
    </row>
    <row r="314" spans="1:5" ht="19.5" customHeight="1">
      <c r="A314" s="72"/>
      <c r="B314" s="73"/>
      <c r="C314" s="73"/>
      <c r="D314" s="73"/>
      <c r="E314" s="74"/>
    </row>
    <row r="315" spans="1:5" ht="19.5" customHeight="1">
      <c r="A315" s="72"/>
      <c r="B315" s="73"/>
      <c r="C315" s="73"/>
      <c r="D315" s="73"/>
      <c r="E315" s="74"/>
    </row>
    <row r="316" spans="1:6" ht="19.5" customHeight="1">
      <c r="A316" s="72"/>
      <c r="B316" s="73"/>
      <c r="C316" s="73"/>
      <c r="D316" s="73"/>
      <c r="E316" s="74"/>
      <c r="F316" s="8"/>
    </row>
    <row r="317" spans="1:5" s="8" customFormat="1" ht="20.25" customHeight="1">
      <c r="A317" s="64"/>
      <c r="B317" s="64"/>
      <c r="C317" s="83"/>
      <c r="D317" s="83"/>
      <c r="E317" s="83"/>
    </row>
    <row r="318" spans="1:5" s="8" customFormat="1" ht="9.75" customHeight="1" hidden="1">
      <c r="A318" s="34"/>
      <c r="B318" s="34"/>
      <c r="C318" s="39"/>
      <c r="D318" s="34"/>
      <c r="E318" s="40"/>
    </row>
    <row r="319" spans="1:5" s="8" customFormat="1" ht="14.25" customHeight="1" hidden="1">
      <c r="A319" s="18"/>
      <c r="B319" s="18"/>
      <c r="C319" s="80"/>
      <c r="D319" s="80"/>
      <c r="E319" s="80"/>
    </row>
    <row r="320" spans="1:5" s="8" customFormat="1" ht="17.25" customHeight="1">
      <c r="A320" s="64"/>
      <c r="B320" s="18"/>
      <c r="C320" s="64"/>
      <c r="D320" s="69"/>
      <c r="E320" s="69"/>
    </row>
    <row r="321" spans="3:5" s="8" customFormat="1" ht="12.75">
      <c r="C321" s="7"/>
      <c r="E321" s="2"/>
    </row>
    <row r="322" spans="3:5" s="8" customFormat="1" ht="12.75">
      <c r="C322" s="7"/>
      <c r="E322" s="2"/>
    </row>
    <row r="323" spans="3:5" s="8" customFormat="1" ht="12.75">
      <c r="C323" s="7"/>
      <c r="E323" s="2"/>
    </row>
    <row r="324" spans="3:5" s="8" customFormat="1" ht="12.75">
      <c r="C324" s="7"/>
      <c r="E324" s="2"/>
    </row>
    <row r="325" spans="3:5" s="8" customFormat="1" ht="12.75">
      <c r="C325" s="7"/>
      <c r="E325" s="2"/>
    </row>
    <row r="326" spans="3:5" s="8" customFormat="1" ht="12.75">
      <c r="C326" s="7"/>
      <c r="E326" s="2"/>
    </row>
    <row r="327" spans="3:5" s="8" customFormat="1" ht="12.75">
      <c r="C327" s="7"/>
      <c r="E327" s="2"/>
    </row>
    <row r="328" spans="3:5" s="8" customFormat="1" ht="12.75">
      <c r="C328" s="7"/>
      <c r="E328" s="2"/>
    </row>
    <row r="329" spans="3:6" s="8" customFormat="1" ht="12.75">
      <c r="C329" s="7"/>
      <c r="E329" s="2"/>
      <c r="F329" s="4"/>
    </row>
    <row r="338" ht="11.25" customHeight="1"/>
    <row r="339" ht="11.25" customHeight="1" hidden="1"/>
    <row r="340" ht="12.75" hidden="1"/>
    <row r="341" ht="12.75" hidden="1"/>
    <row r="342" ht="12.75" hidden="1"/>
    <row r="343" ht="12.75" hidden="1"/>
    <row r="344" ht="12.75" hidden="1"/>
    <row r="345" ht="12.75" hidden="1"/>
  </sheetData>
  <sheetProtection/>
  <mergeCells count="5">
    <mergeCell ref="C319:E319"/>
    <mergeCell ref="A1:E1"/>
    <mergeCell ref="C317:E317"/>
    <mergeCell ref="C312:E312"/>
    <mergeCell ref="C310:D310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5" r:id="rId1"/>
  <rowBreaks count="3" manualBreakCount="3">
    <brk id="54" max="4" man="1"/>
    <brk id="100" max="4" man="1"/>
    <brk id="1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2020-01-20T12:57:13Z</cp:lastPrinted>
  <dcterms:created xsi:type="dcterms:W3CDTF">2001-03-21T05:21:19Z</dcterms:created>
  <dcterms:modified xsi:type="dcterms:W3CDTF">2020-01-20T12:57:40Z</dcterms:modified>
  <cp:category/>
  <cp:version/>
  <cp:contentType/>
  <cp:contentStatus/>
</cp:coreProperties>
</file>