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'Лист1'!$A$1:$E$332</definedName>
  </definedNames>
  <calcPr fullCalcOnLoad="1"/>
</workbook>
</file>

<file path=xl/sharedStrings.xml><?xml version="1.0" encoding="utf-8"?>
<sst xmlns="http://schemas.openxmlformats.org/spreadsheetml/2006/main" count="287" uniqueCount="219">
  <si>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</si>
  <si>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</si>
  <si>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</si>
  <si>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</si>
  <si>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</si>
  <si>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</si>
  <si>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</si>
  <si>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</si>
  <si>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</si>
  <si>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</si>
  <si>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</si>
  <si>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</si>
  <si>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</si>
  <si>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</si>
  <si>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</si>
  <si>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</si>
  <si>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</si>
  <si>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</si>
  <si>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</si>
  <si>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</si>
  <si>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</si>
  <si>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</si>
  <si>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</si>
  <si>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</si>
  <si>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</si>
  <si>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</si>
  <si>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</si>
  <si>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</si>
  <si>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</si>
  <si>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</si>
  <si>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</si>
  <si>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</si>
  <si>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</si>
  <si>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</si>
  <si>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</si>
  <si>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</si>
  <si>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</si>
  <si>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</si>
  <si>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</si>
  <si>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</si>
  <si>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</si>
  <si>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</si>
  <si>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</si>
  <si>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</si>
  <si>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</si>
  <si>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</si>
  <si>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</si>
  <si>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</si>
  <si>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</si>
  <si>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</si>
  <si>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</si>
  <si>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</si>
  <si>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</si>
  <si>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</si>
  <si>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</si>
  <si>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</si>
  <si>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</si>
  <si>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</si>
  <si>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</si>
  <si>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</si>
  <si>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</si>
  <si>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</si>
  <si>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</si>
  <si>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</si>
  <si>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</si>
  <si>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</si>
  <si>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</si>
  <si>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</si>
  <si>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</si>
  <si>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</si>
  <si>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</si>
  <si>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</si>
  <si>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</si>
  <si>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</si>
  <si>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</si>
  <si>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</si>
  <si>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</si>
  <si>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</si>
  <si>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</si>
  <si>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</si>
  <si>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</si>
  <si>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</si>
  <si>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</si>
  <si>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</si>
  <si>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</si>
  <si>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</si>
  <si>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</si>
  <si>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</si>
  <si>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</si>
  <si>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</si>
  <si>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</si>
  <si>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Возмещение потерь с/х пр-ва, связанных с изъятием с/х угодий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</si>
  <si>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</si>
  <si>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</si>
  <si>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</si>
  <si>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</si>
  <si>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</si>
  <si>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</si>
  <si>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 xml:space="preserve">            организация и проведение мероприятий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</si>
  <si>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</si>
  <si>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</si>
  <si>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</si>
  <si>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</si>
  <si>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</si>
  <si>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</si>
  <si>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</si>
  <si>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 xml:space="preserve">         приобретение проездных билетов учащимся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</si>
  <si>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</si>
  <si>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</si>
  <si>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</si>
  <si>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</si>
  <si>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</si>
  <si>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</si>
  <si>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</si>
  <si>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</si>
  <si>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</si>
  <si>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</si>
  <si>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</si>
  <si>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</si>
  <si>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</si>
  <si>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</si>
  <si>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   проведение землеустроительных (кадастровых) работ </t>
  </si>
  <si>
    <t xml:space="preserve">поощрение победителей экономического соревнования между сельскими, городским песелениями 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</si>
  <si>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</si>
  <si>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</si>
  <si>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>проведение противоэпизоотических мероприятий</t>
  </si>
  <si>
    <t>строительство объектов инженерной инфраструктуры для фельдшерско-акушерских пунктов</t>
  </si>
  <si>
    <t xml:space="preserve">           благоустройство территории модульных фельдшерско-акушерских пунктов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</si>
  <si>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</si>
  <si>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</si>
  <si>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</si>
  <si>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</si>
  <si>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</si>
  <si>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</si>
  <si>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</si>
  <si>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</si>
  <si>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</si>
  <si>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</si>
  <si>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обустройство улично-дорожной сети</t>
  </si>
  <si>
    <t>Транспорт</t>
  </si>
  <si>
    <t xml:space="preserve">Дополнительное образование детей 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</si>
  <si>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</si>
  <si>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</si>
  <si>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</si>
  <si>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</si>
  <si>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</si>
  <si>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</si>
  <si>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</si>
  <si>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 xml:space="preserve">                     субсидии на иные цели, в т.ч. </t>
  </si>
  <si>
    <t>субсидии МУП "ЖКХ"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</si>
  <si>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</si>
  <si>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</si>
  <si>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</si>
  <si>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</si>
  <si>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</si>
  <si>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содержание ЕДДС</t>
  </si>
  <si>
    <t xml:space="preserve">              подпрограмма "Безопасный город"</t>
  </si>
  <si>
    <t>средства районного бюджета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</si>
  <si>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</si>
  <si>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</si>
  <si>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</si>
  <si>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</si>
  <si>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</si>
  <si>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 (членские взносы)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</si>
  <si>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</si>
  <si>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</si>
  <si>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</si>
  <si>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</si>
  <si>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</si>
  <si>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проведение мероприятий для детей и молодежи</t>
  </si>
  <si>
    <t>ремонт и укрепление МТБ детских школ искусств</t>
  </si>
  <si>
    <t>денежные поощрения и гранты главы</t>
  </si>
  <si>
    <t>из них: дотация на возмещение убытков бани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</si>
  <si>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</si>
  <si>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</si>
  <si>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</si>
  <si>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 xml:space="preserve">            организация временного трудоустройства безработных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</si>
  <si>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</si>
  <si>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</si>
  <si>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И.о. начальника финансового отдела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</si>
  <si>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</si>
  <si>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</si>
  <si>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</si>
  <si>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>Е.Е. Матушкина</t>
  </si>
  <si>
    <t xml:space="preserve">  </t>
  </si>
  <si>
    <t>Водное хозяйство</t>
  </si>
  <si>
    <t>мероприятия в области использования, охраны водных объектов</t>
  </si>
  <si>
    <t>реализация комплекса мероприятий по благоустройству дворовых территорий и тротуаров</t>
  </si>
  <si>
    <t>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</si>
  <si>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</si>
  <si>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Анализ исполнения консолидированного бюджета Козловского района на 01.02.2020 года</t>
  </si>
  <si>
    <t>Уточненный план на 2020 год</t>
  </si>
  <si>
    <t>Фактическое исполнение на 01.02.2020</t>
  </si>
  <si>
    <t>% исполне-ния к плану 2020 г.</t>
  </si>
  <si>
    <t>Отклонение от плана 2020 г. 
(+, - )</t>
  </si>
  <si>
    <t>Налог, взимаемый в связи с применением упрощенной системы налогообложения</t>
  </si>
  <si>
    <t xml:space="preserve">прочие выплаты по обязательствам муниципального образования 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</si>
  <si>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</si>
  <si>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</si>
  <si>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</si>
  <si>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</si>
  <si>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</si>
  <si>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</si>
  <si>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</si>
  <si>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реализация проектов местных инициатив граждан в рамках мероприятий по устойчивому развитию сельских территорий</t>
  </si>
  <si>
    <t>капитальный ремонт ДОУ "Радуга" в рамках укрепления материально-технической базы муниципальных образовательных организаций</t>
  </si>
  <si>
    <t>строительство объекта "Дошкольное образовательное учреждение на 160 мест в г. Козловка"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</si>
  <si>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</si>
  <si>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</si>
  <si>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</si>
  <si>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учреждений культурно-досугового типа</t>
  </si>
  <si>
    <t>укрепление материально-технической базы муниципальных архивов</t>
  </si>
  <si>
    <t>укрепление материально-технической базы муниципальных библиотек</t>
  </si>
  <si>
    <t>создание виртуальных концертных залов</t>
  </si>
  <si>
    <t>подготовка и проведение празднования на федеральном уровне памятных дат (субсидии на реконструкцию музея им. Лобачевского)</t>
  </si>
  <si>
    <t xml:space="preserve">строительство СДК  </t>
  </si>
  <si>
    <t xml:space="preserve">обеспечение деятельности учреждений культуры </t>
  </si>
  <si>
    <t>строительство (реконструкция) зданий учреждений культуры</t>
  </si>
  <si>
    <t xml:space="preserve">         строительство футбольного поля в г. Козловка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</si>
</sst>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164" fontId="10" fillId="0" borderId="14" xfId="57" applyNumberFormat="1" applyFont="1" applyFill="1" applyBorder="1" applyAlignment="1">
      <alignment wrapText="1"/>
    </xf>
    <xf numFmtId="165" fontId="10" fillId="0" borderId="15" xfId="61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0" fillId="0" borderId="22" xfId="57" applyNumberFormat="1" applyFont="1" applyFill="1" applyBorder="1" applyAlignment="1">
      <alignment wrapText="1"/>
    </xf>
    <xf numFmtId="165" fontId="10" fillId="0" borderId="23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2" fontId="17" fillId="0" borderId="24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 wrapText="1"/>
    </xf>
    <xf numFmtId="4" fontId="12" fillId="0" borderId="23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view="pageBreakPreview" zoomScaleSheetLayoutView="100" workbookViewId="0" topLeftCell="A253">
      <selection activeCell="B112" sqref="B112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81" t="s">
        <v>190</v>
      </c>
      <c r="B1" s="82"/>
      <c r="C1" s="82"/>
      <c r="D1" s="82"/>
      <c r="E1" s="82"/>
      <c r="F1" s="12"/>
      <c r="G1" s="12"/>
      <c r="H1" s="12"/>
      <c r="I1" s="12"/>
    </row>
    <row r="2" spans="1:9" ht="11.2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9.5" customHeight="1">
      <c r="A4" s="19" t="s">
        <v>1</v>
      </c>
      <c r="B4" s="20" t="s">
        <v>191</v>
      </c>
      <c r="C4" s="21" t="s">
        <v>192</v>
      </c>
      <c r="D4" s="20" t="s">
        <v>193</v>
      </c>
      <c r="E4" s="22" t="s">
        <v>194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74" t="s">
        <v>2</v>
      </c>
      <c r="B6" s="28"/>
      <c r="C6" s="29"/>
      <c r="D6" s="30"/>
      <c r="E6" s="31"/>
      <c r="F6" s="9"/>
    </row>
    <row r="7" spans="1:6" s="9" customFormat="1" ht="15">
      <c r="A7" s="41" t="s">
        <v>30</v>
      </c>
      <c r="B7" s="52">
        <f>SUM(B8)</f>
        <v>81036000</v>
      </c>
      <c r="C7" s="52">
        <f>SUM(C8)</f>
        <v>4626474.13</v>
      </c>
      <c r="D7" s="42">
        <f aca="true" t="shared" si="0" ref="D7:D14">IF(B7=0,"   ",C7/B7)</f>
        <v>0.057091590527666713</v>
      </c>
      <c r="E7" s="45">
        <f aca="true" t="shared" si="1" ref="E7:E14">C7-B7</f>
        <v>-76409525.87</v>
      </c>
      <c r="F7" s="8"/>
    </row>
    <row r="8" spans="1:5" s="8" customFormat="1" ht="15" customHeight="1">
      <c r="A8" s="41" t="s">
        <v>29</v>
      </c>
      <c r="B8" s="53">
        <v>81036000</v>
      </c>
      <c r="C8" s="54">
        <v>4626474.13</v>
      </c>
      <c r="D8" s="42">
        <f t="shared" si="0"/>
        <v>0.057091590527666713</v>
      </c>
      <c r="E8" s="45">
        <f t="shared" si="1"/>
        <v>-76409525.87</v>
      </c>
    </row>
    <row r="9" spans="1:5" s="8" customFormat="1" ht="32.25" customHeight="1">
      <c r="A9" s="41" t="s">
        <v>92</v>
      </c>
      <c r="B9" s="52">
        <f>SUM(B10)</f>
        <v>10696900</v>
      </c>
      <c r="C9" s="52">
        <f>SUM(C10)</f>
        <v>888997.13</v>
      </c>
      <c r="D9" s="42">
        <f t="shared" si="0"/>
        <v>0.0831079219213043</v>
      </c>
      <c r="E9" s="45">
        <f t="shared" si="1"/>
        <v>-9807902.87</v>
      </c>
    </row>
    <row r="10" spans="1:6" s="8" customFormat="1" ht="27" customHeight="1">
      <c r="A10" s="41" t="s">
        <v>93</v>
      </c>
      <c r="B10" s="53">
        <v>10696900</v>
      </c>
      <c r="C10" s="54">
        <v>888997.13</v>
      </c>
      <c r="D10" s="42">
        <f t="shared" si="0"/>
        <v>0.0831079219213043</v>
      </c>
      <c r="E10" s="45">
        <f t="shared" si="1"/>
        <v>-9807902.87</v>
      </c>
      <c r="F10" s="9"/>
    </row>
    <row r="11" spans="1:6" s="9" customFormat="1" ht="15">
      <c r="A11" s="41" t="s">
        <v>3</v>
      </c>
      <c r="B11" s="53">
        <f>SUM(B12:B14)</f>
        <v>7526000</v>
      </c>
      <c r="C11" s="53">
        <f>SUM(C12:C14)</f>
        <v>1479910.44</v>
      </c>
      <c r="D11" s="42">
        <f t="shared" si="0"/>
        <v>0.19663970768004252</v>
      </c>
      <c r="E11" s="45">
        <f t="shared" si="1"/>
        <v>-6046089.5600000005</v>
      </c>
      <c r="F11" s="8"/>
    </row>
    <row r="12" spans="1:5" s="8" customFormat="1" ht="30">
      <c r="A12" s="41" t="s">
        <v>195</v>
      </c>
      <c r="B12" s="69">
        <v>520000</v>
      </c>
      <c r="C12" s="69">
        <v>7156.92</v>
      </c>
      <c r="D12" s="42">
        <f>IF(B12=0,"   ",C12/B12)</f>
        <v>0.013763307692307693</v>
      </c>
      <c r="E12" s="45">
        <f>C12-B12</f>
        <v>-512843.08</v>
      </c>
    </row>
    <row r="13" spans="1:5" s="8" customFormat="1" ht="15" customHeight="1">
      <c r="A13" s="41" t="s">
        <v>39</v>
      </c>
      <c r="B13" s="69">
        <v>6350000</v>
      </c>
      <c r="C13" s="70">
        <v>1472743.93</v>
      </c>
      <c r="D13" s="42">
        <f t="shared" si="0"/>
        <v>0.2319281779527559</v>
      </c>
      <c r="E13" s="45">
        <f t="shared" si="1"/>
        <v>-4877256.07</v>
      </c>
    </row>
    <row r="14" spans="1:5" s="8" customFormat="1" ht="15">
      <c r="A14" s="41" t="s">
        <v>14</v>
      </c>
      <c r="B14" s="53">
        <v>656000</v>
      </c>
      <c r="C14" s="54">
        <v>9.59</v>
      </c>
      <c r="D14" s="42">
        <f t="shared" si="0"/>
        <v>1.461890243902439E-05</v>
      </c>
      <c r="E14" s="45">
        <f t="shared" si="1"/>
        <v>-655990.41</v>
      </c>
    </row>
    <row r="15" spans="1:6" s="9" customFormat="1" ht="15">
      <c r="A15" s="41" t="s">
        <v>64</v>
      </c>
      <c r="B15" s="53">
        <f>SUM(B16:B20)</f>
        <v>11074300</v>
      </c>
      <c r="C15" s="53">
        <f>SUM(C16:C20)</f>
        <v>560500.75</v>
      </c>
      <c r="D15" s="42">
        <f aca="true" t="shared" si="2" ref="D15:D20">IF(B15=0,"   ",C15/B15)</f>
        <v>0.05061274753257542</v>
      </c>
      <c r="E15" s="45">
        <f aca="true" t="shared" si="3" ref="E15:E20">C15-B15</f>
        <v>-10513799.25</v>
      </c>
      <c r="F15" s="8"/>
    </row>
    <row r="16" spans="1:6" s="8" customFormat="1" ht="15">
      <c r="A16" s="41" t="s">
        <v>65</v>
      </c>
      <c r="B16" s="53">
        <v>4680000</v>
      </c>
      <c r="C16" s="53">
        <v>58634.51</v>
      </c>
      <c r="D16" s="42">
        <f>IF(B16=0,"   ",C16/B16)</f>
        <v>0.012528741452991453</v>
      </c>
      <c r="E16" s="45">
        <f t="shared" si="3"/>
        <v>-4621365.49</v>
      </c>
      <c r="F16" s="9"/>
    </row>
    <row r="17" spans="1:5" s="9" customFormat="1" ht="15">
      <c r="A17" s="41" t="s">
        <v>135</v>
      </c>
      <c r="B17" s="53">
        <v>200100</v>
      </c>
      <c r="C17" s="70">
        <v>14725.1</v>
      </c>
      <c r="D17" s="42">
        <f>IF(B17=0,"   ",C17/B17)</f>
        <v>0.07358870564717641</v>
      </c>
      <c r="E17" s="45">
        <f>C17-B17</f>
        <v>-185374.9</v>
      </c>
    </row>
    <row r="18" spans="1:6" s="9" customFormat="1" ht="15">
      <c r="A18" s="41" t="s">
        <v>136</v>
      </c>
      <c r="B18" s="53">
        <v>1280200</v>
      </c>
      <c r="C18" s="70">
        <v>29447.76</v>
      </c>
      <c r="D18" s="42">
        <f t="shared" si="2"/>
        <v>0.023002468364318074</v>
      </c>
      <c r="E18" s="45">
        <f t="shared" si="3"/>
        <v>-1250752.24</v>
      </c>
      <c r="F18" s="8"/>
    </row>
    <row r="19" spans="1:5" s="8" customFormat="1" ht="15">
      <c r="A19" s="41" t="s">
        <v>133</v>
      </c>
      <c r="B19" s="53">
        <v>1590000</v>
      </c>
      <c r="C19" s="53">
        <v>286732</v>
      </c>
      <c r="D19" s="42">
        <f t="shared" si="2"/>
        <v>0.18033459119496856</v>
      </c>
      <c r="E19" s="45">
        <f t="shared" si="3"/>
        <v>-1303268</v>
      </c>
    </row>
    <row r="20" spans="1:5" s="8" customFormat="1" ht="15">
      <c r="A20" s="41" t="s">
        <v>134</v>
      </c>
      <c r="B20" s="53">
        <v>3324000</v>
      </c>
      <c r="C20" s="53">
        <v>170961.38</v>
      </c>
      <c r="D20" s="42">
        <f t="shared" si="2"/>
        <v>0.05143242478941035</v>
      </c>
      <c r="E20" s="45">
        <f t="shared" si="3"/>
        <v>-3153038.62</v>
      </c>
    </row>
    <row r="21" spans="1:5" s="8" customFormat="1" ht="30">
      <c r="A21" s="41" t="s">
        <v>40</v>
      </c>
      <c r="B21" s="53">
        <f>B22+B23</f>
        <v>70000</v>
      </c>
      <c r="C21" s="53">
        <f>C22+C23</f>
        <v>73605.2</v>
      </c>
      <c r="D21" s="42">
        <f aca="true" t="shared" si="4" ref="D21:D53">IF(B21=0,"   ",C21/B21)</f>
        <v>1.051502857142857</v>
      </c>
      <c r="E21" s="45">
        <f aca="true" t="shared" si="5" ref="E21:E51">C21-B21</f>
        <v>3605.199999999997</v>
      </c>
    </row>
    <row r="22" spans="1:5" s="8" customFormat="1" ht="15">
      <c r="A22" s="41" t="s">
        <v>15</v>
      </c>
      <c r="B22" s="53">
        <v>70000</v>
      </c>
      <c r="C22" s="69">
        <v>72722</v>
      </c>
      <c r="D22" s="42">
        <f t="shared" si="4"/>
        <v>1.0388857142857142</v>
      </c>
      <c r="E22" s="45">
        <f t="shared" si="5"/>
        <v>2722</v>
      </c>
    </row>
    <row r="23" spans="1:5" s="8" customFormat="1" ht="15">
      <c r="A23" s="41" t="s">
        <v>44</v>
      </c>
      <c r="B23" s="53">
        <v>0</v>
      </c>
      <c r="C23" s="69">
        <v>883.2</v>
      </c>
      <c r="D23" s="42" t="str">
        <f t="shared" si="4"/>
        <v>   </v>
      </c>
      <c r="E23" s="45">
        <f t="shared" si="5"/>
        <v>883.2</v>
      </c>
    </row>
    <row r="24" spans="1:5" s="8" customFormat="1" ht="15">
      <c r="A24" s="41" t="s">
        <v>16</v>
      </c>
      <c r="B24" s="53">
        <v>2600000</v>
      </c>
      <c r="C24" s="69">
        <v>142535.55</v>
      </c>
      <c r="D24" s="42">
        <f t="shared" si="4"/>
        <v>0.05482136538461538</v>
      </c>
      <c r="E24" s="45">
        <f t="shared" si="5"/>
        <v>-2457464.45</v>
      </c>
    </row>
    <row r="25" spans="1:5" s="8" customFormat="1" ht="30" customHeight="1">
      <c r="A25" s="41" t="s">
        <v>114</v>
      </c>
      <c r="B25" s="53">
        <v>0</v>
      </c>
      <c r="C25" s="53">
        <v>0</v>
      </c>
      <c r="D25" s="42" t="str">
        <f t="shared" si="4"/>
        <v>   </v>
      </c>
      <c r="E25" s="45">
        <f t="shared" si="5"/>
        <v>0</v>
      </c>
    </row>
    <row r="26" spans="1:5" s="8" customFormat="1" ht="14.25">
      <c r="A26" s="62" t="s">
        <v>89</v>
      </c>
      <c r="B26" s="55">
        <f>B7+B11+B15+B21+B24+B25+B9</f>
        <v>113003200</v>
      </c>
      <c r="C26" s="55">
        <f>C7+C11+C15+C21+C24+C25+C9</f>
        <v>7772023.2</v>
      </c>
      <c r="D26" s="44">
        <f t="shared" si="4"/>
        <v>0.06877701870389512</v>
      </c>
      <c r="E26" s="46">
        <f t="shared" si="5"/>
        <v>-105231176.8</v>
      </c>
    </row>
    <row r="27" spans="1:5" s="8" customFormat="1" ht="30" customHeight="1">
      <c r="A27" s="41" t="s">
        <v>117</v>
      </c>
      <c r="B27" s="53">
        <f>SUM(B28:B30)</f>
        <v>10460400</v>
      </c>
      <c r="C27" s="53">
        <f>SUM(C28:C30)</f>
        <v>294526.58</v>
      </c>
      <c r="D27" s="42">
        <f t="shared" si="4"/>
        <v>0.028156340101716953</v>
      </c>
      <c r="E27" s="45">
        <f t="shared" si="5"/>
        <v>-10165873.42</v>
      </c>
    </row>
    <row r="28" spans="1:5" s="8" customFormat="1" ht="15">
      <c r="A28" s="41" t="s">
        <v>63</v>
      </c>
      <c r="B28" s="53">
        <v>8699700</v>
      </c>
      <c r="C28" s="53">
        <v>189725.02</v>
      </c>
      <c r="D28" s="42">
        <f t="shared" si="4"/>
        <v>0.0218082255709967</v>
      </c>
      <c r="E28" s="79">
        <f t="shared" si="5"/>
        <v>-8509974.98</v>
      </c>
    </row>
    <row r="29" spans="1:5" s="8" customFormat="1" ht="17.25" customHeight="1">
      <c r="A29" s="41" t="s">
        <v>147</v>
      </c>
      <c r="B29" s="53">
        <v>1185000</v>
      </c>
      <c r="C29" s="54">
        <v>67294.69</v>
      </c>
      <c r="D29" s="42">
        <f t="shared" si="4"/>
        <v>0.05678876793248945</v>
      </c>
      <c r="E29" s="45">
        <f t="shared" si="5"/>
        <v>-1117705.31</v>
      </c>
    </row>
    <row r="30" spans="1:5" s="8" customFormat="1" ht="91.5" customHeight="1">
      <c r="A30" s="41" t="s">
        <v>162</v>
      </c>
      <c r="B30" s="53">
        <v>575700</v>
      </c>
      <c r="C30" s="54">
        <v>37506.87</v>
      </c>
      <c r="D30" s="42">
        <f t="shared" si="4"/>
        <v>0.0651500260552371</v>
      </c>
      <c r="E30" s="45">
        <f t="shared" si="5"/>
        <v>-538193.13</v>
      </c>
    </row>
    <row r="31" spans="1:5" s="8" customFormat="1" ht="15" customHeight="1">
      <c r="A31" s="41" t="s">
        <v>17</v>
      </c>
      <c r="B31" s="53">
        <f>SUM(B32)</f>
        <v>350000</v>
      </c>
      <c r="C31" s="53">
        <f>SUM(C32)</f>
        <v>0</v>
      </c>
      <c r="D31" s="42">
        <f t="shared" si="4"/>
        <v>0</v>
      </c>
      <c r="E31" s="45">
        <f t="shared" si="5"/>
        <v>-350000</v>
      </c>
    </row>
    <row r="32" spans="1:5" s="8" customFormat="1" ht="15">
      <c r="A32" s="41" t="s">
        <v>18</v>
      </c>
      <c r="B32" s="53">
        <v>350000</v>
      </c>
      <c r="C32" s="69">
        <v>0</v>
      </c>
      <c r="D32" s="42">
        <f t="shared" si="4"/>
        <v>0</v>
      </c>
      <c r="E32" s="45">
        <f t="shared" si="5"/>
        <v>-350000</v>
      </c>
    </row>
    <row r="33" spans="1:5" s="8" customFormat="1" ht="30">
      <c r="A33" s="41" t="s">
        <v>116</v>
      </c>
      <c r="B33" s="53">
        <v>2100000</v>
      </c>
      <c r="C33" s="53">
        <v>38893.08</v>
      </c>
      <c r="D33" s="42">
        <f t="shared" si="4"/>
        <v>0.018520514285714287</v>
      </c>
      <c r="E33" s="45">
        <f t="shared" si="5"/>
        <v>-2061106.92</v>
      </c>
    </row>
    <row r="34" spans="1:5" s="8" customFormat="1" ht="30.75" customHeight="1">
      <c r="A34" s="41" t="s">
        <v>118</v>
      </c>
      <c r="B34" s="53">
        <f>B35+B36</f>
        <v>0</v>
      </c>
      <c r="C34" s="53">
        <f>C35+C36</f>
        <v>76378.26999999999</v>
      </c>
      <c r="D34" s="42" t="str">
        <f t="shared" si="4"/>
        <v>   </v>
      </c>
      <c r="E34" s="45">
        <f t="shared" si="5"/>
        <v>76378.26999999999</v>
      </c>
    </row>
    <row r="35" spans="1:5" s="8" customFormat="1" ht="30">
      <c r="A35" s="41" t="s">
        <v>119</v>
      </c>
      <c r="B35" s="69">
        <v>0</v>
      </c>
      <c r="C35" s="53">
        <v>13580</v>
      </c>
      <c r="D35" s="42" t="str">
        <f t="shared" si="4"/>
        <v>   </v>
      </c>
      <c r="E35" s="45">
        <f t="shared" si="5"/>
        <v>13580</v>
      </c>
    </row>
    <row r="36" spans="1:5" s="8" customFormat="1" ht="30">
      <c r="A36" s="41" t="s">
        <v>97</v>
      </c>
      <c r="B36" s="53">
        <v>0</v>
      </c>
      <c r="C36" s="53">
        <v>62798.27</v>
      </c>
      <c r="D36" s="42" t="str">
        <f t="shared" si="4"/>
        <v>   </v>
      </c>
      <c r="E36" s="45">
        <f t="shared" si="5"/>
        <v>62798.27</v>
      </c>
    </row>
    <row r="37" spans="1:5" s="8" customFormat="1" ht="15">
      <c r="A37" s="41" t="s">
        <v>19</v>
      </c>
      <c r="B37" s="53">
        <v>3300000</v>
      </c>
      <c r="C37" s="53">
        <v>9485.55</v>
      </c>
      <c r="D37" s="42">
        <f t="shared" si="4"/>
        <v>0.0028744090909090907</v>
      </c>
      <c r="E37" s="45">
        <f t="shared" si="5"/>
        <v>-3290514.45</v>
      </c>
    </row>
    <row r="38" spans="1:6" s="8" customFormat="1" ht="15">
      <c r="A38" s="41" t="s">
        <v>20</v>
      </c>
      <c r="B38" s="53">
        <f>B39+B41+B40</f>
        <v>0</v>
      </c>
      <c r="C38" s="53">
        <f>C39+C41+C40</f>
        <v>-44987.01</v>
      </c>
      <c r="D38" s="42" t="str">
        <f t="shared" si="4"/>
        <v>   </v>
      </c>
      <c r="E38" s="45">
        <f t="shared" si="5"/>
        <v>-44987.01</v>
      </c>
      <c r="F38" s="11"/>
    </row>
    <row r="39" spans="1:5" s="11" customFormat="1" ht="15" customHeight="1">
      <c r="A39" s="41" t="s">
        <v>31</v>
      </c>
      <c r="B39" s="53">
        <v>0</v>
      </c>
      <c r="C39" s="52">
        <v>-44987.01</v>
      </c>
      <c r="D39" s="42" t="str">
        <f t="shared" si="4"/>
        <v>   </v>
      </c>
      <c r="E39" s="45">
        <f t="shared" si="5"/>
        <v>-44987.01</v>
      </c>
    </row>
    <row r="40" spans="1:5" s="11" customFormat="1" ht="15" customHeight="1">
      <c r="A40" s="41" t="s">
        <v>91</v>
      </c>
      <c r="B40" s="53">
        <v>0</v>
      </c>
      <c r="C40" s="52">
        <v>0</v>
      </c>
      <c r="D40" s="42" t="str">
        <f t="shared" si="4"/>
        <v>   </v>
      </c>
      <c r="E40" s="45">
        <f t="shared" si="5"/>
        <v>0</v>
      </c>
    </row>
    <row r="41" spans="1:5" s="11" customFormat="1" ht="15" customHeight="1">
      <c r="A41" s="41" t="s">
        <v>32</v>
      </c>
      <c r="B41" s="53">
        <v>0</v>
      </c>
      <c r="C41" s="52">
        <v>0</v>
      </c>
      <c r="D41" s="42" t="str">
        <f t="shared" si="4"/>
        <v>   </v>
      </c>
      <c r="E41" s="45">
        <f t="shared" si="5"/>
        <v>0</v>
      </c>
    </row>
    <row r="42" spans="1:5" s="11" customFormat="1" ht="15" customHeight="1">
      <c r="A42" s="62" t="s">
        <v>90</v>
      </c>
      <c r="B42" s="55">
        <f>B27+B31+B34+B37+B38+B33</f>
        <v>16210400</v>
      </c>
      <c r="C42" s="55">
        <f>C27+C31+C34+C37+C38+C33</f>
        <v>374296.47</v>
      </c>
      <c r="D42" s="44">
        <f t="shared" si="4"/>
        <v>0.02308989722647189</v>
      </c>
      <c r="E42" s="46">
        <f t="shared" si="5"/>
        <v>-15836103.53</v>
      </c>
    </row>
    <row r="43" spans="1:5" s="11" customFormat="1" ht="14.25">
      <c r="A43" s="62" t="s">
        <v>4</v>
      </c>
      <c r="B43" s="55">
        <f>SUM(B26,B42)</f>
        <v>129213600</v>
      </c>
      <c r="C43" s="55">
        <f>SUM(C26,C42)</f>
        <v>8146319.67</v>
      </c>
      <c r="D43" s="44">
        <f t="shared" si="4"/>
        <v>0.06304537347461878</v>
      </c>
      <c r="E43" s="46">
        <f t="shared" si="5"/>
        <v>-121067280.33</v>
      </c>
    </row>
    <row r="44" spans="1:5" s="11" customFormat="1" ht="18" customHeight="1">
      <c r="A44" s="62" t="s">
        <v>76</v>
      </c>
      <c r="B44" s="55">
        <f>SUM(B45:B50)</f>
        <v>445095368.56</v>
      </c>
      <c r="C44" s="55">
        <f>SUM(C45:C50,)</f>
        <v>-32412771.110000003</v>
      </c>
      <c r="D44" s="44">
        <f t="shared" si="4"/>
        <v>-0.07282208128757618</v>
      </c>
      <c r="E44" s="46">
        <f t="shared" si="5"/>
        <v>-477508139.67</v>
      </c>
    </row>
    <row r="45" spans="1:5" s="11" customFormat="1" ht="30" customHeight="1">
      <c r="A45" s="41" t="s">
        <v>45</v>
      </c>
      <c r="B45" s="53">
        <v>0</v>
      </c>
      <c r="C45" s="53">
        <v>-46920830.84</v>
      </c>
      <c r="D45" s="42" t="str">
        <f t="shared" si="4"/>
        <v>   </v>
      </c>
      <c r="E45" s="45">
        <f t="shared" si="5"/>
        <v>-46920830.84</v>
      </c>
    </row>
    <row r="46" spans="1:6" s="11" customFormat="1" ht="16.5" customHeight="1">
      <c r="A46" s="41" t="s">
        <v>112</v>
      </c>
      <c r="B46" s="53">
        <v>2772000</v>
      </c>
      <c r="C46" s="53">
        <v>231000</v>
      </c>
      <c r="D46" s="42">
        <f t="shared" si="4"/>
        <v>0.08333333333333333</v>
      </c>
      <c r="E46" s="45">
        <f t="shared" si="5"/>
        <v>-2541000</v>
      </c>
      <c r="F46" s="8"/>
    </row>
    <row r="47" spans="1:5" s="8" customFormat="1" ht="16.5" customHeight="1">
      <c r="A47" s="41" t="s">
        <v>22</v>
      </c>
      <c r="B47" s="53">
        <v>266575318.56</v>
      </c>
      <c r="C47" s="54">
        <v>0</v>
      </c>
      <c r="D47" s="42">
        <f t="shared" si="4"/>
        <v>0</v>
      </c>
      <c r="E47" s="45">
        <f t="shared" si="5"/>
        <v>-266575318.56</v>
      </c>
    </row>
    <row r="48" spans="1:5" s="8" customFormat="1" ht="16.5" customHeight="1">
      <c r="A48" s="41" t="s">
        <v>21</v>
      </c>
      <c r="B48" s="53">
        <v>174748050</v>
      </c>
      <c r="C48" s="54">
        <v>14277059.73</v>
      </c>
      <c r="D48" s="42">
        <f t="shared" si="4"/>
        <v>0.08170082430104371</v>
      </c>
      <c r="E48" s="45">
        <f t="shared" si="5"/>
        <v>-160470990.27</v>
      </c>
    </row>
    <row r="49" spans="1:5" s="8" customFormat="1" ht="16.5" customHeight="1">
      <c r="A49" s="41" t="s">
        <v>42</v>
      </c>
      <c r="B49" s="53">
        <v>1000000</v>
      </c>
      <c r="C49" s="54">
        <v>0</v>
      </c>
      <c r="D49" s="42">
        <f t="shared" si="4"/>
        <v>0</v>
      </c>
      <c r="E49" s="45">
        <f t="shared" si="5"/>
        <v>-1000000</v>
      </c>
    </row>
    <row r="50" spans="1:5" s="8" customFormat="1" ht="17.25" customHeight="1">
      <c r="A50" s="41" t="s">
        <v>99</v>
      </c>
      <c r="B50" s="53">
        <v>0</v>
      </c>
      <c r="C50" s="54">
        <v>0</v>
      </c>
      <c r="D50" s="42" t="str">
        <f t="shared" si="4"/>
        <v>   </v>
      </c>
      <c r="E50" s="45">
        <f t="shared" si="5"/>
        <v>0</v>
      </c>
    </row>
    <row r="51" spans="1:6" s="8" customFormat="1" ht="16.5" customHeight="1">
      <c r="A51" s="62" t="s">
        <v>5</v>
      </c>
      <c r="B51" s="56">
        <f>SUM(B43,B44)</f>
        <v>574308968.56</v>
      </c>
      <c r="C51" s="56">
        <f>SUM(C43,C44)</f>
        <v>-24266451.440000005</v>
      </c>
      <c r="D51" s="44">
        <f t="shared" si="4"/>
        <v>-0.042253304002625565</v>
      </c>
      <c r="E51" s="46">
        <f t="shared" si="5"/>
        <v>-598575420</v>
      </c>
      <c r="F51" s="10"/>
    </row>
    <row r="52" spans="1:6" s="10" customFormat="1" ht="19.5" customHeight="1">
      <c r="A52" s="74" t="s">
        <v>6</v>
      </c>
      <c r="B52" s="57"/>
      <c r="C52" s="58"/>
      <c r="D52" s="42" t="str">
        <f t="shared" si="4"/>
        <v>   </v>
      </c>
      <c r="E52" s="43"/>
      <c r="F52" s="8"/>
    </row>
    <row r="53" spans="1:5" s="8" customFormat="1" ht="15">
      <c r="A53" s="41" t="s">
        <v>23</v>
      </c>
      <c r="B53" s="53">
        <f>B54+B63+B66+B67+B61+B64</f>
        <v>46307159.65</v>
      </c>
      <c r="C53" s="53">
        <f>C54+C63+C66+C67+C61+C64</f>
        <v>1427889.74</v>
      </c>
      <c r="D53" s="42">
        <f t="shared" si="4"/>
        <v>0.030835182956422163</v>
      </c>
      <c r="E53" s="45">
        <f aca="true" t="shared" si="6" ref="E53:E89">C53-B53</f>
        <v>-44879269.91</v>
      </c>
    </row>
    <row r="54" spans="1:5" s="8" customFormat="1" ht="15">
      <c r="A54" s="41" t="s">
        <v>24</v>
      </c>
      <c r="B54" s="53">
        <v>30658000</v>
      </c>
      <c r="C54" s="54">
        <v>855315.12</v>
      </c>
      <c r="D54" s="42">
        <f aca="true" t="shared" si="7" ref="D54:D72">IF(B54=0,"   ",C54/B54)</f>
        <v>0.027898594820275294</v>
      </c>
      <c r="E54" s="45">
        <f t="shared" si="6"/>
        <v>-29802684.88</v>
      </c>
    </row>
    <row r="55" spans="1:5" s="8" customFormat="1" ht="16.5" customHeight="1">
      <c r="A55" s="41" t="s">
        <v>46</v>
      </c>
      <c r="B55" s="69">
        <v>1500</v>
      </c>
      <c r="C55" s="69">
        <v>0</v>
      </c>
      <c r="D55" s="42">
        <f t="shared" si="7"/>
        <v>0</v>
      </c>
      <c r="E55" s="45">
        <f t="shared" si="6"/>
        <v>-1500</v>
      </c>
    </row>
    <row r="56" spans="1:5" s="8" customFormat="1" ht="27" customHeight="1">
      <c r="A56" s="41" t="s">
        <v>47</v>
      </c>
      <c r="B56" s="69">
        <v>321600</v>
      </c>
      <c r="C56" s="69">
        <v>5000</v>
      </c>
      <c r="D56" s="42">
        <f t="shared" si="7"/>
        <v>0.01554726368159204</v>
      </c>
      <c r="E56" s="45">
        <f t="shared" si="6"/>
        <v>-316600</v>
      </c>
    </row>
    <row r="57" spans="1:5" s="8" customFormat="1" ht="15">
      <c r="A57" s="41" t="s">
        <v>48</v>
      </c>
      <c r="B57" s="69">
        <v>598000</v>
      </c>
      <c r="C57" s="70">
        <v>15000</v>
      </c>
      <c r="D57" s="42">
        <f t="shared" si="7"/>
        <v>0.02508361204013378</v>
      </c>
      <c r="E57" s="45">
        <f t="shared" si="6"/>
        <v>-583000</v>
      </c>
    </row>
    <row r="58" spans="1:5" s="8" customFormat="1" ht="15">
      <c r="A58" s="41" t="s">
        <v>49</v>
      </c>
      <c r="B58" s="69">
        <v>1400</v>
      </c>
      <c r="C58" s="70">
        <v>0</v>
      </c>
      <c r="D58" s="42">
        <f t="shared" si="7"/>
        <v>0</v>
      </c>
      <c r="E58" s="45">
        <f t="shared" si="6"/>
        <v>-1400</v>
      </c>
    </row>
    <row r="59" spans="1:5" s="8" customFormat="1" ht="28.5" customHeight="1">
      <c r="A59" s="41" t="s">
        <v>141</v>
      </c>
      <c r="B59" s="69">
        <v>900</v>
      </c>
      <c r="C59" s="69">
        <v>0</v>
      </c>
      <c r="D59" s="42">
        <f t="shared" si="7"/>
        <v>0</v>
      </c>
      <c r="E59" s="45">
        <f t="shared" si="6"/>
        <v>-900</v>
      </c>
    </row>
    <row r="60" spans="1:5" s="8" customFormat="1" ht="15">
      <c r="A60" s="41" t="s">
        <v>94</v>
      </c>
      <c r="B60" s="69">
        <v>57600</v>
      </c>
      <c r="C60" s="70">
        <v>0</v>
      </c>
      <c r="D60" s="42">
        <f t="shared" si="7"/>
        <v>0</v>
      </c>
      <c r="E60" s="45">
        <f t="shared" si="6"/>
        <v>-57600</v>
      </c>
    </row>
    <row r="61" spans="1:5" s="8" customFormat="1" ht="15.75" customHeight="1">
      <c r="A61" s="41" t="s">
        <v>110</v>
      </c>
      <c r="B61" s="69">
        <f>B62</f>
        <v>13300</v>
      </c>
      <c r="C61" s="69">
        <f>C62</f>
        <v>0</v>
      </c>
      <c r="D61" s="42">
        <f t="shared" si="7"/>
        <v>0</v>
      </c>
      <c r="E61" s="45">
        <f t="shared" si="6"/>
        <v>-13300</v>
      </c>
    </row>
    <row r="62" spans="1:5" s="8" customFormat="1" ht="30.75" customHeight="1">
      <c r="A62" s="41" t="s">
        <v>111</v>
      </c>
      <c r="B62" s="69">
        <v>13300</v>
      </c>
      <c r="C62" s="70">
        <v>0</v>
      </c>
      <c r="D62" s="42">
        <f t="shared" si="7"/>
        <v>0</v>
      </c>
      <c r="E62" s="45">
        <f t="shared" si="6"/>
        <v>-13300</v>
      </c>
    </row>
    <row r="63" spans="1:5" s="8" customFormat="1" ht="15">
      <c r="A63" s="41" t="s">
        <v>35</v>
      </c>
      <c r="B63" s="69">
        <v>3861500</v>
      </c>
      <c r="C63" s="70">
        <v>282574.62</v>
      </c>
      <c r="D63" s="42">
        <f t="shared" si="7"/>
        <v>0.07317742328110838</v>
      </c>
      <c r="E63" s="45">
        <f t="shared" si="6"/>
        <v>-3578925.38</v>
      </c>
    </row>
    <row r="64" spans="1:5" s="8" customFormat="1" ht="15">
      <c r="A64" s="41" t="s">
        <v>131</v>
      </c>
      <c r="B64" s="69">
        <f>B65</f>
        <v>0</v>
      </c>
      <c r="C64" s="69">
        <f>C65</f>
        <v>0</v>
      </c>
      <c r="D64" s="42" t="str">
        <f t="shared" si="7"/>
        <v>   </v>
      </c>
      <c r="E64" s="45">
        <f t="shared" si="6"/>
        <v>0</v>
      </c>
    </row>
    <row r="65" spans="1:5" s="8" customFormat="1" ht="30">
      <c r="A65" s="41" t="s">
        <v>132</v>
      </c>
      <c r="B65" s="69">
        <v>0</v>
      </c>
      <c r="C65" s="70">
        <v>0</v>
      </c>
      <c r="D65" s="42" t="str">
        <f t="shared" si="7"/>
        <v>   </v>
      </c>
      <c r="E65" s="45">
        <f t="shared" si="6"/>
        <v>0</v>
      </c>
    </row>
    <row r="66" spans="1:5" s="8" customFormat="1" ht="15">
      <c r="A66" s="41" t="s">
        <v>25</v>
      </c>
      <c r="B66" s="69">
        <v>214459.65</v>
      </c>
      <c r="C66" s="54">
        <v>0</v>
      </c>
      <c r="D66" s="42">
        <f t="shared" si="7"/>
        <v>0</v>
      </c>
      <c r="E66" s="45">
        <f t="shared" si="6"/>
        <v>-214459.65</v>
      </c>
    </row>
    <row r="67" spans="1:5" s="8" customFormat="1" ht="15">
      <c r="A67" s="41" t="s">
        <v>33</v>
      </c>
      <c r="B67" s="53">
        <f>B68+B69+B71+B70+B72+B77+B74+B75+B73+B76</f>
        <v>11559900</v>
      </c>
      <c r="C67" s="53">
        <f>C68+C69+C71+C70+C72+C77+C74+C75+C73+C76</f>
        <v>290000</v>
      </c>
      <c r="D67" s="75">
        <f t="shared" si="7"/>
        <v>0.02508672220347927</v>
      </c>
      <c r="E67" s="45">
        <f t="shared" si="6"/>
        <v>-11269900</v>
      </c>
    </row>
    <row r="68" spans="1:5" s="8" customFormat="1" ht="15">
      <c r="A68" s="41" t="s">
        <v>82</v>
      </c>
      <c r="B68" s="69">
        <v>8428600</v>
      </c>
      <c r="C68" s="70">
        <v>220000</v>
      </c>
      <c r="D68" s="51">
        <f t="shared" si="7"/>
        <v>0.026101606435232422</v>
      </c>
      <c r="E68" s="45">
        <f t="shared" si="6"/>
        <v>-8208600</v>
      </c>
    </row>
    <row r="69" spans="1:5" s="8" customFormat="1" ht="15">
      <c r="A69" s="41" t="s">
        <v>154</v>
      </c>
      <c r="B69" s="69">
        <v>1874100</v>
      </c>
      <c r="C69" s="69">
        <v>70000</v>
      </c>
      <c r="D69" s="42">
        <f t="shared" si="7"/>
        <v>0.03735126193906409</v>
      </c>
      <c r="E69" s="45">
        <f t="shared" si="6"/>
        <v>-1804100</v>
      </c>
    </row>
    <row r="70" spans="1:5" s="8" customFormat="1" ht="15">
      <c r="A70" s="41" t="s">
        <v>98</v>
      </c>
      <c r="B70" s="69">
        <v>100000</v>
      </c>
      <c r="C70" s="70">
        <v>0</v>
      </c>
      <c r="D70" s="42">
        <f t="shared" si="7"/>
        <v>0</v>
      </c>
      <c r="E70" s="45">
        <f t="shared" si="6"/>
        <v>-100000</v>
      </c>
    </row>
    <row r="71" spans="1:5" s="8" customFormat="1" ht="15">
      <c r="A71" s="41" t="s">
        <v>120</v>
      </c>
      <c r="B71" s="69">
        <v>157000</v>
      </c>
      <c r="C71" s="70">
        <v>0</v>
      </c>
      <c r="D71" s="42">
        <f t="shared" si="7"/>
        <v>0</v>
      </c>
      <c r="E71" s="45">
        <f t="shared" si="6"/>
        <v>-157000</v>
      </c>
    </row>
    <row r="72" spans="1:5" s="8" customFormat="1" ht="16.5" customHeight="1">
      <c r="A72" s="41" t="s">
        <v>121</v>
      </c>
      <c r="B72" s="69">
        <v>112100</v>
      </c>
      <c r="C72" s="69">
        <v>0</v>
      </c>
      <c r="D72" s="42">
        <f t="shared" si="7"/>
        <v>0</v>
      </c>
      <c r="E72" s="45">
        <f t="shared" si="6"/>
        <v>-112100</v>
      </c>
    </row>
    <row r="73" spans="1:5" s="8" customFormat="1" ht="30">
      <c r="A73" s="41" t="s">
        <v>177</v>
      </c>
      <c r="B73" s="69">
        <v>187700</v>
      </c>
      <c r="C73" s="70">
        <v>0</v>
      </c>
      <c r="D73" s="42">
        <f>IF(B73=0,"   ",C73/B73)</f>
        <v>0</v>
      </c>
      <c r="E73" s="45">
        <f>C73-B73</f>
        <v>-187700</v>
      </c>
    </row>
    <row r="74" spans="1:5" s="8" customFormat="1" ht="30">
      <c r="A74" s="61" t="s">
        <v>196</v>
      </c>
      <c r="B74" s="52">
        <v>150000</v>
      </c>
      <c r="C74" s="69">
        <v>0</v>
      </c>
      <c r="D74" s="42">
        <f>IF(B74=0,"   ",C74/B74)</f>
        <v>0</v>
      </c>
      <c r="E74" s="45">
        <f>C74-B74</f>
        <v>-150000</v>
      </c>
    </row>
    <row r="75" spans="1:5" s="8" customFormat="1" ht="30">
      <c r="A75" s="61" t="s">
        <v>163</v>
      </c>
      <c r="B75" s="69">
        <v>80000</v>
      </c>
      <c r="C75" s="69">
        <v>0</v>
      </c>
      <c r="D75" s="42">
        <f>IF(B75=0,"   ",C75/B75)</f>
        <v>0</v>
      </c>
      <c r="E75" s="45">
        <f>C75-B75</f>
        <v>-80000</v>
      </c>
    </row>
    <row r="76" spans="1:5" s="8" customFormat="1" ht="30">
      <c r="A76" s="60" t="s">
        <v>197</v>
      </c>
      <c r="B76" s="69">
        <v>470400</v>
      </c>
      <c r="C76" s="69">
        <v>0</v>
      </c>
      <c r="D76" s="42">
        <f>IF(B76=0,"   ",C76/B76)</f>
        <v>0</v>
      </c>
      <c r="E76" s="45">
        <f>C76-B76</f>
        <v>-470400</v>
      </c>
    </row>
    <row r="77" spans="1:5" s="8" customFormat="1" ht="15">
      <c r="A77" s="61" t="s">
        <v>164</v>
      </c>
      <c r="B77" s="69">
        <v>0</v>
      </c>
      <c r="C77" s="52">
        <v>0</v>
      </c>
      <c r="D77" s="42" t="str">
        <f>IF(B77=0,"   ",C77/B77)</f>
        <v>   </v>
      </c>
      <c r="E77" s="45">
        <f>C77-B77</f>
        <v>0</v>
      </c>
    </row>
    <row r="78" spans="1:5" s="8" customFormat="1" ht="15.75" customHeight="1">
      <c r="A78" s="41" t="s">
        <v>50</v>
      </c>
      <c r="B78" s="52">
        <f>SUM(B79)</f>
        <v>1254300</v>
      </c>
      <c r="C78" s="52">
        <f>SUM(C79)</f>
        <v>40760</v>
      </c>
      <c r="D78" s="42">
        <f aca="true" t="shared" si="8" ref="D78:D89">IF(B78=0,"   ",C78/B78)</f>
        <v>0.03249621302718648</v>
      </c>
      <c r="E78" s="45">
        <f t="shared" si="6"/>
        <v>-1213540</v>
      </c>
    </row>
    <row r="79" spans="1:5" s="8" customFormat="1" ht="15">
      <c r="A79" s="41" t="s">
        <v>66</v>
      </c>
      <c r="B79" s="52">
        <v>1254300</v>
      </c>
      <c r="C79" s="52">
        <v>40760</v>
      </c>
      <c r="D79" s="42">
        <f t="shared" si="8"/>
        <v>0.03249621302718648</v>
      </c>
      <c r="E79" s="45">
        <f t="shared" si="6"/>
        <v>-1213540</v>
      </c>
    </row>
    <row r="80" spans="1:5" s="8" customFormat="1" ht="30" customHeight="1">
      <c r="A80" s="41" t="s">
        <v>26</v>
      </c>
      <c r="B80" s="53">
        <f>B81+B82+B84+B85+B83+B86+B87+B88</f>
        <v>4305400</v>
      </c>
      <c r="C80" s="53">
        <f>C81+C82+C84+C85+C83+C86+C87+C88</f>
        <v>88070.05</v>
      </c>
      <c r="D80" s="42">
        <f t="shared" si="8"/>
        <v>0.02045571840014865</v>
      </c>
      <c r="E80" s="45">
        <f t="shared" si="6"/>
        <v>-4217329.95</v>
      </c>
    </row>
    <row r="81" spans="1:5" s="8" customFormat="1" ht="15">
      <c r="A81" s="41" t="s">
        <v>77</v>
      </c>
      <c r="B81" s="69">
        <v>1458500</v>
      </c>
      <c r="C81" s="70">
        <v>13586.47</v>
      </c>
      <c r="D81" s="42">
        <f t="shared" si="8"/>
        <v>0.009315371957490572</v>
      </c>
      <c r="E81" s="45">
        <f t="shared" si="6"/>
        <v>-1444913.53</v>
      </c>
    </row>
    <row r="82" spans="1:5" s="8" customFormat="1" ht="15">
      <c r="A82" s="41" t="s">
        <v>155</v>
      </c>
      <c r="B82" s="69">
        <v>1397000</v>
      </c>
      <c r="C82" s="70">
        <v>27000</v>
      </c>
      <c r="D82" s="42">
        <f t="shared" si="8"/>
        <v>0.019327129563350035</v>
      </c>
      <c r="E82" s="45">
        <f t="shared" si="6"/>
        <v>-1370000</v>
      </c>
    </row>
    <row r="83" spans="1:5" s="8" customFormat="1" ht="15">
      <c r="A83" s="41" t="s">
        <v>156</v>
      </c>
      <c r="B83" s="69">
        <v>256300</v>
      </c>
      <c r="C83" s="70">
        <v>0</v>
      </c>
      <c r="D83" s="42">
        <f>IF(B83=0,"   ",C83/B83)</f>
        <v>0</v>
      </c>
      <c r="E83" s="45">
        <f>C83-B83</f>
        <v>-256300</v>
      </c>
    </row>
    <row r="84" spans="1:6" s="8" customFormat="1" ht="15">
      <c r="A84" s="41" t="s">
        <v>67</v>
      </c>
      <c r="B84" s="52">
        <v>928400</v>
      </c>
      <c r="C84" s="52">
        <v>47483.58</v>
      </c>
      <c r="D84" s="42">
        <f t="shared" si="8"/>
        <v>0.051145605342524776</v>
      </c>
      <c r="E84" s="45">
        <f t="shared" si="6"/>
        <v>-880916.42</v>
      </c>
      <c r="F84"/>
    </row>
    <row r="85" spans="1:5" s="8" customFormat="1" ht="15">
      <c r="A85" s="41" t="s">
        <v>78</v>
      </c>
      <c r="B85" s="52">
        <v>145200</v>
      </c>
      <c r="C85" s="52">
        <v>0</v>
      </c>
      <c r="D85" s="42">
        <f t="shared" si="8"/>
        <v>0</v>
      </c>
      <c r="E85" s="45">
        <f t="shared" si="6"/>
        <v>-145200</v>
      </c>
    </row>
    <row r="86" spans="1:5" s="8" customFormat="1" ht="30">
      <c r="A86" s="60" t="s">
        <v>159</v>
      </c>
      <c r="B86" s="69">
        <v>93000</v>
      </c>
      <c r="C86" s="69">
        <v>0</v>
      </c>
      <c r="D86" s="42">
        <f t="shared" si="8"/>
        <v>0</v>
      </c>
      <c r="E86" s="45">
        <f t="shared" si="6"/>
        <v>-93000</v>
      </c>
    </row>
    <row r="87" spans="1:5" s="8" customFormat="1" ht="30">
      <c r="A87" s="60" t="s">
        <v>180</v>
      </c>
      <c r="B87" s="69">
        <v>12000</v>
      </c>
      <c r="C87" s="69">
        <v>0</v>
      </c>
      <c r="D87" s="42">
        <f>IF(B87=0,"   ",C87/B87)</f>
        <v>0</v>
      </c>
      <c r="E87" s="45">
        <f>C87-B87</f>
        <v>-12000</v>
      </c>
    </row>
    <row r="88" spans="1:5" s="8" customFormat="1" ht="30">
      <c r="A88" s="60" t="s">
        <v>181</v>
      </c>
      <c r="B88" s="69">
        <v>15000</v>
      </c>
      <c r="C88" s="69">
        <v>0</v>
      </c>
      <c r="D88" s="42">
        <f>IF(B88=0,"   ",C88/B88)</f>
        <v>0</v>
      </c>
      <c r="E88" s="45">
        <f>C88-B88</f>
        <v>-15000</v>
      </c>
    </row>
    <row r="89" spans="1:5" s="8" customFormat="1" ht="15">
      <c r="A89" s="41" t="s">
        <v>27</v>
      </c>
      <c r="B89" s="53">
        <f>B93+B103+B128+B101+B90+B99</f>
        <v>48391900</v>
      </c>
      <c r="C89" s="53">
        <f>C93+C103+C128+C101+C90+C99</f>
        <v>3032.49</v>
      </c>
      <c r="D89" s="42">
        <f t="shared" si="8"/>
        <v>6.266523943056585E-05</v>
      </c>
      <c r="E89" s="45">
        <f t="shared" si="6"/>
        <v>-48388867.51</v>
      </c>
    </row>
    <row r="90" spans="1:5" s="8" customFormat="1" ht="15">
      <c r="A90" s="61" t="s">
        <v>174</v>
      </c>
      <c r="B90" s="69">
        <f>SUM(B91:B92)</f>
        <v>271300</v>
      </c>
      <c r="C90" s="69">
        <f>SUM(C91:C92)</f>
        <v>3032.49</v>
      </c>
      <c r="D90" s="42">
        <f>IF(B90=0,"   ",C90/B90)</f>
        <v>0.01117762624401032</v>
      </c>
      <c r="E90" s="64">
        <f>C90-B90</f>
        <v>-268267.51</v>
      </c>
    </row>
    <row r="91" spans="1:5" ht="29.25" customHeight="1">
      <c r="A91" s="41" t="s">
        <v>175</v>
      </c>
      <c r="B91" s="52">
        <v>0</v>
      </c>
      <c r="C91" s="52">
        <v>0</v>
      </c>
      <c r="D91" s="42" t="str">
        <f>IF(B91=0,"   ",C91/B91)</f>
        <v>   </v>
      </c>
      <c r="E91" s="64">
        <f>C91-B91</f>
        <v>0</v>
      </c>
    </row>
    <row r="92" spans="1:5" ht="13.5" customHeight="1">
      <c r="A92" s="41" t="s">
        <v>176</v>
      </c>
      <c r="B92" s="52">
        <v>271300</v>
      </c>
      <c r="C92" s="52">
        <v>3032.49</v>
      </c>
      <c r="D92" s="42">
        <f>IF(B92=0,"   ",C92/B92)</f>
        <v>0.01117762624401032</v>
      </c>
      <c r="E92" s="64">
        <f>C92-B92</f>
        <v>-268267.51</v>
      </c>
    </row>
    <row r="93" spans="1:5" s="8" customFormat="1" ht="15">
      <c r="A93" s="61" t="s">
        <v>95</v>
      </c>
      <c r="B93" s="53">
        <f>B94+B95+B96</f>
        <v>184900</v>
      </c>
      <c r="C93" s="53">
        <f>C94+C95+C96</f>
        <v>0</v>
      </c>
      <c r="D93" s="42">
        <f aca="true" t="shared" si="9" ref="D93:D98">IF(B93=0,"   ",C93/B93)</f>
        <v>0</v>
      </c>
      <c r="E93" s="45">
        <f aca="true" t="shared" si="10" ref="E93:E98">C93-B93</f>
        <v>-184900</v>
      </c>
    </row>
    <row r="94" spans="1:5" s="8" customFormat="1" ht="15">
      <c r="A94" s="61" t="s">
        <v>96</v>
      </c>
      <c r="B94" s="69">
        <v>0</v>
      </c>
      <c r="C94" s="69">
        <v>0</v>
      </c>
      <c r="D94" s="42" t="str">
        <f t="shared" si="9"/>
        <v>   </v>
      </c>
      <c r="E94" s="45">
        <f t="shared" si="10"/>
        <v>0</v>
      </c>
    </row>
    <row r="95" spans="1:5" s="8" customFormat="1" ht="15">
      <c r="A95" s="61" t="s">
        <v>125</v>
      </c>
      <c r="B95" s="69">
        <v>0</v>
      </c>
      <c r="C95" s="69">
        <v>0</v>
      </c>
      <c r="D95" s="42" t="str">
        <f t="shared" si="9"/>
        <v>   </v>
      </c>
      <c r="E95" s="45">
        <f t="shared" si="10"/>
        <v>0</v>
      </c>
    </row>
    <row r="96" spans="1:5" s="8" customFormat="1" ht="30">
      <c r="A96" s="61" t="s">
        <v>108</v>
      </c>
      <c r="B96" s="69">
        <f>B97+B98</f>
        <v>184900</v>
      </c>
      <c r="C96" s="69">
        <f>C97+C98</f>
        <v>0</v>
      </c>
      <c r="D96" s="42">
        <f t="shared" si="9"/>
        <v>0</v>
      </c>
      <c r="E96" s="45">
        <f t="shared" si="10"/>
        <v>-184900</v>
      </c>
    </row>
    <row r="97" spans="1:5" s="8" customFormat="1" ht="15">
      <c r="A97" s="60" t="s">
        <v>73</v>
      </c>
      <c r="B97" s="69">
        <v>124900</v>
      </c>
      <c r="C97" s="69">
        <v>0</v>
      </c>
      <c r="D97" s="42">
        <f t="shared" si="9"/>
        <v>0</v>
      </c>
      <c r="E97" s="45">
        <f t="shared" si="10"/>
        <v>-124900</v>
      </c>
    </row>
    <row r="98" spans="1:6" s="8" customFormat="1" ht="15">
      <c r="A98" s="60" t="s">
        <v>69</v>
      </c>
      <c r="B98" s="69">
        <v>60000</v>
      </c>
      <c r="C98" s="69">
        <v>0</v>
      </c>
      <c r="D98" s="42">
        <f t="shared" si="9"/>
        <v>0</v>
      </c>
      <c r="E98" s="45">
        <f t="shared" si="10"/>
        <v>-60000</v>
      </c>
      <c r="F98"/>
    </row>
    <row r="99" spans="1:5" ht="15">
      <c r="A99" s="61" t="s">
        <v>185</v>
      </c>
      <c r="B99" s="52">
        <f>B100</f>
        <v>260000</v>
      </c>
      <c r="C99" s="52">
        <f>C100</f>
        <v>0</v>
      </c>
      <c r="D99" s="42">
        <f>IF(B99=0,"   ",C99/B99)</f>
        <v>0</v>
      </c>
      <c r="E99" s="64">
        <f>C99-B99</f>
        <v>-260000</v>
      </c>
    </row>
    <row r="100" spans="1:5" ht="15.75" customHeight="1">
      <c r="A100" s="61" t="s">
        <v>186</v>
      </c>
      <c r="B100" s="52">
        <v>260000</v>
      </c>
      <c r="C100" s="52">
        <v>0</v>
      </c>
      <c r="D100" s="42">
        <f>IF(B100=0,"   ",C100/B100)</f>
        <v>0</v>
      </c>
      <c r="E100" s="64">
        <f>C100-B100</f>
        <v>-260000</v>
      </c>
    </row>
    <row r="101" spans="1:5" ht="15">
      <c r="A101" s="61" t="s">
        <v>139</v>
      </c>
      <c r="B101" s="52">
        <f>B102</f>
        <v>600000</v>
      </c>
      <c r="C101" s="52">
        <f>C102</f>
        <v>0</v>
      </c>
      <c r="D101" s="42">
        <f>IF(B101=0,"   ",C101/B101)</f>
        <v>0</v>
      </c>
      <c r="E101" s="64">
        <f>C101-B101</f>
        <v>-600000</v>
      </c>
    </row>
    <row r="102" spans="1:6" ht="15" customHeight="1">
      <c r="A102" s="61" t="s">
        <v>165</v>
      </c>
      <c r="B102" s="52">
        <v>600000</v>
      </c>
      <c r="C102" s="52">
        <v>0</v>
      </c>
      <c r="D102" s="42">
        <f>IF(B102=0,"   ",C102/B102)</f>
        <v>0</v>
      </c>
      <c r="E102" s="64">
        <f>C102-B102</f>
        <v>-600000</v>
      </c>
      <c r="F102" s="8"/>
    </row>
    <row r="103" spans="1:5" s="8" customFormat="1" ht="15">
      <c r="A103" s="41" t="s">
        <v>28</v>
      </c>
      <c r="B103" s="53">
        <f>B104+B109+B113+B116+B119+B123+B127</f>
        <v>46357200</v>
      </c>
      <c r="C103" s="53">
        <f>C104+C109+C113+C116+C119+C123+C127</f>
        <v>0</v>
      </c>
      <c r="D103" s="42">
        <f aca="true" t="shared" si="11" ref="D103:D111">IF(B103=0,"   ",C103/B103)</f>
        <v>0</v>
      </c>
      <c r="E103" s="45">
        <f aca="true" t="shared" si="12" ref="E103:E111">C103-B103</f>
        <v>-46357200</v>
      </c>
    </row>
    <row r="104" spans="1:5" s="8" customFormat="1" ht="30">
      <c r="A104" s="41" t="s">
        <v>113</v>
      </c>
      <c r="B104" s="69">
        <f>B105+B106+B108+B107</f>
        <v>680000</v>
      </c>
      <c r="C104" s="69">
        <f>C105+C106+C108+C107</f>
        <v>0</v>
      </c>
      <c r="D104" s="42">
        <f t="shared" si="11"/>
        <v>0</v>
      </c>
      <c r="E104" s="45">
        <f t="shared" si="12"/>
        <v>-680000</v>
      </c>
    </row>
    <row r="105" spans="1:5" s="8" customFormat="1" ht="15">
      <c r="A105" s="60" t="s">
        <v>79</v>
      </c>
      <c r="B105" s="52">
        <v>0</v>
      </c>
      <c r="C105" s="52">
        <v>0</v>
      </c>
      <c r="D105" s="42" t="str">
        <f t="shared" si="11"/>
        <v>   </v>
      </c>
      <c r="E105" s="45">
        <f t="shared" si="12"/>
        <v>0</v>
      </c>
    </row>
    <row r="106" spans="1:5" s="8" customFormat="1" ht="15">
      <c r="A106" s="60" t="s">
        <v>73</v>
      </c>
      <c r="B106" s="69">
        <v>0</v>
      </c>
      <c r="C106" s="52">
        <v>0</v>
      </c>
      <c r="D106" s="42" t="str">
        <f t="shared" si="11"/>
        <v>   </v>
      </c>
      <c r="E106" s="45">
        <f t="shared" si="12"/>
        <v>0</v>
      </c>
    </row>
    <row r="107" spans="1:5" s="8" customFormat="1" ht="15">
      <c r="A107" s="60" t="s">
        <v>74</v>
      </c>
      <c r="B107" s="69">
        <v>0</v>
      </c>
      <c r="C107" s="69">
        <v>0</v>
      </c>
      <c r="D107" s="42" t="str">
        <f t="shared" si="11"/>
        <v>   </v>
      </c>
      <c r="E107" s="45">
        <f t="shared" si="12"/>
        <v>0</v>
      </c>
    </row>
    <row r="108" spans="1:5" s="8" customFormat="1" ht="15">
      <c r="A108" s="60" t="s">
        <v>69</v>
      </c>
      <c r="B108" s="52">
        <v>680000</v>
      </c>
      <c r="C108" s="52">
        <v>0</v>
      </c>
      <c r="D108" s="42">
        <f t="shared" si="11"/>
        <v>0</v>
      </c>
      <c r="E108" s="45">
        <f t="shared" si="12"/>
        <v>-680000</v>
      </c>
    </row>
    <row r="109" spans="1:5" s="8" customFormat="1" ht="30">
      <c r="A109" s="41" t="s">
        <v>100</v>
      </c>
      <c r="B109" s="52">
        <f>B110+B111+B112</f>
        <v>1697700</v>
      </c>
      <c r="C109" s="52">
        <f>C110+C111+C112</f>
        <v>0</v>
      </c>
      <c r="D109" s="42">
        <f t="shared" si="11"/>
        <v>0</v>
      </c>
      <c r="E109" s="45">
        <f t="shared" si="12"/>
        <v>-1697700</v>
      </c>
    </row>
    <row r="110" spans="1:5" s="8" customFormat="1" ht="15">
      <c r="A110" s="60" t="s">
        <v>73</v>
      </c>
      <c r="B110" s="52">
        <v>1612800</v>
      </c>
      <c r="C110" s="52">
        <v>0</v>
      </c>
      <c r="D110" s="42">
        <f t="shared" si="11"/>
        <v>0</v>
      </c>
      <c r="E110" s="45">
        <f t="shared" si="12"/>
        <v>-1612800</v>
      </c>
    </row>
    <row r="111" spans="1:5" s="8" customFormat="1" ht="15">
      <c r="A111" s="60" t="s">
        <v>161</v>
      </c>
      <c r="B111" s="52">
        <v>84900</v>
      </c>
      <c r="C111" s="52">
        <v>0</v>
      </c>
      <c r="D111" s="42">
        <f t="shared" si="11"/>
        <v>0</v>
      </c>
      <c r="E111" s="45">
        <f t="shared" si="12"/>
        <v>-84900</v>
      </c>
    </row>
    <row r="112" spans="1:5" ht="15">
      <c r="A112" s="60" t="s">
        <v>145</v>
      </c>
      <c r="B112" s="52">
        <v>0</v>
      </c>
      <c r="C112" s="52">
        <v>0</v>
      </c>
      <c r="D112" s="42" t="str">
        <f>IF(B112=0,"   ",C112/B112)</f>
        <v>   </v>
      </c>
      <c r="E112" s="64">
        <f>C112-B112</f>
        <v>0</v>
      </c>
    </row>
    <row r="113" spans="1:5" s="8" customFormat="1" ht="30">
      <c r="A113" s="41" t="s">
        <v>198</v>
      </c>
      <c r="B113" s="69">
        <f>B114+B115</f>
        <v>10543000</v>
      </c>
      <c r="C113" s="69">
        <f>C114+C115</f>
        <v>0</v>
      </c>
      <c r="D113" s="42">
        <f aca="true" t="shared" si="13" ref="D113:D121">IF(B113=0,"   ",C113/B113)</f>
        <v>0</v>
      </c>
      <c r="E113" s="45">
        <f aca="true" t="shared" si="14" ref="E113:E126">C113-B113</f>
        <v>-10543000</v>
      </c>
    </row>
    <row r="114" spans="1:5" s="8" customFormat="1" ht="15">
      <c r="A114" s="60" t="s">
        <v>73</v>
      </c>
      <c r="B114" s="69">
        <v>8660300</v>
      </c>
      <c r="C114" s="69">
        <v>0</v>
      </c>
      <c r="D114" s="42">
        <f t="shared" si="13"/>
        <v>0</v>
      </c>
      <c r="E114" s="45">
        <f t="shared" si="14"/>
        <v>-8660300</v>
      </c>
    </row>
    <row r="115" spans="1:5" s="8" customFormat="1" ht="15">
      <c r="A115" s="60" t="s">
        <v>74</v>
      </c>
      <c r="B115" s="69">
        <v>1882700</v>
      </c>
      <c r="C115" s="69">
        <v>0</v>
      </c>
      <c r="D115" s="42">
        <f t="shared" si="13"/>
        <v>0</v>
      </c>
      <c r="E115" s="45">
        <f t="shared" si="14"/>
        <v>-1882700</v>
      </c>
    </row>
    <row r="116" spans="1:5" s="8" customFormat="1" ht="30">
      <c r="A116" s="41" t="s">
        <v>199</v>
      </c>
      <c r="B116" s="69">
        <f>B117+B118</f>
        <v>15436600</v>
      </c>
      <c r="C116" s="69">
        <f>C117+C118</f>
        <v>0</v>
      </c>
      <c r="D116" s="42">
        <f t="shared" si="13"/>
        <v>0</v>
      </c>
      <c r="E116" s="45">
        <f t="shared" si="14"/>
        <v>-15436600</v>
      </c>
    </row>
    <row r="117" spans="1:5" s="8" customFormat="1" ht="15">
      <c r="A117" s="60" t="s">
        <v>73</v>
      </c>
      <c r="B117" s="69">
        <v>12680100</v>
      </c>
      <c r="C117" s="69">
        <v>0</v>
      </c>
      <c r="D117" s="42">
        <f t="shared" si="13"/>
        <v>0</v>
      </c>
      <c r="E117" s="45">
        <f t="shared" si="14"/>
        <v>-12680100</v>
      </c>
    </row>
    <row r="118" spans="1:5" s="8" customFormat="1" ht="15">
      <c r="A118" s="60" t="s">
        <v>74</v>
      </c>
      <c r="B118" s="69">
        <v>2756500</v>
      </c>
      <c r="C118" s="69">
        <v>0</v>
      </c>
      <c r="D118" s="42">
        <f t="shared" si="13"/>
        <v>0</v>
      </c>
      <c r="E118" s="45">
        <f t="shared" si="14"/>
        <v>-2756500</v>
      </c>
    </row>
    <row r="119" spans="1:5" ht="30.75" customHeight="1">
      <c r="A119" s="61" t="s">
        <v>200</v>
      </c>
      <c r="B119" s="52">
        <f>B120+B121+B122</f>
        <v>11531300</v>
      </c>
      <c r="C119" s="52">
        <f>C120+C121+C122</f>
        <v>0</v>
      </c>
      <c r="D119" s="42">
        <f t="shared" si="13"/>
        <v>0</v>
      </c>
      <c r="E119" s="64">
        <f t="shared" si="14"/>
        <v>-11531300</v>
      </c>
    </row>
    <row r="120" spans="1:5" ht="15">
      <c r="A120" s="41" t="s">
        <v>150</v>
      </c>
      <c r="B120" s="52">
        <v>6600100</v>
      </c>
      <c r="C120" s="52">
        <v>0</v>
      </c>
      <c r="D120" s="42">
        <f t="shared" si="13"/>
        <v>0</v>
      </c>
      <c r="E120" s="64">
        <f t="shared" si="14"/>
        <v>-6600100</v>
      </c>
    </row>
    <row r="121" spans="1:5" ht="15">
      <c r="A121" s="41" t="s">
        <v>182</v>
      </c>
      <c r="B121" s="52">
        <v>733600</v>
      </c>
      <c r="C121" s="52">
        <v>0</v>
      </c>
      <c r="D121" s="42">
        <f t="shared" si="13"/>
        <v>0</v>
      </c>
      <c r="E121" s="64">
        <f t="shared" si="14"/>
        <v>-733600</v>
      </c>
    </row>
    <row r="122" spans="1:5" ht="15">
      <c r="A122" s="41" t="s">
        <v>145</v>
      </c>
      <c r="B122" s="52">
        <v>4197600</v>
      </c>
      <c r="C122" s="52">
        <v>0</v>
      </c>
      <c r="D122" s="42">
        <f>IF(B122=0,"   ",C122/B122)</f>
        <v>0</v>
      </c>
      <c r="E122" s="64">
        <f t="shared" si="14"/>
        <v>-4197600</v>
      </c>
    </row>
    <row r="123" spans="1:5" ht="15" customHeight="1">
      <c r="A123" s="61" t="s">
        <v>201</v>
      </c>
      <c r="B123" s="52">
        <f>B124+B125+B126</f>
        <v>6399900</v>
      </c>
      <c r="C123" s="52">
        <f>C124+C125+C126</f>
        <v>0</v>
      </c>
      <c r="D123" s="42">
        <f>IF(B123=0,"   ",C123/B123)</f>
        <v>0</v>
      </c>
      <c r="E123" s="64">
        <f t="shared" si="14"/>
        <v>-6399900</v>
      </c>
    </row>
    <row r="124" spans="1:5" ht="15">
      <c r="A124" s="41" t="s">
        <v>150</v>
      </c>
      <c r="B124" s="52">
        <v>4626700</v>
      </c>
      <c r="C124" s="52">
        <v>0</v>
      </c>
      <c r="D124" s="42">
        <f>IF(B124=0,"   ",C124/B124)</f>
        <v>0</v>
      </c>
      <c r="E124" s="64">
        <f t="shared" si="14"/>
        <v>-4626700</v>
      </c>
    </row>
    <row r="125" spans="1:5" ht="15">
      <c r="A125" s="41" t="s">
        <v>182</v>
      </c>
      <c r="B125" s="52">
        <v>514500</v>
      </c>
      <c r="C125" s="52">
        <v>0</v>
      </c>
      <c r="D125" s="42">
        <f>IF(B125=0,"   ",C125/B125)</f>
        <v>0</v>
      </c>
      <c r="E125" s="64">
        <f t="shared" si="14"/>
        <v>-514500</v>
      </c>
    </row>
    <row r="126" spans="1:5" ht="15">
      <c r="A126" s="41" t="s">
        <v>145</v>
      </c>
      <c r="B126" s="52">
        <v>1258700</v>
      </c>
      <c r="C126" s="52">
        <v>0</v>
      </c>
      <c r="D126" s="42">
        <f>IF(B126=0,"   ",C126/B126)</f>
        <v>0</v>
      </c>
      <c r="E126" s="64">
        <f t="shared" si="14"/>
        <v>-1258700</v>
      </c>
    </row>
    <row r="127" spans="1:5" s="8" customFormat="1" ht="15">
      <c r="A127" s="41" t="s">
        <v>138</v>
      </c>
      <c r="B127" s="52">
        <v>68700</v>
      </c>
      <c r="C127" s="52">
        <v>0</v>
      </c>
      <c r="D127" s="42">
        <f aca="true" t="shared" si="15" ref="D127:D133">IF(B127=0,"   ",C127/B127)</f>
        <v>0</v>
      </c>
      <c r="E127" s="45">
        <f aca="true" t="shared" si="16" ref="E127:E135">C127-B127</f>
        <v>-68700</v>
      </c>
    </row>
    <row r="128" spans="1:5" s="8" customFormat="1" ht="15">
      <c r="A128" s="41" t="s">
        <v>43</v>
      </c>
      <c r="B128" s="53">
        <f>SUM(B129:B132)</f>
        <v>718500</v>
      </c>
      <c r="C128" s="53">
        <f>SUM(C129:C132)</f>
        <v>0</v>
      </c>
      <c r="D128" s="42">
        <f t="shared" si="15"/>
        <v>0</v>
      </c>
      <c r="E128" s="45">
        <f t="shared" si="16"/>
        <v>-718500</v>
      </c>
    </row>
    <row r="129" spans="1:5" s="8" customFormat="1" ht="30">
      <c r="A129" s="41" t="s">
        <v>122</v>
      </c>
      <c r="B129" s="53">
        <v>0</v>
      </c>
      <c r="C129" s="69">
        <v>0</v>
      </c>
      <c r="D129" s="42" t="str">
        <f t="shared" si="15"/>
        <v>   </v>
      </c>
      <c r="E129" s="45">
        <f t="shared" si="16"/>
        <v>0</v>
      </c>
    </row>
    <row r="130" spans="1:5" s="8" customFormat="1" ht="30">
      <c r="A130" s="41" t="s">
        <v>137</v>
      </c>
      <c r="B130" s="69">
        <v>0</v>
      </c>
      <c r="C130" s="69">
        <v>0</v>
      </c>
      <c r="D130" s="42" t="str">
        <f t="shared" si="15"/>
        <v>   </v>
      </c>
      <c r="E130" s="45">
        <f t="shared" si="16"/>
        <v>0</v>
      </c>
    </row>
    <row r="131" spans="1:5" s="8" customFormat="1" ht="15">
      <c r="A131" s="41" t="s">
        <v>202</v>
      </c>
      <c r="B131" s="69">
        <v>224100</v>
      </c>
      <c r="C131" s="69">
        <v>0</v>
      </c>
      <c r="D131" s="42">
        <f t="shared" si="15"/>
        <v>0</v>
      </c>
      <c r="E131" s="64">
        <f t="shared" si="16"/>
        <v>-224100</v>
      </c>
    </row>
    <row r="132" spans="1:5" s="8" customFormat="1" ht="45">
      <c r="A132" s="41" t="s">
        <v>158</v>
      </c>
      <c r="B132" s="69">
        <v>494400</v>
      </c>
      <c r="C132" s="69">
        <v>0</v>
      </c>
      <c r="D132" s="42">
        <f>IF(B132=0,"   ",C132/B132)</f>
        <v>0</v>
      </c>
      <c r="E132" s="64">
        <f t="shared" si="16"/>
        <v>-494400</v>
      </c>
    </row>
    <row r="133" spans="1:5" s="8" customFormat="1" ht="15">
      <c r="A133" s="41" t="s">
        <v>7</v>
      </c>
      <c r="B133" s="53">
        <f>B134+B137+B150</f>
        <v>16994945.91</v>
      </c>
      <c r="C133" s="53">
        <f>C134+C137+C150</f>
        <v>574770.53</v>
      </c>
      <c r="D133" s="42">
        <f t="shared" si="15"/>
        <v>0.03382008586810501</v>
      </c>
      <c r="E133" s="45">
        <f t="shared" si="16"/>
        <v>-16420175.38</v>
      </c>
    </row>
    <row r="134" spans="1:5" s="8" customFormat="1" ht="15">
      <c r="A134" s="41" t="s">
        <v>68</v>
      </c>
      <c r="B134" s="53">
        <f>B135+B136</f>
        <v>570000</v>
      </c>
      <c r="C134" s="53">
        <f>C135+C136</f>
        <v>0</v>
      </c>
      <c r="D134" s="42">
        <f>IF(B134=0,"   ",C134/B134)</f>
        <v>0</v>
      </c>
      <c r="E134" s="45">
        <f t="shared" si="16"/>
        <v>-570000</v>
      </c>
    </row>
    <row r="135" spans="1:5" ht="30">
      <c r="A135" s="41" t="s">
        <v>203</v>
      </c>
      <c r="B135" s="52">
        <v>500000</v>
      </c>
      <c r="C135" s="52">
        <v>0</v>
      </c>
      <c r="D135" s="42">
        <f>IF(B135=0,"   ",C135/B135)</f>
        <v>0</v>
      </c>
      <c r="E135" s="64">
        <f t="shared" si="16"/>
        <v>-500000</v>
      </c>
    </row>
    <row r="136" spans="1:5" ht="15">
      <c r="A136" s="41" t="s">
        <v>146</v>
      </c>
      <c r="B136" s="52">
        <v>70000</v>
      </c>
      <c r="C136" s="52">
        <v>0</v>
      </c>
      <c r="D136" s="42">
        <f>IF(B136=0,"   ",C136/B136)</f>
        <v>0</v>
      </c>
      <c r="E136" s="64">
        <f>C136-B136</f>
        <v>-70000</v>
      </c>
    </row>
    <row r="137" spans="1:5" ht="15">
      <c r="A137" s="41" t="s">
        <v>36</v>
      </c>
      <c r="B137" s="52">
        <f>B138+B140+B139+B141+B142+B149+B143</f>
        <v>890400</v>
      </c>
      <c r="C137" s="52">
        <f>C138+C140+C139+C141+C142+C149+C143</f>
        <v>84471</v>
      </c>
      <c r="D137" s="52">
        <f>IF(B137=0,"   ",C137/B137*100)</f>
        <v>9.486859838274933</v>
      </c>
      <c r="E137" s="64">
        <f aca="true" t="shared" si="17" ref="E137:E160">C137-B137</f>
        <v>-805929</v>
      </c>
    </row>
    <row r="138" spans="1:5" ht="14.25" customHeight="1">
      <c r="A138" s="41" t="s">
        <v>172</v>
      </c>
      <c r="B138" s="52">
        <v>600000</v>
      </c>
      <c r="C138" s="52">
        <v>0</v>
      </c>
      <c r="D138" s="52">
        <f>IF(B138=0,"   ",C138/B138*100)</f>
        <v>0</v>
      </c>
      <c r="E138" s="64">
        <f t="shared" si="17"/>
        <v>-600000</v>
      </c>
    </row>
    <row r="139" spans="1:5" ht="14.25" customHeight="1">
      <c r="A139" s="41" t="s">
        <v>123</v>
      </c>
      <c r="B139" s="52">
        <v>190400</v>
      </c>
      <c r="C139" s="52">
        <v>84471</v>
      </c>
      <c r="D139" s="52">
        <f>IF(B139=0,"   ",C139/B139*100)</f>
        <v>44.36502100840336</v>
      </c>
      <c r="E139" s="64">
        <f t="shared" si="17"/>
        <v>-105929</v>
      </c>
    </row>
    <row r="140" spans="1:6" ht="15" customHeight="1">
      <c r="A140" s="41" t="s">
        <v>115</v>
      </c>
      <c r="B140" s="52">
        <v>100000</v>
      </c>
      <c r="C140" s="52">
        <v>0</v>
      </c>
      <c r="D140" s="52">
        <f>IF(B140=0,"   ",C140/B140*100)</f>
        <v>0</v>
      </c>
      <c r="E140" s="64">
        <f t="shared" si="17"/>
        <v>-100000</v>
      </c>
      <c r="F140" s="8"/>
    </row>
    <row r="141" spans="1:5" s="8" customFormat="1" ht="30">
      <c r="A141" s="61" t="s">
        <v>127</v>
      </c>
      <c r="B141" s="69">
        <v>0</v>
      </c>
      <c r="C141" s="69">
        <v>0</v>
      </c>
      <c r="D141" s="42" t="str">
        <f aca="true" t="shared" si="18" ref="D141:D149">IF(B141=0,"   ",C141/B141)</f>
        <v>   </v>
      </c>
      <c r="E141" s="45">
        <f t="shared" si="17"/>
        <v>0</v>
      </c>
    </row>
    <row r="142" spans="1:6" s="8" customFormat="1" ht="30">
      <c r="A142" s="60" t="s">
        <v>126</v>
      </c>
      <c r="B142" s="69">
        <v>0</v>
      </c>
      <c r="C142" s="69">
        <v>0</v>
      </c>
      <c r="D142" s="42" t="str">
        <f t="shared" si="18"/>
        <v>   </v>
      </c>
      <c r="E142" s="45">
        <f t="shared" si="17"/>
        <v>0</v>
      </c>
      <c r="F142"/>
    </row>
    <row r="143" spans="1:5" ht="30">
      <c r="A143" s="41" t="s">
        <v>151</v>
      </c>
      <c r="B143" s="52">
        <f>SUM(B144:B146)</f>
        <v>0</v>
      </c>
      <c r="C143" s="52">
        <f>SUM(C144:C146)</f>
        <v>0</v>
      </c>
      <c r="D143" s="42" t="str">
        <f t="shared" si="18"/>
        <v>   </v>
      </c>
      <c r="E143" s="64">
        <f t="shared" si="17"/>
        <v>0</v>
      </c>
    </row>
    <row r="144" spans="1:5" ht="15">
      <c r="A144" s="41" t="s">
        <v>144</v>
      </c>
      <c r="B144" s="52">
        <v>0</v>
      </c>
      <c r="C144" s="52">
        <v>0</v>
      </c>
      <c r="D144" s="42" t="str">
        <f t="shared" si="18"/>
        <v>   </v>
      </c>
      <c r="E144" s="64">
        <f t="shared" si="17"/>
        <v>0</v>
      </c>
    </row>
    <row r="145" spans="1:5" ht="15">
      <c r="A145" s="41" t="s">
        <v>167</v>
      </c>
      <c r="B145" s="52">
        <v>0</v>
      </c>
      <c r="C145" s="52">
        <v>0</v>
      </c>
      <c r="D145" s="42" t="str">
        <f t="shared" si="18"/>
        <v>   </v>
      </c>
      <c r="E145" s="64">
        <f t="shared" si="17"/>
        <v>0</v>
      </c>
    </row>
    <row r="146" spans="1:5" ht="15">
      <c r="A146" s="41" t="s">
        <v>166</v>
      </c>
      <c r="B146" s="52">
        <v>0</v>
      </c>
      <c r="C146" s="52">
        <v>0</v>
      </c>
      <c r="D146" s="42" t="str">
        <f>IF(B146=0,"   ",C146/B146)</f>
        <v>   </v>
      </c>
      <c r="E146" s="64">
        <f t="shared" si="17"/>
        <v>0</v>
      </c>
    </row>
    <row r="147" spans="1:5" ht="15.75" customHeight="1">
      <c r="A147" s="77" t="s">
        <v>157</v>
      </c>
      <c r="B147" s="52">
        <v>0</v>
      </c>
      <c r="C147" s="52">
        <v>0</v>
      </c>
      <c r="D147" s="42" t="str">
        <f t="shared" si="18"/>
        <v>   </v>
      </c>
      <c r="E147" s="45">
        <f t="shared" si="17"/>
        <v>0</v>
      </c>
    </row>
    <row r="148" spans="1:5" ht="15.75" customHeight="1">
      <c r="A148" s="77" t="s">
        <v>69</v>
      </c>
      <c r="B148" s="52">
        <v>0</v>
      </c>
      <c r="C148" s="52">
        <v>0</v>
      </c>
      <c r="D148" s="42" t="str">
        <f t="shared" si="18"/>
        <v>   </v>
      </c>
      <c r="E148" s="45">
        <f t="shared" si="17"/>
        <v>0</v>
      </c>
    </row>
    <row r="149" spans="1:5" ht="14.25" customHeight="1">
      <c r="A149" s="77" t="s">
        <v>149</v>
      </c>
      <c r="B149" s="53">
        <v>0</v>
      </c>
      <c r="C149" s="53">
        <v>0</v>
      </c>
      <c r="D149" s="42" t="str">
        <f t="shared" si="18"/>
        <v>   </v>
      </c>
      <c r="E149" s="45">
        <f t="shared" si="17"/>
        <v>0</v>
      </c>
    </row>
    <row r="150" spans="1:5" ht="15">
      <c r="A150" s="41" t="s">
        <v>41</v>
      </c>
      <c r="B150" s="52">
        <f>B151+B153+B154+B155+B152+B157+B156+B166+B161</f>
        <v>15534545.91</v>
      </c>
      <c r="C150" s="52">
        <f>C151+C153+C154+C155+C152+C157+C156+C166</f>
        <v>490299.52999999997</v>
      </c>
      <c r="D150" s="52">
        <f aca="true" t="shared" si="19" ref="D150:D155">IF(B150=0,"   ",C150/B150*100)</f>
        <v>3.1561883613500488</v>
      </c>
      <c r="E150" s="64">
        <f t="shared" si="17"/>
        <v>-15044246.38</v>
      </c>
    </row>
    <row r="151" spans="1:5" ht="15">
      <c r="A151" s="41" t="s">
        <v>83</v>
      </c>
      <c r="B151" s="52">
        <v>5902300</v>
      </c>
      <c r="C151" s="52">
        <v>447812.97</v>
      </c>
      <c r="D151" s="52">
        <f t="shared" si="19"/>
        <v>7.587092658794028</v>
      </c>
      <c r="E151" s="64">
        <f t="shared" si="17"/>
        <v>-5454487.03</v>
      </c>
    </row>
    <row r="152" spans="1:5" ht="15">
      <c r="A152" s="41" t="s">
        <v>124</v>
      </c>
      <c r="B152" s="52">
        <v>0</v>
      </c>
      <c r="C152" s="52">
        <v>0</v>
      </c>
      <c r="D152" s="52" t="str">
        <f t="shared" si="19"/>
        <v>   </v>
      </c>
      <c r="E152" s="64">
        <f t="shared" si="17"/>
        <v>0</v>
      </c>
    </row>
    <row r="153" spans="1:5" ht="15">
      <c r="A153" s="41" t="s">
        <v>84</v>
      </c>
      <c r="B153" s="52">
        <v>263000</v>
      </c>
      <c r="C153" s="52">
        <v>0</v>
      </c>
      <c r="D153" s="52">
        <f t="shared" si="19"/>
        <v>0</v>
      </c>
      <c r="E153" s="64">
        <f t="shared" si="17"/>
        <v>-263000</v>
      </c>
    </row>
    <row r="154" spans="1:5" ht="14.25" customHeight="1">
      <c r="A154" s="41" t="s">
        <v>85</v>
      </c>
      <c r="B154" s="52">
        <v>100000</v>
      </c>
      <c r="C154" s="52">
        <v>0</v>
      </c>
      <c r="D154" s="52">
        <f t="shared" si="19"/>
        <v>0</v>
      </c>
      <c r="E154" s="64">
        <f t="shared" si="17"/>
        <v>-100000</v>
      </c>
    </row>
    <row r="155" spans="1:5" ht="13.5" customHeight="1">
      <c r="A155" s="41" t="s">
        <v>86</v>
      </c>
      <c r="B155" s="52">
        <v>2607100</v>
      </c>
      <c r="C155" s="52">
        <v>42486.56</v>
      </c>
      <c r="D155" s="52">
        <f t="shared" si="19"/>
        <v>1.6296482681907098</v>
      </c>
      <c r="E155" s="64">
        <f t="shared" si="17"/>
        <v>-2564613.44</v>
      </c>
    </row>
    <row r="156" spans="1:5" ht="28.5" customHeight="1">
      <c r="A156" s="41" t="s">
        <v>160</v>
      </c>
      <c r="B156" s="52">
        <v>6000</v>
      </c>
      <c r="C156" s="52">
        <v>0</v>
      </c>
      <c r="D156" s="42">
        <f aca="true" t="shared" si="20" ref="D156:D168">IF(B156=0,"   ",C156/B156)</f>
        <v>0</v>
      </c>
      <c r="E156" s="64">
        <f>C156-B156</f>
        <v>-6000</v>
      </c>
    </row>
    <row r="157" spans="1:5" ht="27.75" customHeight="1">
      <c r="A157" s="61" t="s">
        <v>142</v>
      </c>
      <c r="B157" s="52">
        <f>B158+B160+B159</f>
        <v>6213445.91</v>
      </c>
      <c r="C157" s="52">
        <f>C158+C160+C159</f>
        <v>0</v>
      </c>
      <c r="D157" s="42">
        <f t="shared" si="20"/>
        <v>0</v>
      </c>
      <c r="E157" s="64">
        <f t="shared" si="17"/>
        <v>-6213445.91</v>
      </c>
    </row>
    <row r="158" spans="1:5" ht="15">
      <c r="A158" s="41" t="s">
        <v>143</v>
      </c>
      <c r="B158" s="52">
        <v>6151311.44</v>
      </c>
      <c r="C158" s="53">
        <v>0</v>
      </c>
      <c r="D158" s="42">
        <f t="shared" si="20"/>
        <v>0</v>
      </c>
      <c r="E158" s="64">
        <f t="shared" si="17"/>
        <v>-6151311.44</v>
      </c>
    </row>
    <row r="159" spans="1:5" ht="15">
      <c r="A159" s="41" t="s">
        <v>144</v>
      </c>
      <c r="B159" s="52">
        <v>43494.12</v>
      </c>
      <c r="C159" s="53">
        <v>0</v>
      </c>
      <c r="D159" s="42">
        <f t="shared" si="20"/>
        <v>0</v>
      </c>
      <c r="E159" s="64">
        <f t="shared" si="17"/>
        <v>-43494.12</v>
      </c>
    </row>
    <row r="160" spans="1:5" ht="15">
      <c r="A160" s="61" t="s">
        <v>152</v>
      </c>
      <c r="B160" s="52">
        <v>18640.35</v>
      </c>
      <c r="C160" s="53">
        <v>0</v>
      </c>
      <c r="D160" s="42">
        <f t="shared" si="20"/>
        <v>0</v>
      </c>
      <c r="E160" s="64">
        <f t="shared" si="17"/>
        <v>-18640.35</v>
      </c>
    </row>
    <row r="161" spans="1:5" ht="27.75" customHeight="1">
      <c r="A161" s="61" t="s">
        <v>204</v>
      </c>
      <c r="B161" s="52">
        <f>B163+B165+B164+B162</f>
        <v>442700</v>
      </c>
      <c r="C161" s="52">
        <f>C163+C165+C164+C162</f>
        <v>0</v>
      </c>
      <c r="D161" s="42">
        <f t="shared" si="20"/>
        <v>0</v>
      </c>
      <c r="E161" s="64">
        <f aca="true" t="shared" si="21" ref="E161:E168">C161-B161</f>
        <v>-442700</v>
      </c>
    </row>
    <row r="162" spans="1:5" ht="15">
      <c r="A162" s="41" t="s">
        <v>143</v>
      </c>
      <c r="B162" s="52">
        <v>342600</v>
      </c>
      <c r="C162" s="53">
        <v>0</v>
      </c>
      <c r="D162" s="42">
        <f t="shared" si="20"/>
        <v>0</v>
      </c>
      <c r="E162" s="64">
        <f t="shared" si="21"/>
        <v>-342600</v>
      </c>
    </row>
    <row r="163" spans="1:5" ht="15">
      <c r="A163" s="41" t="s">
        <v>144</v>
      </c>
      <c r="B163" s="52">
        <v>20800</v>
      </c>
      <c r="C163" s="52">
        <v>0</v>
      </c>
      <c r="D163" s="42">
        <f t="shared" si="20"/>
        <v>0</v>
      </c>
      <c r="E163" s="64">
        <f t="shared" si="21"/>
        <v>-20800</v>
      </c>
    </row>
    <row r="164" spans="1:5" s="8" customFormat="1" ht="15">
      <c r="A164" s="41" t="s">
        <v>145</v>
      </c>
      <c r="B164" s="69">
        <v>79300</v>
      </c>
      <c r="C164" s="69">
        <v>0</v>
      </c>
      <c r="D164" s="42">
        <f t="shared" si="20"/>
        <v>0</v>
      </c>
      <c r="E164" s="45">
        <f t="shared" si="21"/>
        <v>-79300</v>
      </c>
    </row>
    <row r="165" spans="1:5" ht="15">
      <c r="A165" s="41" t="s">
        <v>166</v>
      </c>
      <c r="B165" s="69">
        <v>0</v>
      </c>
      <c r="C165" s="52">
        <v>0</v>
      </c>
      <c r="D165" s="42" t="str">
        <f t="shared" si="20"/>
        <v>   </v>
      </c>
      <c r="E165" s="64">
        <f t="shared" si="21"/>
        <v>0</v>
      </c>
    </row>
    <row r="166" spans="1:5" ht="26.25" customHeight="1">
      <c r="A166" s="61" t="s">
        <v>187</v>
      </c>
      <c r="B166" s="52">
        <f>SUM(B167:B168)</f>
        <v>0</v>
      </c>
      <c r="C166" s="52">
        <f>SUM(C167:C168)</f>
        <v>0</v>
      </c>
      <c r="D166" s="42" t="str">
        <f t="shared" si="20"/>
        <v>   </v>
      </c>
      <c r="E166" s="64">
        <f t="shared" si="21"/>
        <v>0</v>
      </c>
    </row>
    <row r="167" spans="1:5" ht="15">
      <c r="A167" s="41" t="s">
        <v>144</v>
      </c>
      <c r="B167" s="52">
        <v>0</v>
      </c>
      <c r="C167" s="52">
        <v>0</v>
      </c>
      <c r="D167" s="42" t="str">
        <f t="shared" si="20"/>
        <v>   </v>
      </c>
      <c r="E167" s="64">
        <f t="shared" si="21"/>
        <v>0</v>
      </c>
    </row>
    <row r="168" spans="1:5" ht="15">
      <c r="A168" s="41" t="s">
        <v>152</v>
      </c>
      <c r="B168" s="52">
        <v>0</v>
      </c>
      <c r="C168" s="52">
        <v>0</v>
      </c>
      <c r="D168" s="42" t="str">
        <f t="shared" si="20"/>
        <v>   </v>
      </c>
      <c r="E168" s="64">
        <f t="shared" si="21"/>
        <v>0</v>
      </c>
    </row>
    <row r="169" spans="1:5" s="8" customFormat="1" ht="15">
      <c r="A169" s="41" t="s">
        <v>70</v>
      </c>
      <c r="B169" s="53">
        <f>B170</f>
        <v>130000</v>
      </c>
      <c r="C169" s="53">
        <f>C170</f>
        <v>0</v>
      </c>
      <c r="D169" s="42">
        <f aca="true" t="shared" si="22" ref="D169:D196">IF(B169=0,"   ",C169/B169)</f>
        <v>0</v>
      </c>
      <c r="E169" s="45">
        <f aca="true" t="shared" si="23" ref="E169:E196">C169-B169</f>
        <v>-130000</v>
      </c>
    </row>
    <row r="170" spans="1:5" s="8" customFormat="1" ht="15">
      <c r="A170" s="41" t="s">
        <v>71</v>
      </c>
      <c r="B170" s="52">
        <v>130000</v>
      </c>
      <c r="C170" s="52">
        <v>0</v>
      </c>
      <c r="D170" s="42">
        <f t="shared" si="22"/>
        <v>0</v>
      </c>
      <c r="E170" s="45">
        <f t="shared" si="23"/>
        <v>-130000</v>
      </c>
    </row>
    <row r="171" spans="1:5" s="8" customFormat="1" ht="15">
      <c r="A171" s="41" t="s">
        <v>8</v>
      </c>
      <c r="B171" s="53">
        <f>B172+B183+B206+B210+B197</f>
        <v>367830300</v>
      </c>
      <c r="C171" s="53">
        <f>C172+C183+C206+C210+C197</f>
        <v>15361349.75</v>
      </c>
      <c r="D171" s="42">
        <f t="shared" si="22"/>
        <v>0.04176205644287597</v>
      </c>
      <c r="E171" s="45">
        <f t="shared" si="23"/>
        <v>-352468950.25</v>
      </c>
    </row>
    <row r="172" spans="1:5" s="8" customFormat="1" ht="15">
      <c r="A172" s="41" t="s">
        <v>51</v>
      </c>
      <c r="B172" s="53">
        <f>B173+B175+B179</f>
        <v>109232800</v>
      </c>
      <c r="C172" s="53">
        <f>C173+C175+C179</f>
        <v>3665400</v>
      </c>
      <c r="D172" s="42">
        <f t="shared" si="22"/>
        <v>0.033555855017906706</v>
      </c>
      <c r="E172" s="45">
        <f t="shared" si="23"/>
        <v>-105567400</v>
      </c>
    </row>
    <row r="173" spans="1:5" s="8" customFormat="1" ht="15">
      <c r="A173" s="41" t="s">
        <v>101</v>
      </c>
      <c r="B173" s="69">
        <v>42065500</v>
      </c>
      <c r="C173" s="70">
        <v>3665400</v>
      </c>
      <c r="D173" s="42">
        <f t="shared" si="22"/>
        <v>0.08713553862428831</v>
      </c>
      <c r="E173" s="45">
        <f t="shared" si="23"/>
        <v>-38400100</v>
      </c>
    </row>
    <row r="174" spans="1:5" s="8" customFormat="1" ht="17.25" customHeight="1">
      <c r="A174" s="60" t="s">
        <v>102</v>
      </c>
      <c r="B174" s="69">
        <v>37098100</v>
      </c>
      <c r="C174" s="70">
        <v>3530100</v>
      </c>
      <c r="D174" s="42">
        <f t="shared" si="22"/>
        <v>0.09515581660516306</v>
      </c>
      <c r="E174" s="45">
        <f t="shared" si="23"/>
        <v>-33568000</v>
      </c>
    </row>
    <row r="175" spans="1:5" s="8" customFormat="1" ht="15">
      <c r="A175" s="41" t="s">
        <v>148</v>
      </c>
      <c r="B175" s="69">
        <f>B176</f>
        <v>10000000</v>
      </c>
      <c r="C175" s="69">
        <f>C176</f>
        <v>0</v>
      </c>
      <c r="D175" s="42">
        <f>IF(B175=0,"   ",C175/B175)</f>
        <v>0</v>
      </c>
      <c r="E175" s="45">
        <f>C175-B175</f>
        <v>-10000000</v>
      </c>
    </row>
    <row r="176" spans="1:5" s="8" customFormat="1" ht="45">
      <c r="A176" s="60" t="s">
        <v>205</v>
      </c>
      <c r="B176" s="69">
        <f>SUM(B177:B178)</f>
        <v>10000000</v>
      </c>
      <c r="C176" s="69">
        <v>0</v>
      </c>
      <c r="D176" s="42">
        <f aca="true" t="shared" si="24" ref="D176:D182">IF(B176=0,"   ",C176/B176)</f>
        <v>0</v>
      </c>
      <c r="E176" s="45">
        <f aca="true" t="shared" si="25" ref="E176:E182">C176-B176</f>
        <v>-10000000</v>
      </c>
    </row>
    <row r="177" spans="1:5" ht="15">
      <c r="A177" s="41" t="s">
        <v>144</v>
      </c>
      <c r="B177" s="52">
        <v>10000000</v>
      </c>
      <c r="C177" s="52">
        <v>0</v>
      </c>
      <c r="D177" s="42">
        <f t="shared" si="24"/>
        <v>0</v>
      </c>
      <c r="E177" s="64">
        <f t="shared" si="25"/>
        <v>-10000000</v>
      </c>
    </row>
    <row r="178" spans="1:5" ht="15">
      <c r="A178" s="41" t="s">
        <v>152</v>
      </c>
      <c r="B178" s="52">
        <v>0</v>
      </c>
      <c r="C178" s="52">
        <v>0</v>
      </c>
      <c r="D178" s="42" t="str">
        <f t="shared" si="24"/>
        <v>   </v>
      </c>
      <c r="E178" s="64">
        <f t="shared" si="25"/>
        <v>0</v>
      </c>
    </row>
    <row r="179" spans="1:5" s="8" customFormat="1" ht="30">
      <c r="A179" s="61" t="s">
        <v>206</v>
      </c>
      <c r="B179" s="69">
        <f>SUM(B180:B182)</f>
        <v>57167300</v>
      </c>
      <c r="C179" s="69">
        <f>SUM(C180:C182)</f>
        <v>0</v>
      </c>
      <c r="D179" s="42">
        <f t="shared" si="24"/>
        <v>0</v>
      </c>
      <c r="E179" s="45">
        <f t="shared" si="25"/>
        <v>-57167300</v>
      </c>
    </row>
    <row r="180" spans="1:5" ht="15">
      <c r="A180" s="41" t="s">
        <v>207</v>
      </c>
      <c r="B180" s="52">
        <v>56880000</v>
      </c>
      <c r="C180" s="52">
        <v>0</v>
      </c>
      <c r="D180" s="42">
        <f t="shared" si="24"/>
        <v>0</v>
      </c>
      <c r="E180" s="64">
        <f t="shared" si="25"/>
        <v>-56880000</v>
      </c>
    </row>
    <row r="181" spans="1:5" ht="15">
      <c r="A181" s="41" t="s">
        <v>144</v>
      </c>
      <c r="B181" s="52">
        <v>287300</v>
      </c>
      <c r="C181" s="52">
        <v>0</v>
      </c>
      <c r="D181" s="42">
        <f t="shared" si="24"/>
        <v>0</v>
      </c>
      <c r="E181" s="64">
        <f t="shared" si="25"/>
        <v>-287300</v>
      </c>
    </row>
    <row r="182" spans="1:5" ht="15">
      <c r="A182" s="41" t="s">
        <v>152</v>
      </c>
      <c r="B182" s="52">
        <v>0</v>
      </c>
      <c r="C182" s="52">
        <v>0</v>
      </c>
      <c r="D182" s="42" t="str">
        <f t="shared" si="24"/>
        <v>   </v>
      </c>
      <c r="E182" s="64">
        <f t="shared" si="25"/>
        <v>0</v>
      </c>
    </row>
    <row r="183" spans="1:5" s="8" customFormat="1" ht="15">
      <c r="A183" s="41" t="s">
        <v>52</v>
      </c>
      <c r="B183" s="69">
        <f>B184+B186+B190+B193+B194</f>
        <v>222610000</v>
      </c>
      <c r="C183" s="69">
        <f>C184+C186+C190+C193+C194</f>
        <v>10285900</v>
      </c>
      <c r="D183" s="42">
        <f t="shared" si="22"/>
        <v>0.046205920668433584</v>
      </c>
      <c r="E183" s="45">
        <f t="shared" si="23"/>
        <v>-212324100</v>
      </c>
    </row>
    <row r="184" spans="1:5" s="8" customFormat="1" ht="15">
      <c r="A184" s="41" t="s">
        <v>101</v>
      </c>
      <c r="B184" s="69">
        <v>122377600</v>
      </c>
      <c r="C184" s="69">
        <v>10285900</v>
      </c>
      <c r="D184" s="42">
        <f t="shared" si="22"/>
        <v>0.08405051251209372</v>
      </c>
      <c r="E184" s="45">
        <f t="shared" si="23"/>
        <v>-112091700</v>
      </c>
    </row>
    <row r="185" spans="1:5" s="8" customFormat="1" ht="15.75" customHeight="1">
      <c r="A185" s="60" t="s">
        <v>102</v>
      </c>
      <c r="B185" s="69">
        <v>108768400</v>
      </c>
      <c r="C185" s="69">
        <v>9064000</v>
      </c>
      <c r="D185" s="42">
        <f t="shared" si="22"/>
        <v>0.08333302687177525</v>
      </c>
      <c r="E185" s="45">
        <f t="shared" si="23"/>
        <v>-99704400</v>
      </c>
    </row>
    <row r="186" spans="1:5" s="8" customFormat="1" ht="15">
      <c r="A186" s="41" t="s">
        <v>88</v>
      </c>
      <c r="B186" s="69">
        <f>B187</f>
        <v>20000000</v>
      </c>
      <c r="C186" s="69">
        <f>C187</f>
        <v>0</v>
      </c>
      <c r="D186" s="42">
        <f t="shared" si="22"/>
        <v>0</v>
      </c>
      <c r="E186" s="45">
        <f t="shared" si="23"/>
        <v>-20000000</v>
      </c>
    </row>
    <row r="187" spans="1:5" s="8" customFormat="1" ht="45">
      <c r="A187" s="60" t="s">
        <v>208</v>
      </c>
      <c r="B187" s="69">
        <f>SUM(B188:B189)</f>
        <v>20000000</v>
      </c>
      <c r="C187" s="69">
        <f>SUM(C188:C189)</f>
        <v>0</v>
      </c>
      <c r="D187" s="42">
        <f t="shared" si="22"/>
        <v>0</v>
      </c>
      <c r="E187" s="45">
        <f t="shared" si="23"/>
        <v>-20000000</v>
      </c>
    </row>
    <row r="188" spans="1:5" ht="15">
      <c r="A188" s="41" t="s">
        <v>144</v>
      </c>
      <c r="B188" s="52">
        <v>20000000</v>
      </c>
      <c r="C188" s="52">
        <v>0</v>
      </c>
      <c r="D188" s="42">
        <f t="shared" si="22"/>
        <v>0</v>
      </c>
      <c r="E188" s="64">
        <f t="shared" si="23"/>
        <v>-20000000</v>
      </c>
    </row>
    <row r="189" spans="1:5" ht="15">
      <c r="A189" s="41" t="s">
        <v>152</v>
      </c>
      <c r="B189" s="52">
        <v>0</v>
      </c>
      <c r="C189" s="52">
        <v>0</v>
      </c>
      <c r="D189" s="42" t="str">
        <f t="shared" si="22"/>
        <v>   </v>
      </c>
      <c r="E189" s="64">
        <f t="shared" si="23"/>
        <v>0</v>
      </c>
    </row>
    <row r="190" spans="1:5" s="8" customFormat="1" ht="45">
      <c r="A190" s="78" t="s">
        <v>168</v>
      </c>
      <c r="B190" s="69">
        <f>B191+B192</f>
        <v>80232400</v>
      </c>
      <c r="C190" s="69">
        <f>C191+C192</f>
        <v>0</v>
      </c>
      <c r="D190" s="42">
        <f t="shared" si="22"/>
        <v>0</v>
      </c>
      <c r="E190" s="45">
        <f t="shared" si="23"/>
        <v>-80232400</v>
      </c>
    </row>
    <row r="191" spans="1:5" s="8" customFormat="1" ht="15" customHeight="1">
      <c r="A191" s="60" t="s">
        <v>73</v>
      </c>
      <c r="B191" s="52">
        <v>77027200</v>
      </c>
      <c r="C191" s="52">
        <v>0</v>
      </c>
      <c r="D191" s="42">
        <f t="shared" si="22"/>
        <v>0</v>
      </c>
      <c r="E191" s="45">
        <f t="shared" si="23"/>
        <v>-77027200</v>
      </c>
    </row>
    <row r="192" spans="1:5" s="8" customFormat="1" ht="13.5" customHeight="1">
      <c r="A192" s="60" t="s">
        <v>153</v>
      </c>
      <c r="B192" s="52">
        <v>3205200</v>
      </c>
      <c r="C192" s="52">
        <v>0</v>
      </c>
      <c r="D192" s="42">
        <f t="shared" si="22"/>
        <v>0</v>
      </c>
      <c r="E192" s="45">
        <f t="shared" si="23"/>
        <v>-3205200</v>
      </c>
    </row>
    <row r="193" spans="1:5" s="8" customFormat="1" ht="15">
      <c r="A193" s="61" t="s">
        <v>169</v>
      </c>
      <c r="B193" s="69">
        <v>0</v>
      </c>
      <c r="C193" s="69">
        <v>0</v>
      </c>
      <c r="D193" s="42" t="str">
        <f t="shared" si="22"/>
        <v>   </v>
      </c>
      <c r="E193" s="45">
        <f t="shared" si="23"/>
        <v>0</v>
      </c>
    </row>
    <row r="194" spans="1:5" s="8" customFormat="1" ht="42" customHeight="1">
      <c r="A194" s="61" t="s">
        <v>188</v>
      </c>
      <c r="B194" s="69">
        <f>SUM(B195:B196)</f>
        <v>0</v>
      </c>
      <c r="C194" s="69">
        <f>SUM(C195:C196)</f>
        <v>0</v>
      </c>
      <c r="D194" s="42" t="str">
        <f t="shared" si="22"/>
        <v>   </v>
      </c>
      <c r="E194" s="45">
        <f t="shared" si="23"/>
        <v>0</v>
      </c>
    </row>
    <row r="195" spans="1:5" s="8" customFormat="1" ht="15" customHeight="1">
      <c r="A195" s="60" t="s">
        <v>73</v>
      </c>
      <c r="B195" s="52">
        <v>0</v>
      </c>
      <c r="C195" s="52">
        <v>0</v>
      </c>
      <c r="D195" s="42" t="str">
        <f t="shared" si="22"/>
        <v>   </v>
      </c>
      <c r="E195" s="45">
        <f t="shared" si="23"/>
        <v>0</v>
      </c>
    </row>
    <row r="196" spans="1:5" s="8" customFormat="1" ht="13.5" customHeight="1">
      <c r="A196" s="60" t="s">
        <v>153</v>
      </c>
      <c r="B196" s="52">
        <v>0</v>
      </c>
      <c r="C196" s="52">
        <v>0</v>
      </c>
      <c r="D196" s="42" t="str">
        <f t="shared" si="22"/>
        <v>   </v>
      </c>
      <c r="E196" s="45">
        <f t="shared" si="23"/>
        <v>0</v>
      </c>
    </row>
    <row r="197" spans="1:5" s="8" customFormat="1" ht="15">
      <c r="A197" s="41" t="s">
        <v>140</v>
      </c>
      <c r="B197" s="69">
        <f>B198+B199+B202+B205</f>
        <v>30198700</v>
      </c>
      <c r="C197" s="69">
        <f>C198+C199+C202+C205</f>
        <v>1197600</v>
      </c>
      <c r="D197" s="42">
        <f>IF(B197=0,"   ",C197/B197)</f>
        <v>0.039657336242950855</v>
      </c>
      <c r="E197" s="45">
        <f aca="true" t="shared" si="26" ref="E197:E204">C197-B197</f>
        <v>-29001100</v>
      </c>
    </row>
    <row r="198" spans="1:5" s="8" customFormat="1" ht="15">
      <c r="A198" s="41" t="s">
        <v>87</v>
      </c>
      <c r="B198" s="69">
        <v>16242800</v>
      </c>
      <c r="C198" s="70">
        <v>1197600</v>
      </c>
      <c r="D198" s="42">
        <f>IF(B198=0,"   ",C198/B198)</f>
        <v>0.07373113010072155</v>
      </c>
      <c r="E198" s="45">
        <f t="shared" si="26"/>
        <v>-15045200</v>
      </c>
    </row>
    <row r="199" spans="1:5" ht="15" customHeight="1">
      <c r="A199" s="78" t="s">
        <v>170</v>
      </c>
      <c r="B199" s="69">
        <f>B200+B201</f>
        <v>531900</v>
      </c>
      <c r="C199" s="69">
        <f>C200+C201</f>
        <v>0</v>
      </c>
      <c r="D199" s="52">
        <f>IF(B199=0,"   ",C199/B199*100)</f>
        <v>0</v>
      </c>
      <c r="E199" s="64">
        <f t="shared" si="26"/>
        <v>-531900</v>
      </c>
    </row>
    <row r="200" spans="1:5" s="8" customFormat="1" ht="15" customHeight="1">
      <c r="A200" s="60" t="s">
        <v>73</v>
      </c>
      <c r="B200" s="52">
        <v>500000</v>
      </c>
      <c r="C200" s="52">
        <v>0</v>
      </c>
      <c r="D200" s="42">
        <f>IF(B200=0,"   ",C200/B200)</f>
        <v>0</v>
      </c>
      <c r="E200" s="45">
        <f t="shared" si="26"/>
        <v>-500000</v>
      </c>
    </row>
    <row r="201" spans="1:5" s="8" customFormat="1" ht="13.5" customHeight="1">
      <c r="A201" s="60" t="s">
        <v>153</v>
      </c>
      <c r="B201" s="52">
        <v>31900</v>
      </c>
      <c r="C201" s="52">
        <v>0</v>
      </c>
      <c r="D201" s="42">
        <f>IF(B201=0,"   ",C201/B201)</f>
        <v>0</v>
      </c>
      <c r="E201" s="45">
        <f t="shared" si="26"/>
        <v>-31900</v>
      </c>
    </row>
    <row r="202" spans="1:5" ht="28.5" customHeight="1">
      <c r="A202" s="78" t="s">
        <v>173</v>
      </c>
      <c r="B202" s="69">
        <f>B203+B204</f>
        <v>4995000</v>
      </c>
      <c r="C202" s="69">
        <f>C203+C204</f>
        <v>0</v>
      </c>
      <c r="D202" s="52">
        <f>IF(B202=0,"   ",C202/B202*100)</f>
        <v>0</v>
      </c>
      <c r="E202" s="64">
        <f t="shared" si="26"/>
        <v>-4995000</v>
      </c>
    </row>
    <row r="203" spans="1:5" s="8" customFormat="1" ht="15" customHeight="1">
      <c r="A203" s="60" t="s">
        <v>73</v>
      </c>
      <c r="B203" s="52">
        <v>4695300</v>
      </c>
      <c r="C203" s="52">
        <v>0</v>
      </c>
      <c r="D203" s="42">
        <f>IF(B203=0,"   ",C203/B203)</f>
        <v>0</v>
      </c>
      <c r="E203" s="45">
        <f t="shared" si="26"/>
        <v>-4695300</v>
      </c>
    </row>
    <row r="204" spans="1:5" s="8" customFormat="1" ht="13.5" customHeight="1">
      <c r="A204" s="60" t="s">
        <v>153</v>
      </c>
      <c r="B204" s="52">
        <v>299700</v>
      </c>
      <c r="C204" s="52">
        <v>0</v>
      </c>
      <c r="D204" s="42">
        <f>IF(B204=0,"   ",C204/B204)</f>
        <v>0</v>
      </c>
      <c r="E204" s="45">
        <f t="shared" si="26"/>
        <v>-299700</v>
      </c>
    </row>
    <row r="205" spans="1:5" s="8" customFormat="1" ht="27.75" customHeight="1">
      <c r="A205" s="61" t="s">
        <v>178</v>
      </c>
      <c r="B205" s="52">
        <v>8429000</v>
      </c>
      <c r="C205" s="52">
        <v>0</v>
      </c>
      <c r="D205" s="42">
        <f>IF(B205=0,"   ",C205/B205)</f>
        <v>0</v>
      </c>
      <c r="E205" s="45">
        <f>C205-B205</f>
        <v>-8429000</v>
      </c>
    </row>
    <row r="206" spans="1:5" s="8" customFormat="1" ht="15">
      <c r="A206" s="41" t="s">
        <v>53</v>
      </c>
      <c r="B206" s="69">
        <f>B207+B208+B209</f>
        <v>60000</v>
      </c>
      <c r="C206" s="69">
        <f>C207+C208+C209</f>
        <v>24000</v>
      </c>
      <c r="D206" s="42">
        <f aca="true" t="shared" si="27" ref="D206:D212">IF(B206=0,"   ",C206/B206)</f>
        <v>0.4</v>
      </c>
      <c r="E206" s="45">
        <f aca="true" t="shared" si="28" ref="E206:E212">C206-B206</f>
        <v>-36000</v>
      </c>
    </row>
    <row r="207" spans="1:5" s="8" customFormat="1" ht="15">
      <c r="A207" s="41" t="s">
        <v>103</v>
      </c>
      <c r="B207" s="69">
        <v>0</v>
      </c>
      <c r="C207" s="69">
        <v>0</v>
      </c>
      <c r="D207" s="42" t="str">
        <f t="shared" si="27"/>
        <v>   </v>
      </c>
      <c r="E207" s="45">
        <f t="shared" si="28"/>
        <v>0</v>
      </c>
    </row>
    <row r="208" spans="1:5" s="8" customFormat="1" ht="15">
      <c r="A208" s="41" t="s">
        <v>104</v>
      </c>
      <c r="B208" s="69">
        <v>0</v>
      </c>
      <c r="C208" s="69">
        <v>0</v>
      </c>
      <c r="D208" s="42" t="str">
        <f t="shared" si="27"/>
        <v>   </v>
      </c>
      <c r="E208" s="45">
        <f t="shared" si="28"/>
        <v>0</v>
      </c>
    </row>
    <row r="209" spans="1:5" s="8" customFormat="1" ht="15">
      <c r="A209" s="41" t="s">
        <v>105</v>
      </c>
      <c r="B209" s="69">
        <v>60000</v>
      </c>
      <c r="C209" s="69">
        <v>24000</v>
      </c>
      <c r="D209" s="42">
        <f t="shared" si="27"/>
        <v>0.4</v>
      </c>
      <c r="E209" s="45">
        <f t="shared" si="28"/>
        <v>-36000</v>
      </c>
    </row>
    <row r="210" spans="1:5" s="8" customFormat="1" ht="15">
      <c r="A210" s="41" t="s">
        <v>54</v>
      </c>
      <c r="B210" s="69">
        <v>5728800</v>
      </c>
      <c r="C210" s="69">
        <v>188449.75</v>
      </c>
      <c r="D210" s="42">
        <f t="shared" si="27"/>
        <v>0.03289515256249127</v>
      </c>
      <c r="E210" s="45">
        <f t="shared" si="28"/>
        <v>-5540350.25</v>
      </c>
    </row>
    <row r="211" spans="1:5" s="8" customFormat="1" ht="15">
      <c r="A211" s="41" t="s">
        <v>171</v>
      </c>
      <c r="B211" s="69">
        <v>0</v>
      </c>
      <c r="C211" s="70">
        <v>0</v>
      </c>
      <c r="D211" s="42" t="str">
        <f t="shared" si="27"/>
        <v>   </v>
      </c>
      <c r="E211" s="45">
        <f t="shared" si="28"/>
        <v>0</v>
      </c>
    </row>
    <row r="212" spans="1:5" s="8" customFormat="1" ht="15" customHeight="1">
      <c r="A212" s="41" t="s">
        <v>109</v>
      </c>
      <c r="B212" s="69">
        <v>0</v>
      </c>
      <c r="C212" s="70">
        <v>0</v>
      </c>
      <c r="D212" s="42" t="str">
        <f t="shared" si="27"/>
        <v>   </v>
      </c>
      <c r="E212" s="45">
        <f t="shared" si="28"/>
        <v>0</v>
      </c>
    </row>
    <row r="213" spans="1:5" s="8" customFormat="1" ht="16.5" customHeight="1">
      <c r="A213" s="41" t="s">
        <v>75</v>
      </c>
      <c r="B213" s="76">
        <f>SUM(B214,)</f>
        <v>41516213</v>
      </c>
      <c r="C213" s="76">
        <f>SUM(C214,)</f>
        <v>415000</v>
      </c>
      <c r="D213" s="42">
        <f aca="true" t="shared" si="29" ref="D213:D235">IF(B213=0,"   ",C213/B213)</f>
        <v>0.00999609477868321</v>
      </c>
      <c r="E213" s="45">
        <f aca="true" t="shared" si="30" ref="E213:E235">C213-B213</f>
        <v>-41101213</v>
      </c>
    </row>
    <row r="214" spans="1:5" s="8" customFormat="1" ht="13.5" customHeight="1">
      <c r="A214" s="41" t="s">
        <v>55</v>
      </c>
      <c r="B214" s="69">
        <f>B216+B220+B223+B226+B229+B232+B236+B237+B238+B215</f>
        <v>41516213</v>
      </c>
      <c r="C214" s="69">
        <f>C216+C220+C223+C226+C229+C232+C236+C237+C238+C215</f>
        <v>415000</v>
      </c>
      <c r="D214" s="42">
        <f t="shared" si="29"/>
        <v>0.00999609477868321</v>
      </c>
      <c r="E214" s="45">
        <f t="shared" si="30"/>
        <v>-41101213</v>
      </c>
    </row>
    <row r="215" spans="1:5" s="8" customFormat="1" ht="15">
      <c r="A215" s="41" t="s">
        <v>87</v>
      </c>
      <c r="B215" s="69">
        <v>21964500</v>
      </c>
      <c r="C215" s="70">
        <v>415000</v>
      </c>
      <c r="D215" s="42">
        <f t="shared" si="29"/>
        <v>0.018894124610166405</v>
      </c>
      <c r="E215" s="45">
        <f t="shared" si="30"/>
        <v>-21549500</v>
      </c>
    </row>
    <row r="216" spans="1:5" s="8" customFormat="1" ht="30">
      <c r="A216" s="41" t="s">
        <v>209</v>
      </c>
      <c r="B216" s="69">
        <f>SUM(B217:B219)</f>
        <v>42713</v>
      </c>
      <c r="C216" s="69">
        <f>SUM(C217:C219)</f>
        <v>0</v>
      </c>
      <c r="D216" s="42">
        <f t="shared" si="29"/>
        <v>0</v>
      </c>
      <c r="E216" s="45">
        <f t="shared" si="30"/>
        <v>-42713</v>
      </c>
    </row>
    <row r="217" spans="1:5" s="8" customFormat="1" ht="15" customHeight="1">
      <c r="A217" s="60" t="s">
        <v>79</v>
      </c>
      <c r="B217" s="52">
        <v>29900</v>
      </c>
      <c r="C217" s="52">
        <v>0</v>
      </c>
      <c r="D217" s="42">
        <f t="shared" si="29"/>
        <v>0</v>
      </c>
      <c r="E217" s="45">
        <f t="shared" si="30"/>
        <v>-29900</v>
      </c>
    </row>
    <row r="218" spans="1:5" s="8" customFormat="1" ht="13.5" customHeight="1">
      <c r="A218" s="60" t="s">
        <v>73</v>
      </c>
      <c r="B218" s="52">
        <v>12813</v>
      </c>
      <c r="C218" s="52">
        <v>0</v>
      </c>
      <c r="D218" s="42">
        <f t="shared" si="29"/>
        <v>0</v>
      </c>
      <c r="E218" s="45">
        <f t="shared" si="30"/>
        <v>-12813</v>
      </c>
    </row>
    <row r="219" spans="1:5" ht="14.25" customHeight="1">
      <c r="A219" s="60" t="s">
        <v>74</v>
      </c>
      <c r="B219" s="52">
        <v>0</v>
      </c>
      <c r="C219" s="52">
        <v>0</v>
      </c>
      <c r="D219" s="42" t="str">
        <f t="shared" si="29"/>
        <v>   </v>
      </c>
      <c r="E219" s="64">
        <f t="shared" si="30"/>
        <v>0</v>
      </c>
    </row>
    <row r="220" spans="1:5" s="8" customFormat="1" ht="30">
      <c r="A220" s="41" t="s">
        <v>210</v>
      </c>
      <c r="B220" s="69">
        <f>SUM(B221:B222)</f>
        <v>8200000</v>
      </c>
      <c r="C220" s="69">
        <f>SUM(C221:C222)</f>
        <v>0</v>
      </c>
      <c r="D220" s="42">
        <f t="shared" si="29"/>
        <v>0</v>
      </c>
      <c r="E220" s="45">
        <f t="shared" si="30"/>
        <v>-8200000</v>
      </c>
    </row>
    <row r="221" spans="1:5" s="8" customFormat="1" ht="13.5" customHeight="1">
      <c r="A221" s="60" t="s">
        <v>73</v>
      </c>
      <c r="B221" s="52">
        <v>8200000</v>
      </c>
      <c r="C221" s="52">
        <v>0</v>
      </c>
      <c r="D221" s="42">
        <f t="shared" si="29"/>
        <v>0</v>
      </c>
      <c r="E221" s="45">
        <f t="shared" si="30"/>
        <v>-8200000</v>
      </c>
    </row>
    <row r="222" spans="1:5" ht="14.25" customHeight="1">
      <c r="A222" s="60" t="s">
        <v>74</v>
      </c>
      <c r="B222" s="52">
        <v>0</v>
      </c>
      <c r="C222" s="52">
        <v>0</v>
      </c>
      <c r="D222" s="42" t="str">
        <f t="shared" si="29"/>
        <v>   </v>
      </c>
      <c r="E222" s="64">
        <f t="shared" si="30"/>
        <v>0</v>
      </c>
    </row>
    <row r="223" spans="1:5" ht="30.75" customHeight="1">
      <c r="A223" s="41" t="s">
        <v>211</v>
      </c>
      <c r="B223" s="69">
        <f>SUM(B224:B225)</f>
        <v>600000</v>
      </c>
      <c r="C223" s="69">
        <f>SUM(C224:C225)</f>
        <v>0</v>
      </c>
      <c r="D223" s="42">
        <f t="shared" si="29"/>
        <v>0</v>
      </c>
      <c r="E223" s="64">
        <f t="shared" si="30"/>
        <v>-600000</v>
      </c>
    </row>
    <row r="224" spans="1:5" s="8" customFormat="1" ht="13.5" customHeight="1">
      <c r="A224" s="60" t="s">
        <v>73</v>
      </c>
      <c r="B224" s="52">
        <v>600000</v>
      </c>
      <c r="C224" s="52">
        <v>0</v>
      </c>
      <c r="D224" s="42">
        <f t="shared" si="29"/>
        <v>0</v>
      </c>
      <c r="E224" s="45">
        <f t="shared" si="30"/>
        <v>-600000</v>
      </c>
    </row>
    <row r="225" spans="1:5" ht="14.25" customHeight="1">
      <c r="A225" s="60" t="s">
        <v>74</v>
      </c>
      <c r="B225" s="52">
        <v>0</v>
      </c>
      <c r="C225" s="52">
        <v>0</v>
      </c>
      <c r="D225" s="42" t="str">
        <f t="shared" si="29"/>
        <v>   </v>
      </c>
      <c r="E225" s="64">
        <f t="shared" si="30"/>
        <v>0</v>
      </c>
    </row>
    <row r="226" spans="1:5" ht="30.75" customHeight="1">
      <c r="A226" s="41" t="s">
        <v>212</v>
      </c>
      <c r="B226" s="69">
        <f>SUM(B227:B228)</f>
        <v>3400000</v>
      </c>
      <c r="C226" s="69">
        <f>SUM(C227:C228)</f>
        <v>0</v>
      </c>
      <c r="D226" s="42">
        <f t="shared" si="29"/>
        <v>0</v>
      </c>
      <c r="E226" s="64">
        <f t="shared" si="30"/>
        <v>-3400000</v>
      </c>
    </row>
    <row r="227" spans="1:5" s="8" customFormat="1" ht="13.5" customHeight="1">
      <c r="A227" s="60" t="s">
        <v>73</v>
      </c>
      <c r="B227" s="52">
        <v>3400000</v>
      </c>
      <c r="C227" s="52">
        <v>0</v>
      </c>
      <c r="D227" s="42">
        <f t="shared" si="29"/>
        <v>0</v>
      </c>
      <c r="E227" s="45">
        <f t="shared" si="30"/>
        <v>-3400000</v>
      </c>
    </row>
    <row r="228" spans="1:5" ht="14.25" customHeight="1">
      <c r="A228" s="60" t="s">
        <v>74</v>
      </c>
      <c r="B228" s="52">
        <v>0</v>
      </c>
      <c r="C228" s="52">
        <v>0</v>
      </c>
      <c r="D228" s="42" t="str">
        <f t="shared" si="29"/>
        <v>   </v>
      </c>
      <c r="E228" s="64">
        <f t="shared" si="30"/>
        <v>0</v>
      </c>
    </row>
    <row r="229" spans="1:5" ht="15" customHeight="1">
      <c r="A229" s="41" t="s">
        <v>213</v>
      </c>
      <c r="B229" s="69">
        <f>SUM(B230:B231)</f>
        <v>1000000</v>
      </c>
      <c r="C229" s="69">
        <f>SUM(C230:C231)</f>
        <v>0</v>
      </c>
      <c r="D229" s="42">
        <f t="shared" si="29"/>
        <v>0</v>
      </c>
      <c r="E229" s="64">
        <f t="shared" si="30"/>
        <v>-1000000</v>
      </c>
    </row>
    <row r="230" spans="1:5" s="8" customFormat="1" ht="13.5" customHeight="1">
      <c r="A230" s="60" t="s">
        <v>79</v>
      </c>
      <c r="B230" s="52">
        <v>1000000</v>
      </c>
      <c r="C230" s="52">
        <v>0</v>
      </c>
      <c r="D230" s="42">
        <f t="shared" si="29"/>
        <v>0</v>
      </c>
      <c r="E230" s="45">
        <f t="shared" si="30"/>
        <v>-1000000</v>
      </c>
    </row>
    <row r="231" spans="1:5" ht="14.25" customHeight="1">
      <c r="A231" s="60" t="s">
        <v>73</v>
      </c>
      <c r="B231" s="52">
        <v>0</v>
      </c>
      <c r="C231" s="52">
        <v>0</v>
      </c>
      <c r="D231" s="42" t="str">
        <f t="shared" si="29"/>
        <v>   </v>
      </c>
      <c r="E231" s="64">
        <f t="shared" si="30"/>
        <v>0</v>
      </c>
    </row>
    <row r="232" spans="1:5" s="8" customFormat="1" ht="43.5" customHeight="1">
      <c r="A232" s="61" t="s">
        <v>214</v>
      </c>
      <c r="B232" s="69">
        <f>SUM(B233:B235)</f>
        <v>6083000</v>
      </c>
      <c r="C232" s="69">
        <f>SUM(C233:C235)</f>
        <v>0</v>
      </c>
      <c r="D232" s="42">
        <f t="shared" si="29"/>
        <v>0</v>
      </c>
      <c r="E232" s="45">
        <f t="shared" si="30"/>
        <v>-6083000</v>
      </c>
    </row>
    <row r="233" spans="1:5" s="8" customFormat="1" ht="15" customHeight="1">
      <c r="A233" s="60" t="s">
        <v>79</v>
      </c>
      <c r="B233" s="52">
        <v>4340232.21</v>
      </c>
      <c r="C233" s="69">
        <v>0</v>
      </c>
      <c r="D233" s="42">
        <f t="shared" si="29"/>
        <v>0</v>
      </c>
      <c r="E233" s="45">
        <f t="shared" si="30"/>
        <v>-4340232.21</v>
      </c>
    </row>
    <row r="234" spans="1:5" s="8" customFormat="1" ht="13.5" customHeight="1">
      <c r="A234" s="60" t="s">
        <v>73</v>
      </c>
      <c r="B234" s="52">
        <v>1659767.79</v>
      </c>
      <c r="C234" s="69">
        <v>0</v>
      </c>
      <c r="D234" s="42">
        <f t="shared" si="29"/>
        <v>0</v>
      </c>
      <c r="E234" s="45">
        <f t="shared" si="30"/>
        <v>-1659767.79</v>
      </c>
    </row>
    <row r="235" spans="1:5" ht="14.25" customHeight="1">
      <c r="A235" s="60" t="s">
        <v>74</v>
      </c>
      <c r="B235" s="69">
        <v>83000</v>
      </c>
      <c r="C235" s="52">
        <v>0</v>
      </c>
      <c r="D235" s="42">
        <f t="shared" si="29"/>
        <v>0</v>
      </c>
      <c r="E235" s="64">
        <f t="shared" si="30"/>
        <v>-83000</v>
      </c>
    </row>
    <row r="236" spans="1:5" s="8" customFormat="1" ht="15">
      <c r="A236" s="41" t="s">
        <v>216</v>
      </c>
      <c r="B236" s="53">
        <v>100000</v>
      </c>
      <c r="C236" s="53">
        <v>0</v>
      </c>
      <c r="D236" s="42">
        <f>IF(B236=0,"   ",C236/B236)</f>
        <v>0</v>
      </c>
      <c r="E236" s="45">
        <f>C236-B236</f>
        <v>-100000</v>
      </c>
    </row>
    <row r="237" spans="1:5" s="8" customFormat="1" ht="15">
      <c r="A237" s="41" t="s">
        <v>217</v>
      </c>
      <c r="B237" s="53">
        <v>126000</v>
      </c>
      <c r="C237" s="53">
        <v>0</v>
      </c>
      <c r="D237" s="42">
        <f>IF(B237=0,"   ",C237/B237)</f>
        <v>0</v>
      </c>
      <c r="E237" s="45">
        <f>C237-B237</f>
        <v>-126000</v>
      </c>
    </row>
    <row r="238" spans="1:5" ht="18.75" customHeight="1">
      <c r="A238" s="41" t="s">
        <v>215</v>
      </c>
      <c r="B238" s="69">
        <f>B240+B241+B239</f>
        <v>0</v>
      </c>
      <c r="C238" s="69">
        <f>C240+C241+C239</f>
        <v>0</v>
      </c>
      <c r="D238" s="42" t="str">
        <f aca="true" t="shared" si="31" ref="D238:D253">IF(B238=0,"   ",C238/B238)</f>
        <v>   </v>
      </c>
      <c r="E238" s="64">
        <f aca="true" t="shared" si="32" ref="E238:E280">C238-B238</f>
        <v>0</v>
      </c>
    </row>
    <row r="239" spans="1:5" s="8" customFormat="1" ht="15" customHeight="1">
      <c r="A239" s="60" t="s">
        <v>79</v>
      </c>
      <c r="B239" s="52">
        <v>0</v>
      </c>
      <c r="C239" s="69">
        <v>0</v>
      </c>
      <c r="D239" s="42" t="str">
        <f>IF(B239=0,"   ",C239/B239)</f>
        <v>   </v>
      </c>
      <c r="E239" s="45">
        <f>C239-B239</f>
        <v>0</v>
      </c>
    </row>
    <row r="240" spans="1:5" s="8" customFormat="1" ht="13.5" customHeight="1">
      <c r="A240" s="60" t="s">
        <v>73</v>
      </c>
      <c r="B240" s="52">
        <v>0</v>
      </c>
      <c r="C240" s="69">
        <v>0</v>
      </c>
      <c r="D240" s="42" t="str">
        <f t="shared" si="31"/>
        <v>   </v>
      </c>
      <c r="E240" s="45">
        <f t="shared" si="32"/>
        <v>0</v>
      </c>
    </row>
    <row r="241" spans="1:5" ht="14.25" customHeight="1">
      <c r="A241" s="60" t="s">
        <v>74</v>
      </c>
      <c r="B241" s="52">
        <v>0</v>
      </c>
      <c r="C241" s="52">
        <v>0</v>
      </c>
      <c r="D241" s="42" t="str">
        <f t="shared" si="31"/>
        <v>   </v>
      </c>
      <c r="E241" s="64">
        <f t="shared" si="32"/>
        <v>0</v>
      </c>
    </row>
    <row r="242" spans="1:5" ht="16.5" customHeight="1">
      <c r="A242" s="41" t="s">
        <v>9</v>
      </c>
      <c r="B242" s="53">
        <f>SUM(B243,B244,B254)</f>
        <v>16169850</v>
      </c>
      <c r="C242" s="53">
        <f>SUM(C243,C244,C254)</f>
        <v>132973.26</v>
      </c>
      <c r="D242" s="42">
        <f t="shared" si="31"/>
        <v>0.008223530830527185</v>
      </c>
      <c r="E242" s="45">
        <f t="shared" si="32"/>
        <v>-16036876.74</v>
      </c>
    </row>
    <row r="243" spans="1:6" ht="14.25" customHeight="1">
      <c r="A243" s="41" t="s">
        <v>56</v>
      </c>
      <c r="B243" s="69">
        <v>94300</v>
      </c>
      <c r="C243" s="70">
        <v>0</v>
      </c>
      <c r="D243" s="42">
        <f t="shared" si="31"/>
        <v>0</v>
      </c>
      <c r="E243" s="45">
        <f t="shared" si="32"/>
        <v>-94300</v>
      </c>
      <c r="F243" s="8"/>
    </row>
    <row r="244" spans="1:5" s="8" customFormat="1" ht="13.5" customHeight="1">
      <c r="A244" s="41" t="s">
        <v>37</v>
      </c>
      <c r="B244" s="53">
        <f>B245+B246+B250+B247</f>
        <v>3360100</v>
      </c>
      <c r="C244" s="53">
        <f>C245+C246+C250+C247</f>
        <v>105324.17</v>
      </c>
      <c r="D244" s="42">
        <f t="shared" si="31"/>
        <v>0.03134554626350406</v>
      </c>
      <c r="E244" s="45">
        <f t="shared" si="32"/>
        <v>-3254775.83</v>
      </c>
    </row>
    <row r="245" spans="1:5" s="8" customFormat="1" ht="13.5" customHeight="1">
      <c r="A245" s="41" t="s">
        <v>57</v>
      </c>
      <c r="B245" s="69">
        <v>50000</v>
      </c>
      <c r="C245" s="69">
        <v>0</v>
      </c>
      <c r="D245" s="42">
        <f t="shared" si="31"/>
        <v>0</v>
      </c>
      <c r="E245" s="45">
        <f t="shared" si="32"/>
        <v>-50000</v>
      </c>
    </row>
    <row r="246" spans="1:5" s="8" customFormat="1" ht="13.5" customHeight="1">
      <c r="A246" s="41" t="s">
        <v>106</v>
      </c>
      <c r="B246" s="69">
        <v>0</v>
      </c>
      <c r="C246" s="69">
        <v>0</v>
      </c>
      <c r="D246" s="42" t="str">
        <f t="shared" si="31"/>
        <v>   </v>
      </c>
      <c r="E246" s="45">
        <f t="shared" si="32"/>
        <v>0</v>
      </c>
    </row>
    <row r="247" spans="1:5" s="8" customFormat="1" ht="27" customHeight="1">
      <c r="A247" s="41" t="s">
        <v>128</v>
      </c>
      <c r="B247" s="69">
        <f>B248+B249</f>
        <v>2141000</v>
      </c>
      <c r="C247" s="69">
        <f>C248+C249</f>
        <v>105324.17</v>
      </c>
      <c r="D247" s="42">
        <f t="shared" si="31"/>
        <v>0.049193914058851006</v>
      </c>
      <c r="E247" s="45">
        <f t="shared" si="32"/>
        <v>-2035675.83</v>
      </c>
    </row>
    <row r="248" spans="1:5" s="8" customFormat="1" ht="13.5" customHeight="1">
      <c r="A248" s="60" t="s">
        <v>129</v>
      </c>
      <c r="B248" s="69">
        <v>1531900</v>
      </c>
      <c r="C248" s="69">
        <v>105324.17</v>
      </c>
      <c r="D248" s="42">
        <f t="shared" si="31"/>
        <v>0.06875394608003134</v>
      </c>
      <c r="E248" s="45">
        <f t="shared" si="32"/>
        <v>-1426575.83</v>
      </c>
    </row>
    <row r="249" spans="1:5" s="8" customFormat="1" ht="13.5" customHeight="1">
      <c r="A249" s="60" t="s">
        <v>130</v>
      </c>
      <c r="B249" s="69">
        <v>609100</v>
      </c>
      <c r="C249" s="69">
        <v>0</v>
      </c>
      <c r="D249" s="42">
        <f t="shared" si="31"/>
        <v>0</v>
      </c>
      <c r="E249" s="45">
        <f t="shared" si="32"/>
        <v>-609100</v>
      </c>
    </row>
    <row r="250" spans="1:5" s="8" customFormat="1" ht="42.75" customHeight="1">
      <c r="A250" s="61" t="s">
        <v>189</v>
      </c>
      <c r="B250" s="69">
        <f>B252+B251+B253</f>
        <v>1169100</v>
      </c>
      <c r="C250" s="69">
        <f>C252+C251+C253</f>
        <v>0</v>
      </c>
      <c r="D250" s="42">
        <f t="shared" si="31"/>
        <v>0</v>
      </c>
      <c r="E250" s="45">
        <f t="shared" si="32"/>
        <v>-1169100</v>
      </c>
    </row>
    <row r="251" spans="1:5" s="8" customFormat="1" ht="13.5" customHeight="1">
      <c r="A251" s="60" t="s">
        <v>79</v>
      </c>
      <c r="B251" s="69">
        <v>1036300</v>
      </c>
      <c r="C251" s="69">
        <v>0</v>
      </c>
      <c r="D251" s="42">
        <f t="shared" si="31"/>
        <v>0</v>
      </c>
      <c r="E251" s="45">
        <f t="shared" si="32"/>
        <v>-1036300</v>
      </c>
    </row>
    <row r="252" spans="1:5" s="8" customFormat="1" ht="13.5" customHeight="1">
      <c r="A252" s="60" t="s">
        <v>73</v>
      </c>
      <c r="B252" s="69">
        <v>62800</v>
      </c>
      <c r="C252" s="69">
        <v>0</v>
      </c>
      <c r="D252" s="42">
        <f t="shared" si="31"/>
        <v>0</v>
      </c>
      <c r="E252" s="45">
        <f t="shared" si="32"/>
        <v>-62800</v>
      </c>
    </row>
    <row r="253" spans="1:5" s="8" customFormat="1" ht="13.5" customHeight="1">
      <c r="A253" s="60" t="s">
        <v>74</v>
      </c>
      <c r="B253" s="69">
        <v>70000</v>
      </c>
      <c r="C253" s="69">
        <v>0</v>
      </c>
      <c r="D253" s="42">
        <f t="shared" si="31"/>
        <v>0</v>
      </c>
      <c r="E253" s="45">
        <f t="shared" si="32"/>
        <v>-70000</v>
      </c>
    </row>
    <row r="254" spans="1:5" s="8" customFormat="1" ht="14.25" customHeight="1">
      <c r="A254" s="41" t="s">
        <v>38</v>
      </c>
      <c r="B254" s="53">
        <f>B261+B257+B256+B255</f>
        <v>12715450</v>
      </c>
      <c r="C254" s="53">
        <f>C261+C257+C256+C255</f>
        <v>27649.09</v>
      </c>
      <c r="D254" s="42">
        <f aca="true" t="shared" si="33" ref="D254:D280">IF(B254=0,"   ",C254/B254)</f>
        <v>0.0021744484072525943</v>
      </c>
      <c r="E254" s="45">
        <f t="shared" si="32"/>
        <v>-12687800.91</v>
      </c>
    </row>
    <row r="255" spans="1:5" s="8" customFormat="1" ht="28.5" customHeight="1">
      <c r="A255" s="41" t="s">
        <v>107</v>
      </c>
      <c r="B255" s="69">
        <v>144000</v>
      </c>
      <c r="C255" s="70">
        <v>17479.73</v>
      </c>
      <c r="D255" s="42">
        <f t="shared" si="33"/>
        <v>0.12138701388888888</v>
      </c>
      <c r="E255" s="45">
        <f t="shared" si="32"/>
        <v>-126520.27</v>
      </c>
    </row>
    <row r="256" spans="1:5" s="8" customFormat="1" ht="14.25" customHeight="1">
      <c r="A256" s="41" t="s">
        <v>58</v>
      </c>
      <c r="B256" s="69">
        <v>281300</v>
      </c>
      <c r="C256" s="70">
        <v>10169.36</v>
      </c>
      <c r="D256" s="42">
        <f t="shared" si="33"/>
        <v>0.03615129754710274</v>
      </c>
      <c r="E256" s="45">
        <f t="shared" si="32"/>
        <v>-271130.64</v>
      </c>
    </row>
    <row r="257" spans="1:5" s="8" customFormat="1" ht="14.25" customHeight="1">
      <c r="A257" s="41" t="s">
        <v>81</v>
      </c>
      <c r="B257" s="69">
        <f>B258+B259+B260</f>
        <v>5070450</v>
      </c>
      <c r="C257" s="69">
        <f>C258+C259+C260</f>
        <v>0</v>
      </c>
      <c r="D257" s="42">
        <f t="shared" si="33"/>
        <v>0</v>
      </c>
      <c r="E257" s="45">
        <f t="shared" si="32"/>
        <v>-5070450</v>
      </c>
    </row>
    <row r="258" spans="1:5" s="8" customFormat="1" ht="13.5" customHeight="1">
      <c r="A258" s="60" t="s">
        <v>79</v>
      </c>
      <c r="B258" s="69">
        <v>1906489.2</v>
      </c>
      <c r="C258" s="69">
        <v>0</v>
      </c>
      <c r="D258" s="42">
        <f t="shared" si="33"/>
        <v>0</v>
      </c>
      <c r="E258" s="45">
        <f t="shared" si="32"/>
        <v>-1906489.2</v>
      </c>
    </row>
    <row r="259" spans="1:5" s="8" customFormat="1" ht="13.5" customHeight="1">
      <c r="A259" s="60" t="s">
        <v>73</v>
      </c>
      <c r="B259" s="69">
        <v>3163960.8</v>
      </c>
      <c r="C259" s="69">
        <v>0</v>
      </c>
      <c r="D259" s="42">
        <f t="shared" si="33"/>
        <v>0</v>
      </c>
      <c r="E259" s="45">
        <f t="shared" si="32"/>
        <v>-3163960.8</v>
      </c>
    </row>
    <row r="260" spans="1:5" s="8" customFormat="1" ht="13.5" customHeight="1">
      <c r="A260" s="60" t="s">
        <v>74</v>
      </c>
      <c r="B260" s="69">
        <v>0</v>
      </c>
      <c r="C260" s="69">
        <v>0</v>
      </c>
      <c r="D260" s="42" t="str">
        <f t="shared" si="33"/>
        <v>   </v>
      </c>
      <c r="E260" s="45">
        <f t="shared" si="32"/>
        <v>0</v>
      </c>
    </row>
    <row r="261" spans="1:5" s="8" customFormat="1" ht="27.75" customHeight="1">
      <c r="A261" s="41" t="s">
        <v>72</v>
      </c>
      <c r="B261" s="69">
        <f>B262+B263+B264</f>
        <v>7219700</v>
      </c>
      <c r="C261" s="69">
        <f>C262+C263+C264</f>
        <v>0</v>
      </c>
      <c r="D261" s="42">
        <f>IF(B261=0,"   ",C261/B261)</f>
        <v>0</v>
      </c>
      <c r="E261" s="45">
        <f t="shared" si="32"/>
        <v>-7219700</v>
      </c>
    </row>
    <row r="262" spans="1:5" s="8" customFormat="1" ht="14.25" customHeight="1">
      <c r="A262" s="60" t="s">
        <v>79</v>
      </c>
      <c r="B262" s="69">
        <v>3569500</v>
      </c>
      <c r="C262" s="69">
        <v>0</v>
      </c>
      <c r="D262" s="42">
        <f>IF(B262=0,"   ",C262/B262)</f>
        <v>0</v>
      </c>
      <c r="E262" s="45">
        <f t="shared" si="32"/>
        <v>-3569500</v>
      </c>
    </row>
    <row r="263" spans="1:5" s="8" customFormat="1" ht="15" customHeight="1">
      <c r="A263" s="60" t="s">
        <v>73</v>
      </c>
      <c r="B263" s="69">
        <v>2553700</v>
      </c>
      <c r="C263" s="69">
        <v>0</v>
      </c>
      <c r="D263" s="42">
        <f>IF(B263=0,"   ",C263/B263)</f>
        <v>0</v>
      </c>
      <c r="E263" s="45">
        <f t="shared" si="32"/>
        <v>-2553700</v>
      </c>
    </row>
    <row r="264" spans="1:5" s="8" customFormat="1" ht="13.5" customHeight="1">
      <c r="A264" s="60" t="s">
        <v>153</v>
      </c>
      <c r="B264" s="69">
        <v>1096500</v>
      </c>
      <c r="C264" s="69">
        <v>0</v>
      </c>
      <c r="D264" s="42">
        <f>IF(B264=0,"   ",C264/B264)</f>
        <v>0</v>
      </c>
      <c r="E264" s="45">
        <f t="shared" si="32"/>
        <v>-1096500</v>
      </c>
    </row>
    <row r="265" spans="1:6" s="8" customFormat="1" ht="15" customHeight="1">
      <c r="A265" s="41" t="s">
        <v>59</v>
      </c>
      <c r="B265" s="53">
        <f>B266+B267+B270</f>
        <v>31408900</v>
      </c>
      <c r="C265" s="53">
        <f>C266+C267+C270</f>
        <v>0</v>
      </c>
      <c r="D265" s="42">
        <f t="shared" si="33"/>
        <v>0</v>
      </c>
      <c r="E265" s="45">
        <f t="shared" si="32"/>
        <v>-31408900</v>
      </c>
      <c r="F265" s="4"/>
    </row>
    <row r="266" spans="1:5" ht="14.25" customHeight="1">
      <c r="A266" s="41" t="s">
        <v>60</v>
      </c>
      <c r="B266" s="53">
        <v>230000</v>
      </c>
      <c r="C266" s="54">
        <v>0</v>
      </c>
      <c r="D266" s="42">
        <f t="shared" si="33"/>
        <v>0</v>
      </c>
      <c r="E266" s="45">
        <f t="shared" si="32"/>
        <v>-230000</v>
      </c>
    </row>
    <row r="267" spans="1:5" s="8" customFormat="1" ht="18" customHeight="1">
      <c r="A267" s="41" t="s">
        <v>218</v>
      </c>
      <c r="B267" s="69">
        <f>B268+B269</f>
        <v>30080000</v>
      </c>
      <c r="C267" s="69">
        <f>C268+C269</f>
        <v>0</v>
      </c>
      <c r="D267" s="42">
        <f aca="true" t="shared" si="34" ref="D267:D274">IF(B267=0,"   ",C267/B267)</f>
        <v>0</v>
      </c>
      <c r="E267" s="45">
        <f aca="true" t="shared" si="35" ref="E267:E274">C267-B267</f>
        <v>-30080000</v>
      </c>
    </row>
    <row r="268" spans="1:5" s="8" customFormat="1" ht="13.5" customHeight="1">
      <c r="A268" s="60" t="s">
        <v>73</v>
      </c>
      <c r="B268" s="69">
        <v>30080000</v>
      </c>
      <c r="C268" s="69">
        <v>0</v>
      </c>
      <c r="D268" s="42">
        <f t="shared" si="34"/>
        <v>0</v>
      </c>
      <c r="E268" s="45">
        <f t="shared" si="35"/>
        <v>-30080000</v>
      </c>
    </row>
    <row r="269" spans="1:5" s="8" customFormat="1" ht="13.5" customHeight="1">
      <c r="A269" s="60" t="s">
        <v>153</v>
      </c>
      <c r="B269" s="69">
        <v>0</v>
      </c>
      <c r="C269" s="69">
        <v>0</v>
      </c>
      <c r="D269" s="42" t="str">
        <f t="shared" si="34"/>
        <v>   </v>
      </c>
      <c r="E269" s="45">
        <f t="shared" si="35"/>
        <v>0</v>
      </c>
    </row>
    <row r="270" spans="1:5" ht="27.75" customHeight="1">
      <c r="A270" s="61" t="s">
        <v>204</v>
      </c>
      <c r="B270" s="52">
        <f>B272+B274+B273+B271</f>
        <v>1098900</v>
      </c>
      <c r="C270" s="52">
        <f>C272+C274+C273+C271</f>
        <v>0</v>
      </c>
      <c r="D270" s="42">
        <f t="shared" si="34"/>
        <v>0</v>
      </c>
      <c r="E270" s="64">
        <f t="shared" si="35"/>
        <v>-1098900</v>
      </c>
    </row>
    <row r="271" spans="1:5" ht="15">
      <c r="A271" s="41" t="s">
        <v>143</v>
      </c>
      <c r="B271" s="52">
        <v>850700</v>
      </c>
      <c r="C271" s="53">
        <v>0</v>
      </c>
      <c r="D271" s="42">
        <f t="shared" si="34"/>
        <v>0</v>
      </c>
      <c r="E271" s="64">
        <f t="shared" si="35"/>
        <v>-850700</v>
      </c>
    </row>
    <row r="272" spans="1:5" ht="15">
      <c r="A272" s="41" t="s">
        <v>144</v>
      </c>
      <c r="B272" s="52">
        <v>51600</v>
      </c>
      <c r="C272" s="52">
        <v>0</v>
      </c>
      <c r="D272" s="42">
        <f t="shared" si="34"/>
        <v>0</v>
      </c>
      <c r="E272" s="64">
        <f t="shared" si="35"/>
        <v>-51600</v>
      </c>
    </row>
    <row r="273" spans="1:5" s="8" customFormat="1" ht="15">
      <c r="A273" s="41" t="s">
        <v>145</v>
      </c>
      <c r="B273" s="69">
        <v>196600</v>
      </c>
      <c r="C273" s="69">
        <v>0</v>
      </c>
      <c r="D273" s="42">
        <f t="shared" si="34"/>
        <v>0</v>
      </c>
      <c r="E273" s="45">
        <f t="shared" si="35"/>
        <v>-196600</v>
      </c>
    </row>
    <row r="274" spans="1:5" ht="15">
      <c r="A274" s="41" t="s">
        <v>166</v>
      </c>
      <c r="B274" s="69">
        <v>0</v>
      </c>
      <c r="C274" s="52">
        <v>0</v>
      </c>
      <c r="D274" s="42" t="str">
        <f t="shared" si="34"/>
        <v>   </v>
      </c>
      <c r="E274" s="64">
        <f t="shared" si="35"/>
        <v>0</v>
      </c>
    </row>
    <row r="275" spans="1:5" ht="29.25" customHeight="1">
      <c r="A275" s="41" t="s">
        <v>61</v>
      </c>
      <c r="B275" s="53">
        <f>B276</f>
        <v>0</v>
      </c>
      <c r="C275" s="53">
        <f>C276</f>
        <v>0</v>
      </c>
      <c r="D275" s="42" t="str">
        <f t="shared" si="33"/>
        <v>   </v>
      </c>
      <c r="E275" s="45">
        <f t="shared" si="32"/>
        <v>0</v>
      </c>
    </row>
    <row r="276" spans="1:6" ht="13.5" customHeight="1">
      <c r="A276" s="41" t="s">
        <v>62</v>
      </c>
      <c r="B276" s="53">
        <v>0</v>
      </c>
      <c r="C276" s="54">
        <v>0</v>
      </c>
      <c r="D276" s="42" t="str">
        <f t="shared" si="33"/>
        <v>   </v>
      </c>
      <c r="E276" s="45">
        <f t="shared" si="32"/>
        <v>0</v>
      </c>
      <c r="F276" s="8"/>
    </row>
    <row r="277" spans="1:5" s="8" customFormat="1" ht="14.25">
      <c r="A277" s="62" t="s">
        <v>10</v>
      </c>
      <c r="B277" s="56">
        <f>B53+B78+B80+B89+B133+B169+B171+B213+B242+B265+B275</f>
        <v>574308968.56</v>
      </c>
      <c r="C277" s="56">
        <f>C53+C78+C80+C89+C133+C169+C171+C213+C242+C265+C275</f>
        <v>18043845.82</v>
      </c>
      <c r="D277" s="44">
        <f t="shared" si="33"/>
        <v>0.031418359816393675</v>
      </c>
      <c r="E277" s="46">
        <f t="shared" si="32"/>
        <v>-556265122.7399999</v>
      </c>
    </row>
    <row r="278" spans="1:5" s="8" customFormat="1" ht="15.75" hidden="1" thickBot="1">
      <c r="A278" s="47" t="s">
        <v>11</v>
      </c>
      <c r="B278" s="59" t="e">
        <f>B55+B57+#REF!+B69+#REF!+B84+#REF!+#REF!+#REF!+#REF!+#REF!+#REF!+#REF!+#REF!+#REF!</f>
        <v>#REF!</v>
      </c>
      <c r="C278" s="48"/>
      <c r="D278" s="49" t="e">
        <f t="shared" si="33"/>
        <v>#REF!</v>
      </c>
      <c r="E278" s="50" t="e">
        <f t="shared" si="32"/>
        <v>#REF!</v>
      </c>
    </row>
    <row r="279" spans="1:5" s="8" customFormat="1" ht="15.75" hidden="1" thickBot="1">
      <c r="A279" s="35" t="s">
        <v>12</v>
      </c>
      <c r="B279" s="59" t="e">
        <f>B56+#REF!+B58+#REF!+#REF!+#REF!+#REF!+#REF!+#REF!+#REF!+#REF!+#REF!+#REF!+B242+B66</f>
        <v>#REF!</v>
      </c>
      <c r="C279" s="36">
        <v>815256</v>
      </c>
      <c r="D279" s="32" t="e">
        <f t="shared" si="33"/>
        <v>#REF!</v>
      </c>
      <c r="E279" s="33" t="e">
        <f t="shared" si="32"/>
        <v>#REF!</v>
      </c>
    </row>
    <row r="280" spans="1:6" s="8" customFormat="1" ht="15.75" hidden="1" thickBot="1">
      <c r="A280" s="37" t="s">
        <v>13</v>
      </c>
      <c r="B280" s="59" t="e">
        <f>#REF!+#REF!+B63+#REF!+#REF!+B85+#REF!+#REF!+#REF!+#REF!+#REF!+#REF!+#REF!+B243+B67</f>
        <v>#REF!</v>
      </c>
      <c r="C280" s="38">
        <v>1700000</v>
      </c>
      <c r="D280" s="32" t="e">
        <f t="shared" si="33"/>
        <v>#REF!</v>
      </c>
      <c r="E280" s="33" t="e">
        <f t="shared" si="32"/>
        <v>#REF!</v>
      </c>
      <c r="F280"/>
    </row>
    <row r="281" spans="1:5" ht="19.5" customHeight="1" thickBot="1">
      <c r="A281" s="65" t="s">
        <v>80</v>
      </c>
      <c r="B281" s="66">
        <f>B51-B277</f>
        <v>0</v>
      </c>
      <c r="C281" s="66">
        <f>C51-C277</f>
        <v>-42310297.260000005</v>
      </c>
      <c r="D281" s="66"/>
      <c r="E281" s="67"/>
    </row>
    <row r="282" spans="1:5" ht="21" customHeight="1">
      <c r="A282" s="71"/>
      <c r="B282" s="72"/>
      <c r="C282" s="72"/>
      <c r="D282" s="72"/>
      <c r="E282" s="73"/>
    </row>
    <row r="283" spans="1:5" ht="19.5" customHeight="1">
      <c r="A283" s="63" t="s">
        <v>179</v>
      </c>
      <c r="B283" s="72"/>
      <c r="C283" s="72"/>
      <c r="D283" s="72"/>
      <c r="E283" s="73"/>
    </row>
    <row r="284" spans="1:5" ht="15" customHeight="1">
      <c r="A284" s="63" t="s">
        <v>34</v>
      </c>
      <c r="B284" s="72"/>
      <c r="C284" s="84" t="s">
        <v>183</v>
      </c>
      <c r="D284" s="84"/>
      <c r="E284" s="73"/>
    </row>
    <row r="285" spans="1:5" ht="39.75" customHeight="1">
      <c r="A285" s="71" t="s">
        <v>184</v>
      </c>
      <c r="B285" s="72"/>
      <c r="C285" s="72"/>
      <c r="D285" s="72"/>
      <c r="E285" s="73"/>
    </row>
    <row r="286" spans="2:5" ht="19.5" customHeight="1">
      <c r="B286" s="63"/>
      <c r="C286" s="83"/>
      <c r="D286" s="83"/>
      <c r="E286" s="83"/>
    </row>
    <row r="287" spans="2:5" ht="15" customHeight="1">
      <c r="B287" s="18"/>
      <c r="D287" s="34"/>
      <c r="E287" s="40"/>
    </row>
    <row r="288" spans="1:5" ht="19.5" customHeight="1">
      <c r="A288" s="71"/>
      <c r="B288" s="72"/>
      <c r="C288" s="72"/>
      <c r="D288" s="72"/>
      <c r="E288" s="73"/>
    </row>
    <row r="289" spans="1:5" ht="19.5" customHeight="1">
      <c r="A289" s="71"/>
      <c r="B289" s="72"/>
      <c r="C289" s="72"/>
      <c r="D289" s="72"/>
      <c r="E289" s="73"/>
    </row>
    <row r="290" spans="1:6" ht="19.5" customHeight="1">
      <c r="A290" s="71"/>
      <c r="B290" s="72"/>
      <c r="C290" s="72"/>
      <c r="D290" s="72"/>
      <c r="E290" s="73"/>
      <c r="F290" s="8"/>
    </row>
    <row r="291" spans="1:5" s="8" customFormat="1" ht="20.25" customHeight="1">
      <c r="A291" s="63"/>
      <c r="B291" s="63"/>
      <c r="C291" s="83"/>
      <c r="D291" s="83"/>
      <c r="E291" s="83"/>
    </row>
    <row r="292" spans="1:5" s="8" customFormat="1" ht="9.75" customHeight="1" hidden="1">
      <c r="A292" s="34"/>
      <c r="B292" s="34"/>
      <c r="C292" s="39"/>
      <c r="D292" s="34"/>
      <c r="E292" s="40"/>
    </row>
    <row r="293" spans="1:5" s="8" customFormat="1" ht="14.25" customHeight="1" hidden="1">
      <c r="A293" s="18"/>
      <c r="B293" s="18"/>
      <c r="C293" s="80"/>
      <c r="D293" s="80"/>
      <c r="E293" s="80"/>
    </row>
    <row r="294" spans="1:5" s="8" customFormat="1" ht="17.25" customHeight="1">
      <c r="A294" s="63"/>
      <c r="B294" s="18"/>
      <c r="C294" s="63"/>
      <c r="D294" s="68"/>
      <c r="E294" s="68"/>
    </row>
    <row r="295" spans="3:5" s="8" customFormat="1" ht="12.75">
      <c r="C295" s="7"/>
      <c r="E295" s="2"/>
    </row>
    <row r="296" spans="3:5" s="8" customFormat="1" ht="12.75">
      <c r="C296" s="7"/>
      <c r="E296" s="2"/>
    </row>
    <row r="297" spans="3:5" s="8" customFormat="1" ht="12.75">
      <c r="C297" s="7"/>
      <c r="E297" s="2"/>
    </row>
    <row r="298" spans="3:5" s="8" customFormat="1" ht="12.75">
      <c r="C298" s="7"/>
      <c r="E298" s="2"/>
    </row>
    <row r="299" spans="3:5" s="8" customFormat="1" ht="12.75">
      <c r="C299" s="7"/>
      <c r="E299" s="2"/>
    </row>
    <row r="300" spans="3:5" s="8" customFormat="1" ht="12.75">
      <c r="C300" s="7"/>
      <c r="E300" s="2"/>
    </row>
    <row r="301" spans="3:5" s="8" customFormat="1" ht="12.75">
      <c r="C301" s="7"/>
      <c r="E301" s="2"/>
    </row>
    <row r="302" spans="3:5" s="8" customFormat="1" ht="12.75">
      <c r="C302" s="7"/>
      <c r="E302" s="2"/>
    </row>
    <row r="303" spans="3:6" s="8" customFormat="1" ht="12.75">
      <c r="C303" s="7"/>
      <c r="E303" s="2"/>
      <c r="F303" s="4"/>
    </row>
    <row r="312" ht="11.25" customHeight="1"/>
    <row r="313" ht="11.25" customHeight="1" hidden="1"/>
    <row r="314" ht="12.75" hidden="1"/>
    <row r="315" ht="12.75" hidden="1"/>
    <row r="316" ht="12.75" hidden="1"/>
    <row r="317" ht="12.75" hidden="1"/>
    <row r="318" ht="12.75" hidden="1"/>
    <row r="319" ht="12.75" hidden="1"/>
  </sheetData>
  <sheetProtection/>
  <mergeCells count="5">
    <mergeCell ref="C293:E293"/>
    <mergeCell ref="A1:E1"/>
    <mergeCell ref="C291:E291"/>
    <mergeCell ref="C286:E286"/>
    <mergeCell ref="C284:D284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65" r:id="rId1"/>
  <rowBreaks count="3" manualBreakCount="3">
    <brk id="60" max="4" man="1"/>
    <brk id="118" max="4" man="1"/>
    <brk id="1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2020-02-10T09:34:41Z</cp:lastPrinted>
  <dcterms:created xsi:type="dcterms:W3CDTF">2001-03-21T05:21:19Z</dcterms:created>
  <dcterms:modified xsi:type="dcterms:W3CDTF">2020-02-10T09:34:45Z</dcterms:modified>
  <cp:category/>
  <cp:version/>
  <cp:contentType/>
  <cp:contentStatus/>
</cp:coreProperties>
</file>