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'Лист1'!$3:$4</definedName>
    <definedName name="_xlnm.Print_Area" localSheetId="0">'Лист1'!$A$1:$E$309</definedName>
  </definedNames>
  <calcPr fullCalcOnLoad="1"/>
</workbook>
</file>

<file path=xl/sharedStrings.xml><?xml version="1.0" encoding="utf-8"?>
<sst xmlns="http://schemas.openxmlformats.org/spreadsheetml/2006/main" count="306" uniqueCount="234">
  <si>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</si>
  <si>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</si>
  <si>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</si>
  <si>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</si>
  <si>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</si>
  <si>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</si>
  <si>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</si>
  <si>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</si>
  <si>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</si>
  <si>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</si>
  <si>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</si>
  <si>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</si>
  <si>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</si>
  <si>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</si>
  <si>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</si>
  <si>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</si>
  <si>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</si>
  <si>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</si>
  <si>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</si>
  <si>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ПРОЧИЕ НЕНАЛОГОВЫЕ ДОХОДЫ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</si>
  <si>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</si>
  <si>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</si>
  <si>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</si>
  <si>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</si>
  <si>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</si>
  <si>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</si>
  <si>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</si>
  <si>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ЗАДОЛЖЕННОСТЬ ПО ОТМЕНЕННЫМ ДОХОДАМ</t>
  </si>
  <si>
    <t>Невыясненные поступления</t>
  </si>
  <si>
    <t xml:space="preserve">Другие общегосударственные вопросы </t>
  </si>
  <si>
    <t>МЕЖБЮДЖЕТНЫЕ ТРАНСФЕРТЫ</t>
  </si>
  <si>
    <t>администрации Козловского района</t>
  </si>
  <si>
    <t>Доходы от продажи земельных участков</t>
  </si>
  <si>
    <t>Социальное обеспечение населения</t>
  </si>
  <si>
    <t>Охрана семьи и детства</t>
  </si>
  <si>
    <t>ИНЫЕ МЕЖБЮДЖЕТНЫЕ ТРАНСФЕРТЫ</t>
  </si>
  <si>
    <t>Другие вопросы в области национальной экономики</t>
  </si>
  <si>
    <t>Сбор за пользование объектами животного мира</t>
  </si>
  <si>
    <t>ВОЗВРАТ ОСТАТКОВ СУБСИДИЙ, СУБВЕНЦИЙ И ИНЫХ МЕЖБЮДЖЕТНЫХ ТРАНСФЕРТОВ</t>
  </si>
  <si>
    <t xml:space="preserve">            обеспечение деятельности административных комиссий</t>
  </si>
  <si>
    <t xml:space="preserve">            организация деятельности комиссии по делам несовершеннолетних</t>
  </si>
  <si>
    <t xml:space="preserve">            опека и попечительство</t>
  </si>
  <si>
    <t>НАЦИОНАЛЬНАЯ ОБОРОНА</t>
  </si>
  <si>
    <t>субвенции бюджетам поселений на осуществление первичного воинского учета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</si>
  <si>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</si>
  <si>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</si>
  <si>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</si>
  <si>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</si>
  <si>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</si>
  <si>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</si>
  <si>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 xml:space="preserve">         субсидии поселениям на обеспечение жильем молодых семей в рамках ФЦП "Жилище"</t>
  </si>
  <si>
    <t xml:space="preserve">          компенсация части платы за содержание ребенка</t>
  </si>
  <si>
    <t>ФИЗИЧЕСКАЯ КУЛЬТУРА И СПОРТ</t>
  </si>
  <si>
    <t>в т.ч. спортивные мероприятия</t>
  </si>
  <si>
    <t>ОБСЛУЖИВАНИЕ ГОСУДАРСТВЕННОГО И МУНИЦИПАЛЬНОГО ДОЛГА</t>
  </si>
  <si>
    <t>обслуживание муниципального долга</t>
  </si>
  <si>
    <t xml:space="preserve">             содержание централизованной бухгалтерии</t>
  </si>
  <si>
    <t>Арендная плата за земли</t>
  </si>
  <si>
    <t>республиканские средства</t>
  </si>
  <si>
    <t>районные средства</t>
  </si>
  <si>
    <t>Профицит, дефицит (-)</t>
  </si>
  <si>
    <t>КУЛЬТУРА, КИНЕМАТОГРАФИЯ</t>
  </si>
  <si>
    <t xml:space="preserve">БЕЗВОЗМЕЗДНЫЕ  ПОСТУПЛЕНИЯ </t>
  </si>
  <si>
    <t xml:space="preserve"> из них:  ЗАГСы </t>
  </si>
  <si>
    <t>Прочие субсидии</t>
  </si>
  <si>
    <t>Субвенции на государственную регистрацию актов гражданского состояния</t>
  </si>
  <si>
    <t>Субвенции поселениям на осуществление первичного воинского учета</t>
  </si>
  <si>
    <t>Субвенции на выплату единовременного пособия при всех формах устройства детей</t>
  </si>
  <si>
    <t>Субвенции на обеспечение жилыми помещениями детей-сирот</t>
  </si>
  <si>
    <t>Субвенции на компенсацию части родительской платы</t>
  </si>
  <si>
    <t>Субвенции поселениям на выполнение передаваемых полномочий</t>
  </si>
  <si>
    <t>в том числе: дотации поселениям</t>
  </si>
  <si>
    <t xml:space="preserve">                     опека и попечительство</t>
  </si>
  <si>
    <t xml:space="preserve">                     административные комиссии</t>
  </si>
  <si>
    <t>федеральные средства</t>
  </si>
  <si>
    <t xml:space="preserve">из них:  </t>
  </si>
  <si>
    <t>в том числе: субсидии на выполнение мунзадания</t>
  </si>
  <si>
    <t xml:space="preserve">                     субсидии на иные цели, из них </t>
  </si>
  <si>
    <t xml:space="preserve">ДОХОДЫ БЮДЖЕТА ОТ ВОЗВРАТА БЮДЖЕТАМИ ОСТАТКОВ СУБСИДИЙ, СУБВЕНЦИЙ И ИНЫХ МЕЖБЮДЖЕТНЫХ ТРАНСФЕРТОВ </t>
  </si>
  <si>
    <t xml:space="preserve">                    на осуществление госполномочий ЧР в сфере трудовых отношений</t>
  </si>
  <si>
    <t>Судебная система</t>
  </si>
  <si>
    <t>из них: составление (изменение) списков кандидатов в присяжные заседатели федеральных судов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</si>
  <si>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</si>
  <si>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</si>
  <si>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</si>
  <si>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 xml:space="preserve">           полномочия  в  сфере трудовых отношений</t>
  </si>
  <si>
    <t>Сельское хозяйство и рыболовство</t>
  </si>
  <si>
    <t>организация конкурсов,выставок и ярмарок</t>
  </si>
  <si>
    <t xml:space="preserve">                     учебные расходы в общеобразоват. учр.</t>
  </si>
  <si>
    <t>Коммунальное хозяйство</t>
  </si>
  <si>
    <t>газификация населенных пунктов</t>
  </si>
  <si>
    <t>господдержка одаренной молодежи</t>
  </si>
  <si>
    <t>мер-я по вовл. молодежи в соцпрактику</t>
  </si>
  <si>
    <t>в том числе: оздоровительная компания детей</t>
  </si>
  <si>
    <t xml:space="preserve">                    проведение меропр. для детей и молодежи</t>
  </si>
  <si>
    <t>в т.ч. оказание матпомощи гражданам</t>
  </si>
  <si>
    <t>Обеспечение деятельности финансовых органов и органов финансового надзора</t>
  </si>
  <si>
    <t xml:space="preserve">                     учебные расходы в дошкольных образоват. учреждениях</t>
  </si>
  <si>
    <t>обеспечение безопасности участия детей в дорожном движении</t>
  </si>
  <si>
    <t>Субвенции на составление (изменение) списков кандидатов в присяжные заседатели федеральных судов</t>
  </si>
  <si>
    <t>ДОТАЦИИ</t>
  </si>
  <si>
    <t>Дотации бюджетам муниципальных районов на поддержку мер по обеспечению сбалансированности бюджетов</t>
  </si>
  <si>
    <t xml:space="preserve">в том числе:  </t>
  </si>
  <si>
    <t xml:space="preserve">                     ведение учета граждан</t>
  </si>
  <si>
    <t xml:space="preserve">передача части полномочий из бюджетов поселений по решению вопросов местного значения </t>
  </si>
  <si>
    <t xml:space="preserve">            учет граждан </t>
  </si>
  <si>
    <t xml:space="preserve">          обеспечение жилыми помещениями детей-сирот</t>
  </si>
  <si>
    <t>Единый налог на вмененный доход для отдельных видов деятельности</t>
  </si>
  <si>
    <t>НАЛОГИ НА ПРИБЫЛЬ, ДОХОДЫ</t>
  </si>
  <si>
    <t>НАЛОГИ, СБОРЫ И РЕГУЛЯРНЫЕ ПЛАТЕЖИ ЗА ПОЛЬЗОВАНИЕ ПРИРОДНЫМИ РЕСУРСАМИ</t>
  </si>
  <si>
    <t>ШТРАФЫ, САНКЦИИ, ВОЗМЕЩЕНИЕ УЩЕРБА</t>
  </si>
  <si>
    <t>ДОХОДЫ ОТ ИСПОЛЬЗОВАНИЯ ИМУЩЕСТВА, НАХОДЯЩЕГОСЯ В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</si>
  <si>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</si>
  <si>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</si>
  <si>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муниципальной собственности</t>
  </si>
  <si>
    <t>проведение мероприятий для детей и молодежи</t>
  </si>
  <si>
    <t>Прочие неналоговые доходы</t>
  </si>
  <si>
    <t xml:space="preserve">            профилактика правонарушений и преступности</t>
  </si>
  <si>
    <t xml:space="preserve">            организация и проведение  мероприятий</t>
  </si>
  <si>
    <t xml:space="preserve">            проведение землеустроительных (кадастровых) работ </t>
  </si>
  <si>
    <t>поощрение победителей экономического соревнования между сельскими, городским поселениями</t>
  </si>
  <si>
    <t>Транспортный налог с организаций</t>
  </si>
  <si>
    <t>Транспортный налог с физических лиц</t>
  </si>
  <si>
    <t>в том числе: работникам образования</t>
  </si>
  <si>
    <t xml:space="preserve">                     работникам культуры</t>
  </si>
  <si>
    <t>проведение противоэпизоотических мероприятий</t>
  </si>
  <si>
    <t>средства поселениям</t>
  </si>
  <si>
    <t>мероприятия по регулированию численности безнадзорных животных (поселениям)</t>
  </si>
  <si>
    <t xml:space="preserve">         социальная поддержка отдельных категорий граждан по оплате ЖКУ</t>
  </si>
  <si>
    <t>работникам образования</t>
  </si>
  <si>
    <t>работникам культуры</t>
  </si>
  <si>
    <t>Обеспечение проведение выборов и референдумов</t>
  </si>
  <si>
    <t>организация и проведение выборов в представительные органы муниципального образования</t>
  </si>
  <si>
    <t>поощрение победителей республиканского смотра-конкурса на лучшее озеленение и благоустройство (респ.)</t>
  </si>
  <si>
    <t>содействие формированию положительного имиджа предпринимательской деятельности</t>
  </si>
  <si>
    <t>капитальный ремонт и ремонт дворовых территорий многоквартирных домов ( респ. бюдж.)</t>
  </si>
  <si>
    <t>обустройство улично-дорожной сети</t>
  </si>
  <si>
    <t>Транспорт</t>
  </si>
  <si>
    <t>субсидии на обеспечение перевозок пассажиров автомобильным транспортом</t>
  </si>
  <si>
    <t>в т. ч. за счет средств республиканского бюджета</t>
  </si>
  <si>
    <t xml:space="preserve">Дополнительное образование детей </t>
  </si>
  <si>
    <t xml:space="preserve">            организация проведения мероприятий по отлову и содержанию безнадзорных животных</t>
  </si>
  <si>
    <t>Субсидии поселениям на поддержку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</si>
  <si>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</si>
  <si>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</si>
  <si>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>Благоустройство</t>
  </si>
  <si>
    <t>Доходы от сдачи в аренду имущества</t>
  </si>
  <si>
    <t xml:space="preserve">                    оплата жилищно-коммунальных услуг отдельным категориям граждан</t>
  </si>
  <si>
    <t xml:space="preserve">          осущ-е мероприятий по регулированию численности безнадзорных животных</t>
  </si>
  <si>
    <t xml:space="preserve">                    создание комиссий по делам несовершеннолетних</t>
  </si>
  <si>
    <t xml:space="preserve">                     субсидии на иные цели, в т.ч. </t>
  </si>
  <si>
    <t>субсидии МУП "ЖКХ"</t>
  </si>
  <si>
    <t>Дотации бюджетам поселений на выравнивание бюджетной обеспеченности (респ.)</t>
  </si>
  <si>
    <t>районные средства (софинансирование)</t>
  </si>
  <si>
    <t xml:space="preserve">Прочие дотации бюджетам муниципальных районов </t>
  </si>
  <si>
    <t xml:space="preserve">             субсидии на выполнение мунзадания (МФЦ)</t>
  </si>
  <si>
    <t xml:space="preserve">              ЕДДС</t>
  </si>
  <si>
    <t>благоустройство территории модульных фельдшерско-акушерских пунктов</t>
  </si>
  <si>
    <t>строительство объектов инженерной инфраструктуры для фельдшерско-акушерских пунктов</t>
  </si>
  <si>
    <t>Субсидии на реализацию мероприятий по устойчивому развитию сельских территорий</t>
  </si>
  <si>
    <t>Субсидии на реализацию мероприятий по обеспечению жильем молодых семей</t>
  </si>
  <si>
    <t xml:space="preserve">              подпрограмма "Безопасный город"</t>
  </si>
  <si>
    <t>материальное стимулирование деятельности народных дружинников</t>
  </si>
  <si>
    <t xml:space="preserve">                      ср-ва районного бюджета</t>
  </si>
  <si>
    <t>И.о. начальника финансового отдела</t>
  </si>
  <si>
    <t>Дотации бюджетам поселений на поддержку мер по обеспечению сбалансированности</t>
  </si>
  <si>
    <t>Уточненный план на 2019 год</t>
  </si>
  <si>
    <t>Субсидии бюджетам на осуществление дорожной деятельности в отношении автомобильных дорог общего пользования, а также капитальный ремонт и ремонт дворовых территорий многоквартирных домов, проездов  к дворовым территориям многоквартирных домов</t>
  </si>
  <si>
    <t>капитальный ремонт и ремонт дворовых территорий многоквартирных домов (республиканские средства)</t>
  </si>
  <si>
    <t>Субсидии на подготовку и проведение празднования на федеральном уровне памятных дат субъектов Российской Федерации</t>
  </si>
  <si>
    <t>Субсидии на софинансирование капитальных вложений в объекты муниципальной собственности</t>
  </si>
  <si>
    <t>в т.ч.</t>
  </si>
  <si>
    <t>строительство средней образовательной школы с. Байгулово</t>
  </si>
  <si>
    <t>выполнение других обязательств муниципального образования (членские взносы)</t>
  </si>
  <si>
    <t>строительство средней общеобразовательной школы на 165 учащихся с пристроем помещения для дошкольных групп на 40 мест в с. Байгулово</t>
  </si>
  <si>
    <t>денежные поощрения и гранты главы</t>
  </si>
  <si>
    <r>
      <t xml:space="preserve">СПРАВОЧНО:  </t>
    </r>
    <r>
      <rPr>
        <sz val="10"/>
        <rFont val="Times New Roman"/>
        <family val="1"/>
      </rPr>
      <t xml:space="preserve">       </t>
    </r>
    <r>
      <rPr>
        <sz val="11"/>
        <rFont val="Times New Roman"/>
        <family val="1"/>
      </rPr>
      <t xml:space="preserve"> </t>
    </r>
    <r>
      <rPr>
        <b/>
        <sz val="12"/>
        <rFont val="Times New Roman"/>
        <family val="1"/>
      </rPr>
      <t>Дорожный  фонд</t>
    </r>
  </si>
  <si>
    <t>Доходы</t>
  </si>
  <si>
    <t>Расходы</t>
  </si>
  <si>
    <t>укрепление МТБ детских школ искусств</t>
  </si>
  <si>
    <t>СУБВЕНЦИИ БЮДЖЕТАМ БЮДЖЕТНОЙ СИСТЕМЫ</t>
  </si>
  <si>
    <t>укрепление МТБ учреждений в сфере физической культуры и спорта</t>
  </si>
  <si>
    <t>Общеэкономические вопросы</t>
  </si>
  <si>
    <t xml:space="preserve">            организация временного трудоустройства несовершеннолетних граждан</t>
  </si>
  <si>
    <t>персонифицированное финансирование дополнительного образования детей</t>
  </si>
  <si>
    <t>материально-техническое обеспечение деятельности народных дружинников</t>
  </si>
  <si>
    <t>проведение муниципального конкурса "Лучший народный дружинник"</t>
  </si>
  <si>
    <t>Е.Е. Матушкина</t>
  </si>
  <si>
    <t>поддержка муниципальных программ формирования современной городской среды</t>
  </si>
  <si>
    <t>в т. ч. за счет средств респ.бюджета (учебные  расходы)</t>
  </si>
  <si>
    <t>укрепление материально-технической базы муниципальных образовательных организаций (в части приведения в соответствие с санитарно-гигиеническими и противопожарными требованиями)</t>
  </si>
  <si>
    <t xml:space="preserve">         улучшение жилищных условий граждан, проживающих и работающих в сельской местности, в рамках мероприятий по устойчивому развитию сельских территорий</t>
  </si>
  <si>
    <t>Анализ исполнения районного бюджета Козловского района на 01.02.2020 года</t>
  </si>
  <si>
    <t>Фактическое исполнение на 01.02.2020 года</t>
  </si>
  <si>
    <t>Налог, взимаемый в связи с применением упрощенной системы налогообложения</t>
  </si>
  <si>
    <t>СУБСИДИИ БЮДЖЕТАМ БЮДЖЕТНОЙ СИСТЕМЫ РОССИЙСКОЙ ФЕДЕРАЦИИ</t>
  </si>
  <si>
    <t>капитальный ремонт и ремонт автомобильных дорог в границах муниципального района (республиканские средства)</t>
  </si>
  <si>
    <t>капитальный ремонт иремонт автомобильных дорог в границах населенных пунктов поселений (республиканские средства)</t>
  </si>
  <si>
    <t>улучшение жилищных условий граждан, проживающих в сельских территориях</t>
  </si>
  <si>
    <t>благоустройство сельских территорий</t>
  </si>
  <si>
    <t>строительство футбольного поля г. Козловка</t>
  </si>
  <si>
    <t>строительство объекта "Дошкольное образовательное учреждение на 160 мест в г. Козловка"</t>
  </si>
  <si>
    <t>содержание автомобильных дорог общего пользования местного значения вне границ населенных пнуктов в границах муниципального района (респ. ср-ва)</t>
  </si>
  <si>
    <t>содержание автомобильных дорог общего пользования местного значения в границах населенных пунктов поселения (респ. ср-ва)</t>
  </si>
  <si>
    <t>укрепление материально-технической базы муниципальных детских школ искусств (респ. ср-ва)</t>
  </si>
  <si>
    <t>укрепление материально-технической базы муниципальных архивов (респ. ср-ва)</t>
  </si>
  <si>
    <t>укрепление материально-технической базы муниципальных учреждений культурно-досугового типа (респ. ср-ва)</t>
  </si>
  <si>
    <t>укрепление материально-технической базы муниципальных библиотек (респ. ср-ва)</t>
  </si>
  <si>
    <t>укрепление материально-технической базы муниципальных образовательных организаций (в части проведения капитального ремонта зданий муниципальных образовательных организаций) (респ. ср-ва)</t>
  </si>
  <si>
    <t>укрепление материально-технической базы муниципальных учреждений в сфере физической культуры и спорта (в части проведения капитального и текущего ремонта зданий муниципальных учреждений физической культуры и спорта) (респ. ср-ва)</t>
  </si>
  <si>
    <t>укрепление материально-технической базы муниципальных образовательных организаций (в части проведения капитального ремонта зданий муниципальных общеобразовательных организаций, имеющих износ 50 процентов и выше) (респ. ср-ва)</t>
  </si>
  <si>
    <t>Субвенции на проведение Всероссийской переписи населения 2020 года</t>
  </si>
  <si>
    <t>в том числе: на создание виртуальных концертных залов</t>
  </si>
  <si>
    <t>Субсидии на поддержку отрасли культуры (подключение муниципальных общедоступных библиотек к сети "Интернет")</t>
  </si>
  <si>
    <t>проведение Всероссиийской переписи населения 2020 года (фед. ср-ва)</t>
  </si>
  <si>
    <t>капитальный ремонт и ремонт автомобильных дорог в границах муниципального района</t>
  </si>
  <si>
    <t>содержание автомобильных дорог в границах муниципального района</t>
  </si>
  <si>
    <t>субсидии на капитальный ремонт и ремонт автомобильных дорог в границах поселений</t>
  </si>
  <si>
    <t>субсидии на содержание автомобильных дорог в границах поселений</t>
  </si>
  <si>
    <t>капитальный ремонт ДОУ "Радуга" в рамках укрепления материально-технической базы муниципальных образовательных организаций</t>
  </si>
  <si>
    <t xml:space="preserve">                      ср-ва федерального бюджета</t>
  </si>
  <si>
    <t>капитальный ремонт МБОУ "Козловская СОШ №3" в рамках укрепления материально-технической базы муниципальных образовательных организаций</t>
  </si>
  <si>
    <t>подготовка и проведение празднования на федеральном уровне памятных дат (субсидии на реконструкцию музея им. Лобачевского)</t>
  </si>
  <si>
    <t xml:space="preserve">строительство СДК  </t>
  </si>
  <si>
    <t>подключение муниципальных общедоступных библиотек к сети "Интернет"</t>
  </si>
  <si>
    <t>укрепление материально-технической базы муниципальных учреждений культурно-досугового типа</t>
  </si>
  <si>
    <t>укрепление материально-технической базы муниципальных архивов</t>
  </si>
  <si>
    <t>укрепление материально-технической базы муниципальных библиотек</t>
  </si>
  <si>
    <t>создание виртуальных концертных залов</t>
  </si>
  <si>
    <t xml:space="preserve">         строительство футбольного поля в г. Козловка</t>
  </si>
  <si>
    <t>реализация проектов местных инициатив граждан в рамках мероприятий по устойчивому развитию сельских территорий</t>
  </si>
  <si>
    <t>% исполне-ния к плану 2020 г.</t>
  </si>
  <si>
    <t>Отклонение от плана 2020 г            ( +, - )</t>
  </si>
  <si>
    <t>в т.ч.  выплата единовременного пособия при всех формах устройства детей в семью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</si>
</sst>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54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1"/>
      <color indexed="48"/>
      <name val="Times New Roman"/>
      <family val="1"/>
    </font>
    <font>
      <b/>
      <sz val="11"/>
      <color indexed="48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" fontId="10" fillId="0" borderId="13" xfId="61" applyNumberFormat="1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right" wrapText="1"/>
    </xf>
    <xf numFmtId="41" fontId="10" fillId="0" borderId="12" xfId="61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41" fontId="10" fillId="0" borderId="13" xfId="61" applyFont="1" applyFill="1" applyBorder="1" applyAlignment="1">
      <alignment horizontal="right" wrapText="1"/>
    </xf>
    <xf numFmtId="164" fontId="10" fillId="0" borderId="12" xfId="57" applyNumberFormat="1" applyFont="1" applyFill="1" applyBorder="1" applyAlignment="1">
      <alignment wrapText="1"/>
    </xf>
    <xf numFmtId="165" fontId="10" fillId="0" borderId="13" xfId="61" applyNumberFormat="1" applyFont="1" applyFill="1" applyBorder="1" applyAlignment="1">
      <alignment horizontal="right" wrapText="1"/>
    </xf>
    <xf numFmtId="0" fontId="10" fillId="0" borderId="14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41" fontId="10" fillId="0" borderId="15" xfId="61" applyFont="1" applyFill="1" applyBorder="1" applyAlignment="1">
      <alignment horizontal="right" wrapText="1"/>
    </xf>
    <xf numFmtId="0" fontId="12" fillId="0" borderId="11" xfId="0" applyFont="1" applyFill="1" applyBorder="1" applyAlignment="1">
      <alignment wrapText="1"/>
    </xf>
    <xf numFmtId="164" fontId="12" fillId="0" borderId="12" xfId="57" applyNumberFormat="1" applyFont="1" applyFill="1" applyBorder="1" applyAlignment="1">
      <alignment wrapText="1"/>
    </xf>
    <xf numFmtId="165" fontId="12" fillId="0" borderId="13" xfId="61" applyNumberFormat="1" applyFont="1" applyFill="1" applyBorder="1" applyAlignment="1">
      <alignment horizontal="right" wrapText="1"/>
    </xf>
    <xf numFmtId="164" fontId="13" fillId="0" borderId="12" xfId="57" applyNumberFormat="1" applyFont="1" applyFill="1" applyBorder="1" applyAlignment="1">
      <alignment wrapText="1"/>
    </xf>
    <xf numFmtId="175" fontId="12" fillId="0" borderId="13" xfId="61" applyNumberFormat="1" applyFont="1" applyFill="1" applyBorder="1" applyAlignment="1">
      <alignment horizontal="right" wrapText="1"/>
    </xf>
    <xf numFmtId="175" fontId="13" fillId="0" borderId="13" xfId="61" applyNumberFormat="1" applyFont="1" applyFill="1" applyBorder="1" applyAlignment="1">
      <alignment horizontal="right" wrapText="1"/>
    </xf>
    <xf numFmtId="0" fontId="10" fillId="0" borderId="16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41" fontId="10" fillId="0" borderId="17" xfId="61" applyFont="1" applyFill="1" applyBorder="1" applyAlignment="1">
      <alignment horizontal="right" wrapText="1"/>
    </xf>
    <xf numFmtId="164" fontId="10" fillId="0" borderId="18" xfId="57" applyNumberFormat="1" applyFont="1" applyFill="1" applyBorder="1" applyAlignment="1">
      <alignment wrapText="1"/>
    </xf>
    <xf numFmtId="165" fontId="10" fillId="0" borderId="19" xfId="61" applyNumberFormat="1" applyFont="1" applyFill="1" applyBorder="1" applyAlignment="1">
      <alignment horizontal="right" wrapText="1"/>
    </xf>
    <xf numFmtId="164" fontId="12" fillId="0" borderId="0" xfId="0" applyNumberFormat="1" applyFont="1" applyFill="1" applyBorder="1" applyAlignment="1">
      <alignment wrapText="1"/>
    </xf>
    <xf numFmtId="0" fontId="12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horizontal="right" wrapText="1"/>
    </xf>
    <xf numFmtId="0" fontId="14" fillId="0" borderId="0" xfId="0" applyFont="1" applyFill="1" applyAlignment="1">
      <alignment wrapText="1"/>
    </xf>
    <xf numFmtId="0" fontId="9" fillId="0" borderId="20" xfId="0" applyFont="1" applyFill="1" applyBorder="1" applyAlignment="1">
      <alignment horizontal="center" vertical="top" wrapText="1"/>
    </xf>
    <xf numFmtId="41" fontId="9" fillId="0" borderId="20" xfId="61" applyFont="1" applyFill="1" applyBorder="1" applyAlignment="1">
      <alignment horizontal="center" vertical="top" wrapText="1"/>
    </xf>
    <xf numFmtId="41" fontId="9" fillId="0" borderId="21" xfId="6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wrapText="1"/>
    </xf>
    <xf numFmtId="41" fontId="10" fillId="0" borderId="0" xfId="61" applyFont="1" applyFill="1" applyBorder="1" applyAlignment="1">
      <alignment wrapText="1"/>
    </xf>
    <xf numFmtId="164" fontId="10" fillId="0" borderId="0" xfId="57" applyNumberFormat="1" applyFont="1" applyFill="1" applyBorder="1" applyAlignment="1">
      <alignment wrapText="1"/>
    </xf>
    <xf numFmtId="165" fontId="10" fillId="0" borderId="0" xfId="61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wrapText="1"/>
    </xf>
    <xf numFmtId="4" fontId="13" fillId="33" borderId="12" xfId="0" applyNumberFormat="1" applyFont="1" applyFill="1" applyBorder="1" applyAlignment="1">
      <alignment wrapText="1"/>
    </xf>
    <xf numFmtId="4" fontId="16" fillId="33" borderId="12" xfId="0" applyNumberFormat="1" applyFont="1" applyFill="1" applyBorder="1" applyAlignment="1">
      <alignment horizontal="right" wrapText="1"/>
    </xf>
    <xf numFmtId="4" fontId="15" fillId="33" borderId="12" xfId="61" applyNumberFormat="1" applyFont="1" applyFill="1" applyBorder="1" applyAlignment="1">
      <alignment wrapText="1"/>
    </xf>
    <xf numFmtId="4" fontId="12" fillId="33" borderId="12" xfId="61" applyNumberFormat="1" applyFont="1" applyFill="1" applyBorder="1" applyAlignment="1">
      <alignment horizontal="right" wrapText="1"/>
    </xf>
    <xf numFmtId="0" fontId="13" fillId="34" borderId="11" xfId="0" applyFont="1" applyFill="1" applyBorder="1" applyAlignment="1">
      <alignment wrapText="1"/>
    </xf>
    <xf numFmtId="4" fontId="13" fillId="34" borderId="12" xfId="0" applyNumberFormat="1" applyFont="1" applyFill="1" applyBorder="1" applyAlignment="1">
      <alignment horizontal="right" wrapText="1"/>
    </xf>
    <xf numFmtId="164" fontId="13" fillId="34" borderId="12" xfId="57" applyNumberFormat="1" applyFont="1" applyFill="1" applyBorder="1" applyAlignment="1">
      <alignment wrapText="1"/>
    </xf>
    <xf numFmtId="175" fontId="13" fillId="34" borderId="13" xfId="61" applyNumberFormat="1" applyFont="1" applyFill="1" applyBorder="1" applyAlignment="1">
      <alignment horizontal="right" wrapText="1"/>
    </xf>
    <xf numFmtId="0" fontId="13" fillId="34" borderId="22" xfId="0" applyFont="1" applyFill="1" applyBorder="1" applyAlignment="1">
      <alignment wrapText="1"/>
    </xf>
    <xf numFmtId="4" fontId="13" fillId="34" borderId="23" xfId="0" applyNumberFormat="1" applyFont="1" applyFill="1" applyBorder="1" applyAlignment="1">
      <alignment horizontal="right" wrapText="1"/>
    </xf>
    <xf numFmtId="41" fontId="10" fillId="0" borderId="15" xfId="61" applyFont="1" applyFill="1" applyBorder="1" applyAlignment="1">
      <alignment wrapText="1"/>
    </xf>
    <xf numFmtId="164" fontId="10" fillId="0" borderId="15" xfId="57" applyNumberFormat="1" applyFont="1" applyFill="1" applyBorder="1" applyAlignment="1">
      <alignment wrapText="1"/>
    </xf>
    <xf numFmtId="165" fontId="10" fillId="0" borderId="24" xfId="61" applyNumberFormat="1" applyFont="1" applyFill="1" applyBorder="1" applyAlignment="1">
      <alignment horizontal="right" wrapText="1"/>
    </xf>
    <xf numFmtId="4" fontId="12" fillId="0" borderId="12" xfId="0" applyNumberFormat="1" applyFont="1" applyFill="1" applyBorder="1" applyAlignment="1">
      <alignment wrapText="1"/>
    </xf>
    <xf numFmtId="4" fontId="12" fillId="0" borderId="12" xfId="0" applyNumberFormat="1" applyFont="1" applyFill="1" applyBorder="1" applyAlignment="1">
      <alignment horizontal="right" wrapText="1"/>
    </xf>
    <xf numFmtId="4" fontId="12" fillId="0" borderId="13" xfId="0" applyNumberFormat="1" applyFont="1" applyFill="1" applyBorder="1" applyAlignment="1">
      <alignment wrapText="1"/>
    </xf>
    <xf numFmtId="0" fontId="17" fillId="0" borderId="11" xfId="0" applyFont="1" applyFill="1" applyBorder="1" applyAlignment="1">
      <alignment horizontal="right" wrapText="1"/>
    </xf>
    <xf numFmtId="4" fontId="12" fillId="33" borderId="11" xfId="0" applyNumberFormat="1" applyFont="1" applyFill="1" applyBorder="1" applyAlignment="1">
      <alignment wrapText="1"/>
    </xf>
    <xf numFmtId="0" fontId="12" fillId="0" borderId="11" xfId="0" applyFont="1" applyFill="1" applyBorder="1" applyAlignment="1">
      <alignment vertical="top" wrapText="1"/>
    </xf>
    <xf numFmtId="0" fontId="12" fillId="0" borderId="11" xfId="0" applyFont="1" applyBorder="1" applyAlignment="1">
      <alignment horizontal="left" wrapText="1"/>
    </xf>
    <xf numFmtId="0" fontId="9" fillId="35" borderId="11" xfId="0" applyFont="1" applyFill="1" applyBorder="1" applyAlignment="1">
      <alignment wrapText="1"/>
    </xf>
    <xf numFmtId="0" fontId="19" fillId="35" borderId="11" xfId="0" applyFont="1" applyFill="1" applyBorder="1" applyAlignment="1">
      <alignment wrapText="1"/>
    </xf>
    <xf numFmtId="4" fontId="19" fillId="0" borderId="12" xfId="0" applyNumberFormat="1" applyFont="1" applyFill="1" applyBorder="1" applyAlignment="1">
      <alignment wrapText="1"/>
    </xf>
    <xf numFmtId="0" fontId="19" fillId="35" borderId="22" xfId="0" applyFont="1" applyFill="1" applyBorder="1" applyAlignment="1">
      <alignment wrapText="1"/>
    </xf>
    <xf numFmtId="4" fontId="19" fillId="0" borderId="25" xfId="0" applyNumberFormat="1" applyFont="1" applyFill="1" applyBorder="1" applyAlignment="1">
      <alignment wrapText="1"/>
    </xf>
    <xf numFmtId="164" fontId="12" fillId="0" borderId="25" xfId="57" applyNumberFormat="1" applyFont="1" applyFill="1" applyBorder="1" applyAlignment="1">
      <alignment wrapText="1"/>
    </xf>
    <xf numFmtId="175" fontId="12" fillId="0" borderId="26" xfId="61" applyNumberFormat="1" applyFont="1" applyFill="1" applyBorder="1" applyAlignment="1">
      <alignment horizontal="right" wrapText="1"/>
    </xf>
    <xf numFmtId="41" fontId="8" fillId="0" borderId="0" xfId="61" applyFont="1" applyFill="1" applyAlignment="1">
      <alignment horizontal="center"/>
    </xf>
    <xf numFmtId="41" fontId="7" fillId="0" borderId="0" xfId="61" applyFont="1" applyFill="1" applyAlignment="1">
      <alignment horizontal="center"/>
    </xf>
    <xf numFmtId="0" fontId="14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3"/>
  <sheetViews>
    <sheetView tabSelected="1" view="pageBreakPreview" zoomScaleSheetLayoutView="100" workbookViewId="0" topLeftCell="A270">
      <selection activeCell="A306" sqref="A306"/>
    </sheetView>
  </sheetViews>
  <sheetFormatPr defaultColWidth="9.00390625" defaultRowHeight="12.75"/>
  <cols>
    <col min="1" max="1" width="54.125" style="2" customWidth="1"/>
    <col min="2" max="2" width="15.125" style="2" customWidth="1"/>
    <col min="3" max="3" width="15.125" style="3" customWidth="1"/>
    <col min="4" max="4" width="10.25390625" style="2" customWidth="1"/>
    <col min="5" max="5" width="16.25390625" style="1" customWidth="1"/>
    <col min="6" max="8" width="9.125" style="2" customWidth="1"/>
    <col min="9" max="9" width="2.125" style="2" customWidth="1"/>
    <col min="10" max="16384" width="9.125" style="2" customWidth="1"/>
  </cols>
  <sheetData>
    <row r="1" spans="1:9" s="10" customFormat="1" ht="18.75" customHeight="1">
      <c r="A1" s="79" t="s">
        <v>192</v>
      </c>
      <c r="B1" s="80"/>
      <c r="C1" s="80"/>
      <c r="D1" s="80"/>
      <c r="E1" s="80"/>
      <c r="F1" s="9"/>
      <c r="G1" s="9"/>
      <c r="H1" s="9"/>
      <c r="I1" s="9"/>
    </row>
    <row r="2" spans="1:5" ht="12" customHeight="1" thickBot="1">
      <c r="A2" s="12"/>
      <c r="B2" s="12"/>
      <c r="C2" s="13"/>
      <c r="D2" s="12"/>
      <c r="E2" s="12" t="s">
        <v>0</v>
      </c>
    </row>
    <row r="3" spans="1:5" s="11" customFormat="1" ht="39" customHeight="1">
      <c r="A3" s="14" t="s">
        <v>1</v>
      </c>
      <c r="B3" s="43" t="s">
        <v>166</v>
      </c>
      <c r="C3" s="44" t="s">
        <v>193</v>
      </c>
      <c r="D3" s="43" t="s">
        <v>231</v>
      </c>
      <c r="E3" s="45" t="s">
        <v>232</v>
      </c>
    </row>
    <row r="4" spans="1:5" s="4" customFormat="1" ht="12" customHeight="1">
      <c r="A4" s="15">
        <v>1</v>
      </c>
      <c r="B4" s="16">
        <v>2</v>
      </c>
      <c r="C4" s="16">
        <v>3</v>
      </c>
      <c r="D4" s="16">
        <v>4</v>
      </c>
      <c r="E4" s="17">
        <v>5</v>
      </c>
    </row>
    <row r="5" spans="1:5" s="5" customFormat="1" ht="13.5" customHeight="1">
      <c r="A5" s="68" t="s">
        <v>2</v>
      </c>
      <c r="B5" s="18"/>
      <c r="C5" s="19"/>
      <c r="D5" s="20"/>
      <c r="E5" s="21"/>
    </row>
    <row r="6" spans="1:5" s="6" customFormat="1" ht="15">
      <c r="A6" s="39" t="s">
        <v>108</v>
      </c>
      <c r="B6" s="50">
        <f>SUM(B7)</f>
        <v>69897100</v>
      </c>
      <c r="C6" s="50">
        <f>SUM(C7)</f>
        <v>3961251.94</v>
      </c>
      <c r="D6" s="28">
        <f aca="true" t="shared" si="0" ref="D6:D36">IF(B6=0,"   ",C6/B6)</f>
        <v>0.056672622183180706</v>
      </c>
      <c r="E6" s="31">
        <f aca="true" t="shared" si="1" ref="E6:E36">C6-B6</f>
        <v>-65935848.06</v>
      </c>
    </row>
    <row r="7" spans="1:5" s="5" customFormat="1" ht="15" customHeight="1">
      <c r="A7" s="27" t="s">
        <v>26</v>
      </c>
      <c r="B7" s="51">
        <v>69897100</v>
      </c>
      <c r="C7" s="55">
        <v>3961251.94</v>
      </c>
      <c r="D7" s="28">
        <f t="shared" si="0"/>
        <v>0.056672622183180706</v>
      </c>
      <c r="E7" s="31">
        <f t="shared" si="1"/>
        <v>-65935848.06</v>
      </c>
    </row>
    <row r="8" spans="1:5" s="5" customFormat="1" ht="45" customHeight="1">
      <c r="A8" s="27" t="s">
        <v>82</v>
      </c>
      <c r="B8" s="50">
        <f>SUM(B9)</f>
        <v>3227600</v>
      </c>
      <c r="C8" s="50">
        <f>SUM(C9)</f>
        <v>268240.99</v>
      </c>
      <c r="D8" s="28">
        <f t="shared" si="0"/>
        <v>0.08310849857479241</v>
      </c>
      <c r="E8" s="31">
        <f t="shared" si="1"/>
        <v>-2959359.01</v>
      </c>
    </row>
    <row r="9" spans="1:5" s="5" customFormat="1" ht="29.25" customHeight="1">
      <c r="A9" s="27" t="s">
        <v>83</v>
      </c>
      <c r="B9" s="51">
        <v>3227600</v>
      </c>
      <c r="C9" s="55">
        <v>268240.99</v>
      </c>
      <c r="D9" s="28">
        <f t="shared" si="0"/>
        <v>0.08310849857479241</v>
      </c>
      <c r="E9" s="31">
        <f t="shared" si="1"/>
        <v>-2959359.01</v>
      </c>
    </row>
    <row r="10" spans="1:5" s="6" customFormat="1" ht="15" customHeight="1">
      <c r="A10" s="39" t="s">
        <v>3</v>
      </c>
      <c r="B10" s="51">
        <f>SUM(B11:B13)</f>
        <v>7329200</v>
      </c>
      <c r="C10" s="51">
        <f>SUM(C11:C13)</f>
        <v>1479907.5599999998</v>
      </c>
      <c r="D10" s="28">
        <f t="shared" si="0"/>
        <v>0.20191938547181135</v>
      </c>
      <c r="E10" s="31">
        <f t="shared" si="1"/>
        <v>-5849292.44</v>
      </c>
    </row>
    <row r="11" spans="1:5" s="5" customFormat="1" ht="28.5" customHeight="1">
      <c r="A11" s="27" t="s">
        <v>194</v>
      </c>
      <c r="B11" s="51">
        <v>520000</v>
      </c>
      <c r="C11" s="55">
        <v>7156.92</v>
      </c>
      <c r="D11" s="28">
        <f>IF(B11=0,"   ",C11/B11)</f>
        <v>0.013763307692307693</v>
      </c>
      <c r="E11" s="31">
        <f>C11-B11</f>
        <v>-512843.08</v>
      </c>
    </row>
    <row r="12" spans="1:5" s="5" customFormat="1" ht="28.5" customHeight="1">
      <c r="A12" s="27" t="s">
        <v>107</v>
      </c>
      <c r="B12" s="51">
        <v>6350000</v>
      </c>
      <c r="C12" s="55">
        <v>1472743.93</v>
      </c>
      <c r="D12" s="28">
        <f t="shared" si="0"/>
        <v>0.2319281779527559</v>
      </c>
      <c r="E12" s="31">
        <f t="shared" si="1"/>
        <v>-4877256.07</v>
      </c>
    </row>
    <row r="13" spans="1:5" s="5" customFormat="1" ht="15">
      <c r="A13" s="27" t="s">
        <v>14</v>
      </c>
      <c r="B13" s="51">
        <v>459200</v>
      </c>
      <c r="C13" s="55">
        <v>6.71</v>
      </c>
      <c r="D13" s="28">
        <f>IF(B13=0,"   ",C13/B13)</f>
        <v>1.4612369337979095E-05</v>
      </c>
      <c r="E13" s="31">
        <f>C13-B13</f>
        <v>-459193.29</v>
      </c>
    </row>
    <row r="14" spans="1:5" s="5" customFormat="1" ht="15">
      <c r="A14" s="39" t="s">
        <v>84</v>
      </c>
      <c r="B14" s="50">
        <f>B15+B16</f>
        <v>1480300</v>
      </c>
      <c r="C14" s="50">
        <f>C15+C16</f>
        <v>44172.86</v>
      </c>
      <c r="D14" s="28">
        <f t="shared" si="0"/>
        <v>0.02984047828142944</v>
      </c>
      <c r="E14" s="31">
        <f t="shared" si="1"/>
        <v>-1436127.14</v>
      </c>
    </row>
    <row r="15" spans="1:5" s="5" customFormat="1" ht="15">
      <c r="A15" s="27" t="s">
        <v>121</v>
      </c>
      <c r="B15" s="51">
        <v>200100</v>
      </c>
      <c r="C15" s="55">
        <v>14725.1</v>
      </c>
      <c r="D15" s="28">
        <f t="shared" si="0"/>
        <v>0.07358870564717641</v>
      </c>
      <c r="E15" s="31">
        <f t="shared" si="1"/>
        <v>-185374.9</v>
      </c>
    </row>
    <row r="16" spans="1:5" s="5" customFormat="1" ht="15">
      <c r="A16" s="27" t="s">
        <v>122</v>
      </c>
      <c r="B16" s="51">
        <v>1280200</v>
      </c>
      <c r="C16" s="55">
        <v>29447.76</v>
      </c>
      <c r="D16" s="28">
        <f>IF(B16=0,"   ",C16/B16)</f>
        <v>0.023002468364318074</v>
      </c>
      <c r="E16" s="31">
        <f>C16-B16</f>
        <v>-1250752.24</v>
      </c>
    </row>
    <row r="17" spans="1:5" s="5" customFormat="1" ht="29.25" customHeight="1">
      <c r="A17" s="39" t="s">
        <v>109</v>
      </c>
      <c r="B17" s="51">
        <f>SUM(B18:B19)</f>
        <v>70000</v>
      </c>
      <c r="C17" s="51">
        <f>SUM(C18:C19)</f>
        <v>73605.2</v>
      </c>
      <c r="D17" s="28">
        <f>IF(B17=0,"   ",C17/B17)</f>
        <v>1.051502857142857</v>
      </c>
      <c r="E17" s="31">
        <f>C17-B17</f>
        <v>3605.199999999997</v>
      </c>
    </row>
    <row r="18" spans="1:5" s="5" customFormat="1" ht="15">
      <c r="A18" s="27" t="s">
        <v>15</v>
      </c>
      <c r="B18" s="51">
        <v>70000</v>
      </c>
      <c r="C18" s="51">
        <v>72722</v>
      </c>
      <c r="D18" s="28">
        <f>IF(B18=0,"   ",C18/B18)</f>
        <v>1.0388857142857142</v>
      </c>
      <c r="E18" s="31">
        <f>C18-B18</f>
        <v>2722</v>
      </c>
    </row>
    <row r="19" spans="1:5" s="5" customFormat="1" ht="15">
      <c r="A19" s="27" t="s">
        <v>37</v>
      </c>
      <c r="B19" s="51">
        <v>0</v>
      </c>
      <c r="C19" s="51">
        <v>883.2</v>
      </c>
      <c r="D19" s="28" t="str">
        <f t="shared" si="0"/>
        <v>   </v>
      </c>
      <c r="E19" s="31">
        <f t="shared" si="1"/>
        <v>883.2</v>
      </c>
    </row>
    <row r="20" spans="1:5" s="5" customFormat="1" ht="15">
      <c r="A20" s="39" t="s">
        <v>16</v>
      </c>
      <c r="B20" s="51">
        <v>2600000</v>
      </c>
      <c r="C20" s="51">
        <v>141468.55</v>
      </c>
      <c r="D20" s="28">
        <f t="shared" si="0"/>
        <v>0.05441098076923077</v>
      </c>
      <c r="E20" s="31">
        <f t="shared" si="1"/>
        <v>-2458531.45</v>
      </c>
    </row>
    <row r="21" spans="1:5" s="5" customFormat="1" ht="17.25" customHeight="1">
      <c r="A21" s="39" t="s">
        <v>27</v>
      </c>
      <c r="B21" s="51">
        <v>0</v>
      </c>
      <c r="C21" s="51">
        <v>0</v>
      </c>
      <c r="D21" s="28" t="str">
        <f t="shared" si="0"/>
        <v>   </v>
      </c>
      <c r="E21" s="31">
        <f t="shared" si="1"/>
        <v>0</v>
      </c>
    </row>
    <row r="22" spans="1:5" s="5" customFormat="1" ht="44.25" customHeight="1">
      <c r="A22" s="39" t="s">
        <v>111</v>
      </c>
      <c r="B22" s="51">
        <f>SUM(B23:B24)</f>
        <v>7300000</v>
      </c>
      <c r="C22" s="51">
        <f>SUM(C23:C24)</f>
        <v>127715.26999999999</v>
      </c>
      <c r="D22" s="28">
        <f t="shared" si="0"/>
        <v>0.017495242465753423</v>
      </c>
      <c r="E22" s="31">
        <f t="shared" si="1"/>
        <v>-7172284.73</v>
      </c>
    </row>
    <row r="23" spans="1:5" s="5" customFormat="1" ht="15">
      <c r="A23" s="27" t="s">
        <v>57</v>
      </c>
      <c r="B23" s="51">
        <v>6300000</v>
      </c>
      <c r="C23" s="51">
        <v>85803.42</v>
      </c>
      <c r="D23" s="28">
        <f t="shared" si="0"/>
        <v>0.013619590476190475</v>
      </c>
      <c r="E23" s="31">
        <f t="shared" si="1"/>
        <v>-6214196.58</v>
      </c>
    </row>
    <row r="24" spans="1:5" s="5" customFormat="1" ht="16.5" customHeight="1">
      <c r="A24" s="27" t="s">
        <v>146</v>
      </c>
      <c r="B24" s="51">
        <v>1000000</v>
      </c>
      <c r="C24" s="55">
        <v>41911.85</v>
      </c>
      <c r="D24" s="28">
        <f t="shared" si="0"/>
        <v>0.04191185</v>
      </c>
      <c r="E24" s="31">
        <f t="shared" si="1"/>
        <v>-958088.15</v>
      </c>
    </row>
    <row r="25" spans="1:5" s="5" customFormat="1" ht="30" customHeight="1">
      <c r="A25" s="39" t="s">
        <v>17</v>
      </c>
      <c r="B25" s="51">
        <f>SUM(B26)</f>
        <v>350000</v>
      </c>
      <c r="C25" s="51">
        <f>SUM(C26)</f>
        <v>0</v>
      </c>
      <c r="D25" s="28">
        <f t="shared" si="0"/>
        <v>0</v>
      </c>
      <c r="E25" s="31">
        <f t="shared" si="1"/>
        <v>-350000</v>
      </c>
    </row>
    <row r="26" spans="1:5" s="5" customFormat="1" ht="15">
      <c r="A26" s="27" t="s">
        <v>18</v>
      </c>
      <c r="B26" s="51">
        <v>350000</v>
      </c>
      <c r="C26" s="51">
        <v>0</v>
      </c>
      <c r="D26" s="28">
        <f t="shared" si="0"/>
        <v>0</v>
      </c>
      <c r="E26" s="31">
        <f t="shared" si="1"/>
        <v>-350000</v>
      </c>
    </row>
    <row r="27" spans="1:5" s="5" customFormat="1" ht="30">
      <c r="A27" s="39" t="s">
        <v>112</v>
      </c>
      <c r="B27" s="51">
        <v>2100000</v>
      </c>
      <c r="C27" s="51">
        <v>0</v>
      </c>
      <c r="D27" s="28">
        <f t="shared" si="0"/>
        <v>0</v>
      </c>
      <c r="E27" s="31">
        <f t="shared" si="1"/>
        <v>-2100000</v>
      </c>
    </row>
    <row r="28" spans="1:5" s="5" customFormat="1" ht="30" customHeight="1">
      <c r="A28" s="39" t="s">
        <v>113</v>
      </c>
      <c r="B28" s="51">
        <f>SUM(B29,B30)</f>
        <v>0</v>
      </c>
      <c r="C28" s="51">
        <f>SUM(C29,C30)</f>
        <v>60825.71</v>
      </c>
      <c r="D28" s="28" t="str">
        <f t="shared" si="0"/>
        <v>   </v>
      </c>
      <c r="E28" s="31">
        <f t="shared" si="1"/>
        <v>60825.71</v>
      </c>
    </row>
    <row r="29" spans="1:5" s="5" customFormat="1" ht="30">
      <c r="A29" s="27" t="s">
        <v>114</v>
      </c>
      <c r="B29" s="51">
        <v>0</v>
      </c>
      <c r="C29" s="51">
        <v>0</v>
      </c>
      <c r="D29" s="28" t="str">
        <f t="shared" si="0"/>
        <v>   </v>
      </c>
      <c r="E29" s="31">
        <f t="shared" si="1"/>
        <v>0</v>
      </c>
    </row>
    <row r="30" spans="1:5" s="5" customFormat="1" ht="15">
      <c r="A30" s="27" t="s">
        <v>32</v>
      </c>
      <c r="B30" s="51">
        <v>0</v>
      </c>
      <c r="C30" s="51">
        <v>60825.71</v>
      </c>
      <c r="D30" s="28" t="str">
        <f t="shared" si="0"/>
        <v>   </v>
      </c>
      <c r="E30" s="31">
        <f t="shared" si="1"/>
        <v>60825.71</v>
      </c>
    </row>
    <row r="31" spans="1:5" s="5" customFormat="1" ht="17.25" customHeight="1">
      <c r="A31" s="39" t="s">
        <v>110</v>
      </c>
      <c r="B31" s="51">
        <v>3300000</v>
      </c>
      <c r="C31" s="51">
        <v>9485.55</v>
      </c>
      <c r="D31" s="28">
        <f t="shared" si="0"/>
        <v>0.0028744090909090907</v>
      </c>
      <c r="E31" s="31">
        <f t="shared" si="1"/>
        <v>-3290514.45</v>
      </c>
    </row>
    <row r="32" spans="1:5" s="5" customFormat="1" ht="15">
      <c r="A32" s="39" t="s">
        <v>19</v>
      </c>
      <c r="B32" s="51">
        <f>B33+B34</f>
        <v>0</v>
      </c>
      <c r="C32" s="51">
        <f>C33+C34</f>
        <v>0</v>
      </c>
      <c r="D32" s="28" t="str">
        <f t="shared" si="0"/>
        <v>   </v>
      </c>
      <c r="E32" s="31">
        <f t="shared" si="1"/>
        <v>0</v>
      </c>
    </row>
    <row r="33" spans="1:5" s="8" customFormat="1" ht="15" customHeight="1">
      <c r="A33" s="27" t="s">
        <v>28</v>
      </c>
      <c r="B33" s="51">
        <v>0</v>
      </c>
      <c r="C33" s="50">
        <v>0</v>
      </c>
      <c r="D33" s="28" t="str">
        <f t="shared" si="0"/>
        <v>   </v>
      </c>
      <c r="E33" s="31">
        <f t="shared" si="1"/>
        <v>0</v>
      </c>
    </row>
    <row r="34" spans="1:5" s="8" customFormat="1" ht="15" customHeight="1">
      <c r="A34" s="27" t="s">
        <v>116</v>
      </c>
      <c r="B34" s="51">
        <v>0</v>
      </c>
      <c r="C34" s="50">
        <v>0</v>
      </c>
      <c r="D34" s="28" t="str">
        <f t="shared" si="0"/>
        <v>   </v>
      </c>
      <c r="E34" s="31">
        <f t="shared" si="1"/>
        <v>0</v>
      </c>
    </row>
    <row r="35" spans="1:5" s="8" customFormat="1" ht="17.25" customHeight="1">
      <c r="A35" s="40" t="s">
        <v>4</v>
      </c>
      <c r="B35" s="52">
        <f>SUM(B6,B10,B17,B20,B21,B22,B25,B27,B28,B31,B32,B8,B14)</f>
        <v>97654200</v>
      </c>
      <c r="C35" s="52">
        <f>SUM(C6,C10,C17,C20,C21,C22,C25,C27,C28,C31,C32,C8,C14)</f>
        <v>6166673.63</v>
      </c>
      <c r="D35" s="30">
        <f t="shared" si="0"/>
        <v>0.06314806357535058</v>
      </c>
      <c r="E35" s="32">
        <f t="shared" si="1"/>
        <v>-91487526.37</v>
      </c>
    </row>
    <row r="36" spans="1:5" s="8" customFormat="1" ht="18" customHeight="1">
      <c r="A36" s="40" t="s">
        <v>62</v>
      </c>
      <c r="B36" s="52">
        <f>B37+B39+B42+B88+B111</f>
        <v>457034168.56</v>
      </c>
      <c r="C36" s="52">
        <f>C37+C39+C42+C88+C111</f>
        <v>-31653331.110000007</v>
      </c>
      <c r="D36" s="30">
        <f t="shared" si="0"/>
        <v>-0.06925812835773683</v>
      </c>
      <c r="E36" s="32">
        <f t="shared" si="1"/>
        <v>-488687499.67</v>
      </c>
    </row>
    <row r="37" spans="1:5" s="8" customFormat="1" ht="31.5" customHeight="1">
      <c r="A37" s="27" t="s">
        <v>38</v>
      </c>
      <c r="B37" s="51">
        <v>0</v>
      </c>
      <c r="C37" s="51">
        <v>-46920830.84</v>
      </c>
      <c r="D37" s="28" t="str">
        <f aca="true" t="shared" si="2" ref="D37:D51">IF(B37=0,"   ",C37/B37)</f>
        <v>   </v>
      </c>
      <c r="E37" s="31">
        <f aca="true" t="shared" si="3" ref="E37:E51">C37-B37</f>
        <v>-46920830.84</v>
      </c>
    </row>
    <row r="38" spans="1:5" s="8" customFormat="1" ht="46.5" customHeight="1">
      <c r="A38" s="27" t="s">
        <v>78</v>
      </c>
      <c r="B38" s="51">
        <v>0</v>
      </c>
      <c r="C38" s="50">
        <v>0</v>
      </c>
      <c r="D38" s="28" t="str">
        <f t="shared" si="2"/>
        <v>   </v>
      </c>
      <c r="E38" s="31">
        <f t="shared" si="3"/>
        <v>0</v>
      </c>
    </row>
    <row r="39" spans="1:5" s="8" customFormat="1" ht="18.75" customHeight="1">
      <c r="A39" s="27" t="s">
        <v>100</v>
      </c>
      <c r="B39" s="51">
        <f>B40+B41</f>
        <v>2772000</v>
      </c>
      <c r="C39" s="51">
        <f>C40+C41</f>
        <v>231000</v>
      </c>
      <c r="D39" s="28">
        <f t="shared" si="2"/>
        <v>0.08333333333333333</v>
      </c>
      <c r="E39" s="31">
        <f t="shared" si="3"/>
        <v>-2541000</v>
      </c>
    </row>
    <row r="40" spans="1:5" s="8" customFormat="1" ht="30" customHeight="1">
      <c r="A40" s="27" t="s">
        <v>101</v>
      </c>
      <c r="B40" s="51">
        <v>2772000</v>
      </c>
      <c r="C40" s="50">
        <v>231000</v>
      </c>
      <c r="D40" s="28">
        <f t="shared" si="2"/>
        <v>0.08333333333333333</v>
      </c>
      <c r="E40" s="31">
        <f t="shared" si="3"/>
        <v>-2541000</v>
      </c>
    </row>
    <row r="41" spans="1:5" s="8" customFormat="1" ht="16.5" customHeight="1">
      <c r="A41" s="27" t="s">
        <v>154</v>
      </c>
      <c r="B41" s="51">
        <v>0</v>
      </c>
      <c r="C41" s="50">
        <v>0</v>
      </c>
      <c r="D41" s="28" t="str">
        <f>IF(B41=0,"   ",C41/B41)</f>
        <v>   </v>
      </c>
      <c r="E41" s="31">
        <f>C41-B41</f>
        <v>0</v>
      </c>
    </row>
    <row r="42" spans="1:5" s="5" customFormat="1" ht="30.75" customHeight="1">
      <c r="A42" s="27" t="s">
        <v>195</v>
      </c>
      <c r="B42" s="51">
        <f>B48+B77+B51+B43+B65+B62+B59+B68</f>
        <v>266575318.56</v>
      </c>
      <c r="C42" s="51">
        <f>C48+C77+C51+C43+C65+C62+C59+C68</f>
        <v>0</v>
      </c>
      <c r="D42" s="28">
        <f t="shared" si="2"/>
        <v>0</v>
      </c>
      <c r="E42" s="31">
        <f t="shared" si="3"/>
        <v>-266575318.56</v>
      </c>
    </row>
    <row r="43" spans="1:5" s="5" customFormat="1" ht="73.5" customHeight="1">
      <c r="A43" s="27" t="s">
        <v>167</v>
      </c>
      <c r="B43" s="51">
        <f>B45+B46+B47</f>
        <v>16873200</v>
      </c>
      <c r="C43" s="51">
        <f>C45+C46+C47</f>
        <v>0</v>
      </c>
      <c r="D43" s="28">
        <f>IF(B43=0,"   ",C43/B43)</f>
        <v>0</v>
      </c>
      <c r="E43" s="31">
        <f>C43-B43</f>
        <v>-16873200</v>
      </c>
    </row>
    <row r="44" spans="1:5" s="5" customFormat="1" ht="15">
      <c r="A44" s="27" t="s">
        <v>102</v>
      </c>
      <c r="B44" s="51"/>
      <c r="C44" s="55"/>
      <c r="D44" s="28" t="str">
        <f>IF(B44=0,"   ",C44/B44)</f>
        <v>   </v>
      </c>
      <c r="E44" s="31">
        <f>C44-B44</f>
        <v>0</v>
      </c>
    </row>
    <row r="45" spans="1:5" s="5" customFormat="1" ht="45">
      <c r="A45" s="27" t="s">
        <v>196</v>
      </c>
      <c r="B45" s="51">
        <v>8660300</v>
      </c>
      <c r="C45" s="55">
        <v>0</v>
      </c>
      <c r="D45" s="28">
        <f>IF(B45=0,"   ",C45/B45)</f>
        <v>0</v>
      </c>
      <c r="E45" s="31">
        <f>C45-B45</f>
        <v>-8660300</v>
      </c>
    </row>
    <row r="46" spans="1:5" s="5" customFormat="1" ht="45.75" customHeight="1">
      <c r="A46" s="27" t="s">
        <v>197</v>
      </c>
      <c r="B46" s="51">
        <v>6600100</v>
      </c>
      <c r="C46" s="55">
        <v>0</v>
      </c>
      <c r="D46" s="28">
        <f>IF(B46=0,"   ",C46/B46)</f>
        <v>0</v>
      </c>
      <c r="E46" s="31">
        <f>C46-B46</f>
        <v>-6600100</v>
      </c>
    </row>
    <row r="47" spans="1:5" s="5" customFormat="1" ht="33" customHeight="1">
      <c r="A47" s="27" t="s">
        <v>168</v>
      </c>
      <c r="B47" s="51">
        <v>1612800</v>
      </c>
      <c r="C47" s="55">
        <v>0</v>
      </c>
      <c r="D47" s="28">
        <f>IF(B47=0,"   ",C47/B47)</f>
        <v>0</v>
      </c>
      <c r="E47" s="31">
        <f>C47-B47</f>
        <v>-1612800</v>
      </c>
    </row>
    <row r="48" spans="1:5" s="5" customFormat="1" ht="30">
      <c r="A48" s="27" t="s">
        <v>160</v>
      </c>
      <c r="B48" s="51">
        <f>B49+B50</f>
        <v>6123200</v>
      </c>
      <c r="C48" s="51">
        <f>C49+C50</f>
        <v>0</v>
      </c>
      <c r="D48" s="28">
        <f t="shared" si="2"/>
        <v>0</v>
      </c>
      <c r="E48" s="31">
        <f t="shared" si="3"/>
        <v>-6123200</v>
      </c>
    </row>
    <row r="49" spans="1:5" s="5" customFormat="1" ht="13.5" customHeight="1">
      <c r="A49" s="41" t="s">
        <v>74</v>
      </c>
      <c r="B49" s="51">
        <v>3569500</v>
      </c>
      <c r="C49" s="51">
        <v>0</v>
      </c>
      <c r="D49" s="28">
        <f t="shared" si="2"/>
        <v>0</v>
      </c>
      <c r="E49" s="31">
        <f t="shared" si="3"/>
        <v>-3569500</v>
      </c>
    </row>
    <row r="50" spans="1:5" s="5" customFormat="1" ht="13.5" customHeight="1">
      <c r="A50" s="41" t="s">
        <v>58</v>
      </c>
      <c r="B50" s="51">
        <v>2553700</v>
      </c>
      <c r="C50" s="51">
        <v>0</v>
      </c>
      <c r="D50" s="28">
        <f t="shared" si="2"/>
        <v>0</v>
      </c>
      <c r="E50" s="31">
        <f t="shared" si="3"/>
        <v>-2553700</v>
      </c>
    </row>
    <row r="51" spans="1:5" s="5" customFormat="1" ht="30">
      <c r="A51" s="27" t="s">
        <v>159</v>
      </c>
      <c r="B51" s="51">
        <f>B53+B56</f>
        <v>2364800</v>
      </c>
      <c r="C51" s="51">
        <f>C54+C55</f>
        <v>0</v>
      </c>
      <c r="D51" s="28">
        <f t="shared" si="2"/>
        <v>0</v>
      </c>
      <c r="E51" s="31">
        <f t="shared" si="3"/>
        <v>-2364800</v>
      </c>
    </row>
    <row r="52" spans="1:5" s="5" customFormat="1" ht="15">
      <c r="A52" s="27" t="s">
        <v>102</v>
      </c>
      <c r="B52" s="51"/>
      <c r="C52" s="55"/>
      <c r="D52" s="28" t="str">
        <f>IF(B52=0,"   ",C52/B52)</f>
        <v>   </v>
      </c>
      <c r="E52" s="31">
        <f>C52-B52</f>
        <v>0</v>
      </c>
    </row>
    <row r="53" spans="1:5" s="5" customFormat="1" ht="30">
      <c r="A53" s="27" t="s">
        <v>198</v>
      </c>
      <c r="B53" s="51">
        <f>SUM(B54:B55)</f>
        <v>1099100</v>
      </c>
      <c r="C53" s="51">
        <f>SUM(C54:C55)</f>
        <v>0</v>
      </c>
      <c r="D53" s="28"/>
      <c r="E53" s="31"/>
    </row>
    <row r="54" spans="1:5" ht="16.5" customHeight="1">
      <c r="A54" s="41" t="s">
        <v>74</v>
      </c>
      <c r="B54" s="51">
        <v>1036300</v>
      </c>
      <c r="C54" s="65">
        <v>0</v>
      </c>
      <c r="D54" s="66">
        <f>IF(B54=0,"   ",C54/B54*100)</f>
        <v>0</v>
      </c>
      <c r="E54" s="67">
        <f>C54-B54</f>
        <v>-1036300</v>
      </c>
    </row>
    <row r="55" spans="1:5" ht="15.75" customHeight="1">
      <c r="A55" s="41" t="s">
        <v>58</v>
      </c>
      <c r="B55" s="51">
        <v>62800</v>
      </c>
      <c r="C55" s="65">
        <v>0</v>
      </c>
      <c r="D55" s="66">
        <f>IF(B55=0,"   ",C55/B55*100)</f>
        <v>0</v>
      </c>
      <c r="E55" s="67">
        <f>C55-B55</f>
        <v>-62800</v>
      </c>
    </row>
    <row r="56" spans="1:5" s="5" customFormat="1" ht="15">
      <c r="A56" s="27" t="s">
        <v>199</v>
      </c>
      <c r="B56" s="51">
        <f>SUM(B57:B58)</f>
        <v>1265700</v>
      </c>
      <c r="C56" s="51">
        <f>SUM(C57:C58)</f>
        <v>0</v>
      </c>
      <c r="D56" s="28"/>
      <c r="E56" s="31"/>
    </row>
    <row r="57" spans="1:5" ht="16.5" customHeight="1">
      <c r="A57" s="41" t="s">
        <v>74</v>
      </c>
      <c r="B57" s="51">
        <v>1193300</v>
      </c>
      <c r="C57" s="65">
        <v>0</v>
      </c>
      <c r="D57" s="66">
        <f>IF(B57=0,"   ",C57/B57*100)</f>
        <v>0</v>
      </c>
      <c r="E57" s="67">
        <f aca="true" t="shared" si="4" ref="E57:E64">C57-B57</f>
        <v>-1193300</v>
      </c>
    </row>
    <row r="58" spans="1:5" ht="15.75" customHeight="1">
      <c r="A58" s="41" t="s">
        <v>58</v>
      </c>
      <c r="B58" s="51">
        <v>72400</v>
      </c>
      <c r="C58" s="65">
        <v>0</v>
      </c>
      <c r="D58" s="66">
        <f>IF(B58=0,"   ",C58/B58*100)</f>
        <v>0</v>
      </c>
      <c r="E58" s="67">
        <f t="shared" si="4"/>
        <v>-72400</v>
      </c>
    </row>
    <row r="59" spans="1:5" ht="30.75" customHeight="1">
      <c r="A59" s="39" t="s">
        <v>142</v>
      </c>
      <c r="B59" s="51">
        <f>B60+B61</f>
        <v>6194805.5600000005</v>
      </c>
      <c r="C59" s="51">
        <f>C60+C61</f>
        <v>0</v>
      </c>
      <c r="D59" s="66">
        <f>IF(B59=0,"   ",C59/B59*100)</f>
        <v>0</v>
      </c>
      <c r="E59" s="67">
        <f t="shared" si="4"/>
        <v>-6194805.5600000005</v>
      </c>
    </row>
    <row r="60" spans="1:5" ht="16.5" customHeight="1">
      <c r="A60" s="41" t="s">
        <v>74</v>
      </c>
      <c r="B60" s="51">
        <v>6151311.44</v>
      </c>
      <c r="C60" s="51">
        <v>0</v>
      </c>
      <c r="D60" s="66">
        <f>IF(B60=0,"   ",C60/B60*100)</f>
        <v>0</v>
      </c>
      <c r="E60" s="67">
        <f t="shared" si="4"/>
        <v>-6151311.44</v>
      </c>
    </row>
    <row r="61" spans="1:5" ht="15.75" customHeight="1">
      <c r="A61" s="41" t="s">
        <v>58</v>
      </c>
      <c r="B61" s="51">
        <v>43494.12</v>
      </c>
      <c r="C61" s="51">
        <v>0</v>
      </c>
      <c r="D61" s="66">
        <f>IF(B61=0,"   ",C61/B61*100)</f>
        <v>0</v>
      </c>
      <c r="E61" s="67">
        <f t="shared" si="4"/>
        <v>-43494.12</v>
      </c>
    </row>
    <row r="62" spans="1:5" s="5" customFormat="1" ht="45">
      <c r="A62" s="27" t="s">
        <v>213</v>
      </c>
      <c r="B62" s="51">
        <f>B63+B64</f>
        <v>42713</v>
      </c>
      <c r="C62" s="51">
        <f>C63+C64</f>
        <v>0</v>
      </c>
      <c r="D62" s="28">
        <f>IF(B62=0,"   ",C62/B62)</f>
        <v>0</v>
      </c>
      <c r="E62" s="31">
        <f t="shared" si="4"/>
        <v>-42713</v>
      </c>
    </row>
    <row r="63" spans="1:5" s="5" customFormat="1" ht="13.5" customHeight="1">
      <c r="A63" s="41" t="s">
        <v>74</v>
      </c>
      <c r="B63" s="51">
        <v>29900</v>
      </c>
      <c r="C63" s="51">
        <v>0</v>
      </c>
      <c r="D63" s="28">
        <f>IF(B63=0,"   ",C63/B63)</f>
        <v>0</v>
      </c>
      <c r="E63" s="31">
        <f t="shared" si="4"/>
        <v>-29900</v>
      </c>
    </row>
    <row r="64" spans="1:5" s="5" customFormat="1" ht="13.5" customHeight="1">
      <c r="A64" s="41" t="s">
        <v>58</v>
      </c>
      <c r="B64" s="51">
        <v>12813</v>
      </c>
      <c r="C64" s="51">
        <v>0</v>
      </c>
      <c r="D64" s="28">
        <f>IF(B64=0,"   ",C64/B64)</f>
        <v>0</v>
      </c>
      <c r="E64" s="31">
        <f t="shared" si="4"/>
        <v>-12813</v>
      </c>
    </row>
    <row r="65" spans="1:5" s="5" customFormat="1" ht="43.5" customHeight="1">
      <c r="A65" s="27" t="s">
        <v>169</v>
      </c>
      <c r="B65" s="51">
        <f>B66+B67</f>
        <v>6000000</v>
      </c>
      <c r="C65" s="51">
        <f>C66+C67</f>
        <v>0</v>
      </c>
      <c r="D65" s="28">
        <f aca="true" t="shared" si="5" ref="D65:D81">IF(B65=0,"   ",C65/B65)</f>
        <v>0</v>
      </c>
      <c r="E65" s="31">
        <f aca="true" t="shared" si="6" ref="E65:E71">C65-B65</f>
        <v>-6000000</v>
      </c>
    </row>
    <row r="66" spans="1:5" s="5" customFormat="1" ht="15" customHeight="1">
      <c r="A66" s="41" t="s">
        <v>74</v>
      </c>
      <c r="B66" s="51">
        <v>4340232.21</v>
      </c>
      <c r="C66" s="51">
        <v>0</v>
      </c>
      <c r="D66" s="28">
        <f t="shared" si="5"/>
        <v>0</v>
      </c>
      <c r="E66" s="31">
        <f t="shared" si="6"/>
        <v>-4340232.21</v>
      </c>
    </row>
    <row r="67" spans="1:5" s="5" customFormat="1" ht="15.75" customHeight="1">
      <c r="A67" s="41" t="s">
        <v>58</v>
      </c>
      <c r="B67" s="51">
        <v>1659767.79</v>
      </c>
      <c r="C67" s="51">
        <v>0</v>
      </c>
      <c r="D67" s="28">
        <f t="shared" si="5"/>
        <v>0</v>
      </c>
      <c r="E67" s="31">
        <f t="shared" si="6"/>
        <v>-1659767.79</v>
      </c>
    </row>
    <row r="68" spans="1:5" s="5" customFormat="1" ht="30" customHeight="1">
      <c r="A68" s="27" t="s">
        <v>170</v>
      </c>
      <c r="B68" s="51">
        <f>B70+B75+B72</f>
        <v>164274500</v>
      </c>
      <c r="C68" s="51">
        <f>C70+C75+C72</f>
        <v>0</v>
      </c>
      <c r="D68" s="28">
        <f t="shared" si="5"/>
        <v>0</v>
      </c>
      <c r="E68" s="31">
        <f t="shared" si="6"/>
        <v>-164274500</v>
      </c>
    </row>
    <row r="69" spans="1:5" s="5" customFormat="1" ht="12" customHeight="1">
      <c r="A69" s="41" t="s">
        <v>171</v>
      </c>
      <c r="B69" s="51"/>
      <c r="C69" s="51"/>
      <c r="D69" s="28"/>
      <c r="E69" s="31"/>
    </row>
    <row r="70" spans="1:5" s="5" customFormat="1" ht="14.25" customHeight="1">
      <c r="A70" s="41" t="s">
        <v>200</v>
      </c>
      <c r="B70" s="51">
        <f>B71</f>
        <v>30080000</v>
      </c>
      <c r="C70" s="51">
        <f>C71</f>
        <v>0</v>
      </c>
      <c r="D70" s="28">
        <f>IF(B70=0,"   ",C70/B70)</f>
        <v>0</v>
      </c>
      <c r="E70" s="31">
        <f>C70-B70</f>
        <v>-30080000</v>
      </c>
    </row>
    <row r="71" spans="1:5" s="5" customFormat="1" ht="15.75" customHeight="1">
      <c r="A71" s="41" t="s">
        <v>58</v>
      </c>
      <c r="B71" s="51">
        <v>30080000</v>
      </c>
      <c r="C71" s="51">
        <v>0</v>
      </c>
      <c r="D71" s="28">
        <f t="shared" si="5"/>
        <v>0</v>
      </c>
      <c r="E71" s="31">
        <f t="shared" si="6"/>
        <v>-30080000</v>
      </c>
    </row>
    <row r="72" spans="1:5" s="5" customFormat="1" ht="30.75" customHeight="1">
      <c r="A72" s="41" t="s">
        <v>201</v>
      </c>
      <c r="B72" s="51">
        <f>B74+B73</f>
        <v>57167300</v>
      </c>
      <c r="C72" s="51">
        <f>C74</f>
        <v>0</v>
      </c>
      <c r="D72" s="28">
        <f>IF(B72=0,"   ",C72/B72)</f>
        <v>0</v>
      </c>
      <c r="E72" s="31">
        <f>C72-B72</f>
        <v>-57167300</v>
      </c>
    </row>
    <row r="73" spans="1:5" s="5" customFormat="1" ht="13.5" customHeight="1">
      <c r="A73" s="41" t="s">
        <v>74</v>
      </c>
      <c r="B73" s="51">
        <v>56880000</v>
      </c>
      <c r="C73" s="51">
        <v>0</v>
      </c>
      <c r="D73" s="28">
        <f>IF(B73=0,"   ",C73/B73)</f>
        <v>0</v>
      </c>
      <c r="E73" s="31">
        <f>C73-B73</f>
        <v>-56880000</v>
      </c>
    </row>
    <row r="74" spans="1:5" s="5" customFormat="1" ht="15.75" customHeight="1">
      <c r="A74" s="41" t="s">
        <v>58</v>
      </c>
      <c r="B74" s="51">
        <v>287300</v>
      </c>
      <c r="C74" s="51">
        <v>0</v>
      </c>
      <c r="D74" s="28">
        <f>IF(B74=0,"   ",C74/B74)</f>
        <v>0</v>
      </c>
      <c r="E74" s="31">
        <f>C74-B74</f>
        <v>-287300</v>
      </c>
    </row>
    <row r="75" spans="1:5" s="5" customFormat="1" ht="30.75" customHeight="1">
      <c r="A75" s="41" t="s">
        <v>172</v>
      </c>
      <c r="B75" s="51">
        <f>B76</f>
        <v>77027200</v>
      </c>
      <c r="C75" s="51">
        <f>C76</f>
        <v>0</v>
      </c>
      <c r="D75" s="28">
        <f>IF(B75=0,"   ",C75/B75)</f>
        <v>0</v>
      </c>
      <c r="E75" s="31">
        <f>C75-B75</f>
        <v>-77027200</v>
      </c>
    </row>
    <row r="76" spans="1:5" s="5" customFormat="1" ht="15.75" customHeight="1">
      <c r="A76" s="41" t="s">
        <v>58</v>
      </c>
      <c r="B76" s="51">
        <v>77027200</v>
      </c>
      <c r="C76" s="51">
        <v>0</v>
      </c>
      <c r="D76" s="28">
        <f>IF(B76=0,"   ",C76/B76)</f>
        <v>0</v>
      </c>
      <c r="E76" s="31">
        <f>C76-B76</f>
        <v>-77027200</v>
      </c>
    </row>
    <row r="77" spans="1:5" s="5" customFormat="1" ht="15">
      <c r="A77" s="27" t="s">
        <v>64</v>
      </c>
      <c r="B77" s="51">
        <f>SUM(B79:B87)</f>
        <v>64702100</v>
      </c>
      <c r="C77" s="51">
        <f>SUM(C79:C87)</f>
        <v>0</v>
      </c>
      <c r="D77" s="28">
        <f t="shared" si="5"/>
        <v>0</v>
      </c>
      <c r="E77" s="31">
        <f aca="true" t="shared" si="7" ref="E77:E82">C77-B77</f>
        <v>-64702100</v>
      </c>
    </row>
    <row r="78" spans="1:5" s="5" customFormat="1" ht="15">
      <c r="A78" s="27" t="s">
        <v>102</v>
      </c>
      <c r="B78" s="51"/>
      <c r="C78" s="55"/>
      <c r="D78" s="28" t="str">
        <f t="shared" si="5"/>
        <v>   </v>
      </c>
      <c r="E78" s="31">
        <f t="shared" si="7"/>
        <v>0</v>
      </c>
    </row>
    <row r="79" spans="1:5" s="5" customFormat="1" ht="42" customHeight="1">
      <c r="A79" s="39" t="s">
        <v>202</v>
      </c>
      <c r="B79" s="51">
        <v>12680100</v>
      </c>
      <c r="C79" s="55">
        <v>0</v>
      </c>
      <c r="D79" s="28">
        <f t="shared" si="5"/>
        <v>0</v>
      </c>
      <c r="E79" s="31">
        <f t="shared" si="7"/>
        <v>-12680100</v>
      </c>
    </row>
    <row r="80" spans="1:5" s="5" customFormat="1" ht="42.75" customHeight="1">
      <c r="A80" s="39" t="s">
        <v>203</v>
      </c>
      <c r="B80" s="51">
        <v>4626700</v>
      </c>
      <c r="C80" s="55">
        <v>0</v>
      </c>
      <c r="D80" s="28">
        <f t="shared" si="5"/>
        <v>0</v>
      </c>
      <c r="E80" s="31">
        <f t="shared" si="7"/>
        <v>-4626700</v>
      </c>
    </row>
    <row r="81" spans="1:5" s="5" customFormat="1" ht="30">
      <c r="A81" s="39" t="s">
        <v>204</v>
      </c>
      <c r="B81" s="51">
        <v>500000</v>
      </c>
      <c r="C81" s="51">
        <v>0</v>
      </c>
      <c r="D81" s="28">
        <f t="shared" si="5"/>
        <v>0</v>
      </c>
      <c r="E81" s="31">
        <f t="shared" si="7"/>
        <v>-500000</v>
      </c>
    </row>
    <row r="82" spans="1:5" ht="27.75" customHeight="1">
      <c r="A82" s="71" t="s">
        <v>205</v>
      </c>
      <c r="B82" s="51">
        <v>600000</v>
      </c>
      <c r="C82" s="51">
        <v>0</v>
      </c>
      <c r="D82" s="66">
        <f aca="true" t="shared" si="8" ref="D82:D87">IF(B82=0,"   ",C82/B82*100)</f>
        <v>0</v>
      </c>
      <c r="E82" s="67">
        <f t="shared" si="7"/>
        <v>-600000</v>
      </c>
    </row>
    <row r="83" spans="1:5" ht="30" customHeight="1">
      <c r="A83" s="71" t="s">
        <v>206</v>
      </c>
      <c r="B83" s="51">
        <v>8200000</v>
      </c>
      <c r="C83" s="51">
        <v>0</v>
      </c>
      <c r="D83" s="66">
        <f t="shared" si="8"/>
        <v>0</v>
      </c>
      <c r="E83" s="67">
        <f aca="true" t="shared" si="9" ref="E83:E88">C83-B83</f>
        <v>-8200000</v>
      </c>
    </row>
    <row r="84" spans="1:5" ht="28.5" customHeight="1">
      <c r="A84" s="71" t="s">
        <v>207</v>
      </c>
      <c r="B84" s="51">
        <v>3400000</v>
      </c>
      <c r="C84" s="51">
        <v>0</v>
      </c>
      <c r="D84" s="66">
        <f t="shared" si="8"/>
        <v>0</v>
      </c>
      <c r="E84" s="67">
        <f t="shared" si="9"/>
        <v>-3400000</v>
      </c>
    </row>
    <row r="85" spans="1:5" ht="57.75" customHeight="1">
      <c r="A85" s="71" t="s">
        <v>208</v>
      </c>
      <c r="B85" s="51">
        <v>10000000</v>
      </c>
      <c r="C85" s="51">
        <v>0</v>
      </c>
      <c r="D85" s="66">
        <f t="shared" si="8"/>
        <v>0</v>
      </c>
      <c r="E85" s="67">
        <f t="shared" si="9"/>
        <v>-10000000</v>
      </c>
    </row>
    <row r="86" spans="1:5" ht="72" customHeight="1">
      <c r="A86" s="71" t="s">
        <v>209</v>
      </c>
      <c r="B86" s="51">
        <v>4695300</v>
      </c>
      <c r="C86" s="51">
        <v>0</v>
      </c>
      <c r="D86" s="66">
        <f t="shared" si="8"/>
        <v>0</v>
      </c>
      <c r="E86" s="67">
        <f t="shared" si="9"/>
        <v>-4695300</v>
      </c>
    </row>
    <row r="87" spans="1:5" ht="74.25" customHeight="1">
      <c r="A87" s="71" t="s">
        <v>210</v>
      </c>
      <c r="B87" s="51">
        <v>20000000</v>
      </c>
      <c r="C87" s="51">
        <v>0</v>
      </c>
      <c r="D87" s="66">
        <f t="shared" si="8"/>
        <v>0</v>
      </c>
      <c r="E87" s="67">
        <f t="shared" si="9"/>
        <v>-20000000</v>
      </c>
    </row>
    <row r="88" spans="1:5" s="5" customFormat="1" ht="19.5" customHeight="1">
      <c r="A88" s="27" t="s">
        <v>180</v>
      </c>
      <c r="B88" s="51">
        <f>B89+B90+B91+B92+B94+B107+B110+B93</f>
        <v>174748050</v>
      </c>
      <c r="C88" s="51">
        <f>C89+C90+C91+C92+C94+C107+C110</f>
        <v>14277059.729999999</v>
      </c>
      <c r="D88" s="28">
        <f>IF(B88=0,"   ",C88/B88)</f>
        <v>0.0817008243010437</v>
      </c>
      <c r="E88" s="31">
        <f t="shared" si="9"/>
        <v>-160470990.27</v>
      </c>
    </row>
    <row r="89" spans="1:5" s="5" customFormat="1" ht="28.5" customHeight="1">
      <c r="A89" s="27" t="s">
        <v>65</v>
      </c>
      <c r="B89" s="51">
        <v>1458500</v>
      </c>
      <c r="C89" s="55">
        <v>13586.47</v>
      </c>
      <c r="D89" s="28">
        <f aca="true" t="shared" si="10" ref="D89:D100">IF(B89=0,"   ",C89/B89)</f>
        <v>0.009315371957490572</v>
      </c>
      <c r="E89" s="31">
        <f aca="true" t="shared" si="11" ref="E89:E100">C89-B89</f>
        <v>-1444913.53</v>
      </c>
    </row>
    <row r="90" spans="1:5" s="5" customFormat="1" ht="27.75" customHeight="1">
      <c r="A90" s="69" t="s">
        <v>99</v>
      </c>
      <c r="B90" s="51">
        <v>13300</v>
      </c>
      <c r="C90" s="55">
        <v>0</v>
      </c>
      <c r="D90" s="28">
        <f t="shared" si="10"/>
        <v>0</v>
      </c>
      <c r="E90" s="31">
        <f t="shared" si="11"/>
        <v>-13300</v>
      </c>
    </row>
    <row r="91" spans="1:5" s="5" customFormat="1" ht="30">
      <c r="A91" s="27" t="s">
        <v>66</v>
      </c>
      <c r="B91" s="51">
        <v>1254300</v>
      </c>
      <c r="C91" s="55">
        <v>104500</v>
      </c>
      <c r="D91" s="28">
        <f t="shared" si="10"/>
        <v>0.08331340189747269</v>
      </c>
      <c r="E91" s="31">
        <f t="shared" si="11"/>
        <v>-1149800</v>
      </c>
    </row>
    <row r="92" spans="1:5" s="5" customFormat="1" ht="30">
      <c r="A92" s="27" t="s">
        <v>67</v>
      </c>
      <c r="B92" s="51">
        <v>144000</v>
      </c>
      <c r="C92" s="55">
        <v>17479.73</v>
      </c>
      <c r="D92" s="28">
        <f t="shared" si="10"/>
        <v>0.12138701388888888</v>
      </c>
      <c r="E92" s="31">
        <f t="shared" si="11"/>
        <v>-126520.27</v>
      </c>
    </row>
    <row r="93" spans="1:5" s="5" customFormat="1" ht="30">
      <c r="A93" s="27" t="s">
        <v>211</v>
      </c>
      <c r="B93" s="51">
        <v>470400</v>
      </c>
      <c r="C93" s="55">
        <v>0</v>
      </c>
      <c r="D93" s="28">
        <f>IF(B93=0,"   ",C93/B93)</f>
        <v>0</v>
      </c>
      <c r="E93" s="31">
        <f>C93-B93</f>
        <v>-470400</v>
      </c>
    </row>
    <row r="94" spans="1:5" s="5" customFormat="1" ht="30">
      <c r="A94" s="27" t="s">
        <v>70</v>
      </c>
      <c r="B94" s="51">
        <f>B95+B97+B98+B99+B101+B96+B100+B102+B103+B106</f>
        <v>166055800</v>
      </c>
      <c r="C94" s="51">
        <f>C95+C97+C98+C99+C101+C96+C100+C102+C103+C106</f>
        <v>14131324.17</v>
      </c>
      <c r="D94" s="28">
        <f t="shared" si="10"/>
        <v>0.08509985300122007</v>
      </c>
      <c r="E94" s="31">
        <f t="shared" si="11"/>
        <v>-151924475.83</v>
      </c>
    </row>
    <row r="95" spans="1:5" s="5" customFormat="1" ht="15">
      <c r="A95" s="27" t="s">
        <v>71</v>
      </c>
      <c r="B95" s="51">
        <v>16942400</v>
      </c>
      <c r="C95" s="51">
        <v>1411900</v>
      </c>
      <c r="D95" s="28">
        <f t="shared" si="10"/>
        <v>0.08333530078383228</v>
      </c>
      <c r="E95" s="31">
        <f t="shared" si="11"/>
        <v>-15530500</v>
      </c>
    </row>
    <row r="96" spans="1:5" s="5" customFormat="1" ht="27.75" customHeight="1">
      <c r="A96" s="27" t="s">
        <v>97</v>
      </c>
      <c r="B96" s="51">
        <v>37098100</v>
      </c>
      <c r="C96" s="55">
        <v>3530100</v>
      </c>
      <c r="D96" s="28">
        <f>IF(B96=0,"   ",C96/B96)</f>
        <v>0.09515581660516306</v>
      </c>
      <c r="E96" s="31">
        <f>C96-B96</f>
        <v>-33568000</v>
      </c>
    </row>
    <row r="97" spans="1:5" s="5" customFormat="1" ht="15">
      <c r="A97" s="27" t="s">
        <v>88</v>
      </c>
      <c r="B97" s="51">
        <v>108768400</v>
      </c>
      <c r="C97" s="55">
        <v>9064000</v>
      </c>
      <c r="D97" s="28">
        <f t="shared" si="10"/>
        <v>0.08333302687177525</v>
      </c>
      <c r="E97" s="31">
        <f t="shared" si="11"/>
        <v>-99704400</v>
      </c>
    </row>
    <row r="98" spans="1:5" s="5" customFormat="1" ht="15">
      <c r="A98" s="27" t="s">
        <v>72</v>
      </c>
      <c r="B98" s="51">
        <v>598000</v>
      </c>
      <c r="C98" s="55">
        <v>15000</v>
      </c>
      <c r="D98" s="28">
        <f t="shared" si="10"/>
        <v>0.02508361204013378</v>
      </c>
      <c r="E98" s="31">
        <f t="shared" si="11"/>
        <v>-583000</v>
      </c>
    </row>
    <row r="99" spans="1:5" s="5" customFormat="1" ht="15">
      <c r="A99" s="27" t="s">
        <v>73</v>
      </c>
      <c r="B99" s="51">
        <v>1500</v>
      </c>
      <c r="C99" s="55">
        <v>0</v>
      </c>
      <c r="D99" s="28">
        <f t="shared" si="10"/>
        <v>0</v>
      </c>
      <c r="E99" s="31">
        <f t="shared" si="11"/>
        <v>-1500</v>
      </c>
    </row>
    <row r="100" spans="1:5" s="5" customFormat="1" ht="15">
      <c r="A100" s="27" t="s">
        <v>103</v>
      </c>
      <c r="B100" s="51">
        <v>1400</v>
      </c>
      <c r="C100" s="55">
        <v>0</v>
      </c>
      <c r="D100" s="28">
        <f t="shared" si="10"/>
        <v>0</v>
      </c>
      <c r="E100" s="31">
        <f t="shared" si="11"/>
        <v>-1400</v>
      </c>
    </row>
    <row r="101" spans="1:5" s="5" customFormat="1" ht="30">
      <c r="A101" s="27" t="s">
        <v>79</v>
      </c>
      <c r="B101" s="51">
        <v>57600</v>
      </c>
      <c r="C101" s="51">
        <v>0</v>
      </c>
      <c r="D101" s="28">
        <f aca="true" t="shared" si="12" ref="D101:D110">IF(B101=0,"   ",C101/B101)</f>
        <v>0</v>
      </c>
      <c r="E101" s="31">
        <f aca="true" t="shared" si="13" ref="E101:E110">C101-B101</f>
        <v>-57600</v>
      </c>
    </row>
    <row r="102" spans="1:5" s="5" customFormat="1" ht="30">
      <c r="A102" s="41" t="s">
        <v>148</v>
      </c>
      <c r="B102" s="51">
        <v>125800</v>
      </c>
      <c r="C102" s="51">
        <v>0</v>
      </c>
      <c r="D102" s="28">
        <f t="shared" si="12"/>
        <v>0</v>
      </c>
      <c r="E102" s="31">
        <f t="shared" si="13"/>
        <v>-125800</v>
      </c>
    </row>
    <row r="103" spans="1:5" s="5" customFormat="1" ht="28.5" customHeight="1">
      <c r="A103" s="27" t="s">
        <v>147</v>
      </c>
      <c r="B103" s="51">
        <f>B104+B105</f>
        <v>2141000</v>
      </c>
      <c r="C103" s="51">
        <f>C104+C105</f>
        <v>105324.17</v>
      </c>
      <c r="D103" s="28">
        <f t="shared" si="12"/>
        <v>0.049193914058851006</v>
      </c>
      <c r="E103" s="31">
        <f>C103-B103</f>
        <v>-2035675.83</v>
      </c>
    </row>
    <row r="104" spans="1:5" s="5" customFormat="1" ht="15">
      <c r="A104" s="27" t="s">
        <v>123</v>
      </c>
      <c r="B104" s="51">
        <v>1531900</v>
      </c>
      <c r="C104" s="51">
        <v>105324.17</v>
      </c>
      <c r="D104" s="28">
        <f t="shared" si="12"/>
        <v>0.06875394608003134</v>
      </c>
      <c r="E104" s="31">
        <f>C104-B104</f>
        <v>-1426575.83</v>
      </c>
    </row>
    <row r="105" spans="1:5" s="5" customFormat="1" ht="15">
      <c r="A105" s="27" t="s">
        <v>124</v>
      </c>
      <c r="B105" s="51">
        <v>609100</v>
      </c>
      <c r="C105" s="55">
        <v>0</v>
      </c>
      <c r="D105" s="28">
        <f t="shared" si="12"/>
        <v>0</v>
      </c>
      <c r="E105" s="31">
        <f>C105-B105</f>
        <v>-609100</v>
      </c>
    </row>
    <row r="106" spans="1:5" s="5" customFormat="1" ht="30">
      <c r="A106" s="27" t="s">
        <v>149</v>
      </c>
      <c r="B106" s="51">
        <v>321600</v>
      </c>
      <c r="C106" s="55">
        <v>5000</v>
      </c>
      <c r="D106" s="28">
        <f t="shared" si="12"/>
        <v>0.01554726368159204</v>
      </c>
      <c r="E106" s="31">
        <f>C106-B106</f>
        <v>-316600</v>
      </c>
    </row>
    <row r="107" spans="1:5" s="5" customFormat="1" ht="30">
      <c r="A107" s="27" t="s">
        <v>68</v>
      </c>
      <c r="B107" s="51">
        <f>B108+B109</f>
        <v>5070450</v>
      </c>
      <c r="C107" s="51">
        <f>C108+C109</f>
        <v>0</v>
      </c>
      <c r="D107" s="28">
        <f t="shared" si="12"/>
        <v>0</v>
      </c>
      <c r="E107" s="31">
        <f t="shared" si="13"/>
        <v>-5070450</v>
      </c>
    </row>
    <row r="108" spans="1:5" s="5" customFormat="1" ht="15">
      <c r="A108" s="41" t="s">
        <v>74</v>
      </c>
      <c r="B108" s="51">
        <v>1906489.2</v>
      </c>
      <c r="C108" s="51">
        <v>0</v>
      </c>
      <c r="D108" s="28">
        <f t="shared" si="12"/>
        <v>0</v>
      </c>
      <c r="E108" s="31">
        <f t="shared" si="13"/>
        <v>-1906489.2</v>
      </c>
    </row>
    <row r="109" spans="1:5" s="5" customFormat="1" ht="15">
      <c r="A109" s="41" t="s">
        <v>58</v>
      </c>
      <c r="B109" s="51">
        <v>3163960.8</v>
      </c>
      <c r="C109" s="55">
        <v>0</v>
      </c>
      <c r="D109" s="28">
        <f t="shared" si="12"/>
        <v>0</v>
      </c>
      <c r="E109" s="31">
        <f t="shared" si="13"/>
        <v>-3163960.8</v>
      </c>
    </row>
    <row r="110" spans="1:5" s="5" customFormat="1" ht="19.5" customHeight="1">
      <c r="A110" s="27" t="s">
        <v>69</v>
      </c>
      <c r="B110" s="51">
        <v>281300</v>
      </c>
      <c r="C110" s="55">
        <v>10169.36</v>
      </c>
      <c r="D110" s="28">
        <f t="shared" si="12"/>
        <v>0.03615129754710274</v>
      </c>
      <c r="E110" s="31">
        <f t="shared" si="13"/>
        <v>-271130.64</v>
      </c>
    </row>
    <row r="111" spans="1:5" s="5" customFormat="1" ht="20.25" customHeight="1">
      <c r="A111" s="27" t="s">
        <v>35</v>
      </c>
      <c r="B111" s="51">
        <f>SUM(B112:B113)</f>
        <v>12938800</v>
      </c>
      <c r="C111" s="51">
        <f>SUM(C112:C113)</f>
        <v>759440</v>
      </c>
      <c r="D111" s="28">
        <f aca="true" t="shared" si="14" ref="D111:D131">IF(B111=0,"   ",C111/B111)</f>
        <v>0.05869477849568739</v>
      </c>
      <c r="E111" s="31">
        <f>C111-B111</f>
        <v>-12179360</v>
      </c>
    </row>
    <row r="112" spans="1:5" s="5" customFormat="1" ht="15">
      <c r="A112" s="27" t="s">
        <v>212</v>
      </c>
      <c r="B112" s="51">
        <v>1000000</v>
      </c>
      <c r="C112" s="55">
        <v>0</v>
      </c>
      <c r="D112" s="28">
        <f t="shared" si="14"/>
        <v>0</v>
      </c>
      <c r="E112" s="31">
        <f>C112-B112</f>
        <v>-1000000</v>
      </c>
    </row>
    <row r="113" spans="1:5" s="5" customFormat="1" ht="30">
      <c r="A113" s="27" t="s">
        <v>104</v>
      </c>
      <c r="B113" s="51">
        <v>11938800</v>
      </c>
      <c r="C113" s="55">
        <v>759440</v>
      </c>
      <c r="D113" s="28">
        <f t="shared" si="14"/>
        <v>0.06361108319094046</v>
      </c>
      <c r="E113" s="31">
        <f>C113-B113</f>
        <v>-11179360</v>
      </c>
    </row>
    <row r="114" spans="1:5" s="5" customFormat="1" ht="14.25">
      <c r="A114" s="56" t="s">
        <v>5</v>
      </c>
      <c r="B114" s="57">
        <f>B35+B36</f>
        <v>554688368.56</v>
      </c>
      <c r="C114" s="57">
        <f>SUM(C35,C36,)</f>
        <v>-25486657.480000008</v>
      </c>
      <c r="D114" s="58">
        <f t="shared" si="14"/>
        <v>-0.045947704917924825</v>
      </c>
      <c r="E114" s="59">
        <f>C114-B114</f>
        <v>-580175026.04</v>
      </c>
    </row>
    <row r="115" spans="1:5" s="7" customFormat="1" ht="15">
      <c r="A115" s="68" t="s">
        <v>6</v>
      </c>
      <c r="B115" s="53"/>
      <c r="C115" s="54"/>
      <c r="D115" s="28" t="str">
        <f t="shared" si="14"/>
        <v>   </v>
      </c>
      <c r="E115" s="29"/>
    </row>
    <row r="116" spans="1:5" s="5" customFormat="1" ht="15">
      <c r="A116" s="27" t="s">
        <v>20</v>
      </c>
      <c r="B116" s="51">
        <f>B117+B124+B126+B129+B130+B127</f>
        <v>32289659.65</v>
      </c>
      <c r="C116" s="51">
        <f>C117+C124+C126+C129+C130+C127</f>
        <v>921248.6699999999</v>
      </c>
      <c r="D116" s="28">
        <f t="shared" si="14"/>
        <v>0.028530764337121154</v>
      </c>
      <c r="E116" s="31">
        <f aca="true" t="shared" si="15" ref="E116:E148">C116-B116</f>
        <v>-31368410.979999997</v>
      </c>
    </row>
    <row r="117" spans="1:5" s="5" customFormat="1" ht="15">
      <c r="A117" s="27" t="s">
        <v>21</v>
      </c>
      <c r="B117" s="51">
        <v>16994700</v>
      </c>
      <c r="C117" s="55">
        <v>348674.05</v>
      </c>
      <c r="D117" s="28">
        <f t="shared" si="14"/>
        <v>0.02051663459784521</v>
      </c>
      <c r="E117" s="31">
        <f t="shared" si="15"/>
        <v>-16646025.95</v>
      </c>
    </row>
    <row r="118" spans="1:5" s="5" customFormat="1" ht="30">
      <c r="A118" s="27" t="s">
        <v>39</v>
      </c>
      <c r="B118" s="51">
        <v>1500</v>
      </c>
      <c r="C118" s="51">
        <v>0</v>
      </c>
      <c r="D118" s="28">
        <f t="shared" si="14"/>
        <v>0</v>
      </c>
      <c r="E118" s="31">
        <f t="shared" si="15"/>
        <v>-1500</v>
      </c>
    </row>
    <row r="119" spans="1:5" s="5" customFormat="1" ht="28.5" customHeight="1">
      <c r="A119" s="27" t="s">
        <v>40</v>
      </c>
      <c r="B119" s="51">
        <v>321600</v>
      </c>
      <c r="C119" s="51">
        <v>5000</v>
      </c>
      <c r="D119" s="28">
        <f t="shared" si="14"/>
        <v>0.01554726368159204</v>
      </c>
      <c r="E119" s="31">
        <f t="shared" si="15"/>
        <v>-316600</v>
      </c>
    </row>
    <row r="120" spans="1:5" s="5" customFormat="1" ht="15">
      <c r="A120" s="27" t="s">
        <v>41</v>
      </c>
      <c r="B120" s="51">
        <v>598000</v>
      </c>
      <c r="C120" s="55">
        <v>15000</v>
      </c>
      <c r="D120" s="28">
        <f t="shared" si="14"/>
        <v>0.02508361204013378</v>
      </c>
      <c r="E120" s="31">
        <f t="shared" si="15"/>
        <v>-583000</v>
      </c>
    </row>
    <row r="121" spans="1:5" s="5" customFormat="1" ht="15">
      <c r="A121" s="27" t="s">
        <v>105</v>
      </c>
      <c r="B121" s="51">
        <v>1400</v>
      </c>
      <c r="C121" s="55">
        <v>0</v>
      </c>
      <c r="D121" s="28">
        <f t="shared" si="14"/>
        <v>0</v>
      </c>
      <c r="E121" s="31">
        <f t="shared" si="15"/>
        <v>-1400</v>
      </c>
    </row>
    <row r="122" spans="1:5" s="5" customFormat="1" ht="28.5" customHeight="1">
      <c r="A122" s="27" t="s">
        <v>141</v>
      </c>
      <c r="B122" s="51">
        <v>900</v>
      </c>
      <c r="C122" s="51">
        <v>0</v>
      </c>
      <c r="D122" s="28">
        <f>IF(B122=0,"   ",C122/B122)</f>
        <v>0</v>
      </c>
      <c r="E122" s="31">
        <f>C122-B122</f>
        <v>-900</v>
      </c>
    </row>
    <row r="123" spans="1:5" s="5" customFormat="1" ht="15">
      <c r="A123" s="27" t="s">
        <v>85</v>
      </c>
      <c r="B123" s="51">
        <v>57600</v>
      </c>
      <c r="C123" s="55">
        <v>0</v>
      </c>
      <c r="D123" s="28">
        <f t="shared" si="14"/>
        <v>0</v>
      </c>
      <c r="E123" s="31">
        <f t="shared" si="15"/>
        <v>-57600</v>
      </c>
    </row>
    <row r="124" spans="1:5" s="5" customFormat="1" ht="15.75" customHeight="1">
      <c r="A124" s="27" t="s">
        <v>80</v>
      </c>
      <c r="B124" s="51">
        <f>B125</f>
        <v>13300</v>
      </c>
      <c r="C124" s="51">
        <f>C125</f>
        <v>0</v>
      </c>
      <c r="D124" s="28">
        <f t="shared" si="14"/>
        <v>0</v>
      </c>
      <c r="E124" s="31">
        <f t="shared" si="15"/>
        <v>-13300</v>
      </c>
    </row>
    <row r="125" spans="1:5" s="5" customFormat="1" ht="30.75" customHeight="1">
      <c r="A125" s="27" t="s">
        <v>81</v>
      </c>
      <c r="B125" s="51">
        <v>13300</v>
      </c>
      <c r="C125" s="55">
        <v>0</v>
      </c>
      <c r="D125" s="28">
        <f t="shared" si="14"/>
        <v>0</v>
      </c>
      <c r="E125" s="31">
        <f t="shared" si="15"/>
        <v>-13300</v>
      </c>
    </row>
    <row r="126" spans="1:5" s="5" customFormat="1" ht="30">
      <c r="A126" s="27" t="s">
        <v>96</v>
      </c>
      <c r="B126" s="51">
        <v>3861500</v>
      </c>
      <c r="C126" s="55">
        <v>282574.62</v>
      </c>
      <c r="D126" s="28">
        <f t="shared" si="14"/>
        <v>0.07317742328110838</v>
      </c>
      <c r="E126" s="31">
        <f t="shared" si="15"/>
        <v>-3578925.38</v>
      </c>
    </row>
    <row r="127" spans="1:5" s="5" customFormat="1" ht="15">
      <c r="A127" s="27" t="s">
        <v>131</v>
      </c>
      <c r="B127" s="51">
        <f>B128</f>
        <v>0</v>
      </c>
      <c r="C127" s="51">
        <f>C128</f>
        <v>0</v>
      </c>
      <c r="D127" s="28">
        <v>0</v>
      </c>
      <c r="E127" s="31">
        <f>C127-B127</f>
        <v>0</v>
      </c>
    </row>
    <row r="128" spans="1:5" s="5" customFormat="1" ht="30">
      <c r="A128" s="27" t="s">
        <v>132</v>
      </c>
      <c r="B128" s="51">
        <v>0</v>
      </c>
      <c r="C128" s="55">
        <v>0</v>
      </c>
      <c r="D128" s="28" t="str">
        <f>IF(B128=0,"   ",C128/B128)</f>
        <v>   </v>
      </c>
      <c r="E128" s="31">
        <f>C128-B128</f>
        <v>0</v>
      </c>
    </row>
    <row r="129" spans="1:5" s="5" customFormat="1" ht="15">
      <c r="A129" s="27" t="s">
        <v>22</v>
      </c>
      <c r="B129" s="51">
        <v>199959.65</v>
      </c>
      <c r="C129" s="55">
        <v>0</v>
      </c>
      <c r="D129" s="28">
        <f t="shared" si="14"/>
        <v>0</v>
      </c>
      <c r="E129" s="31">
        <f t="shared" si="15"/>
        <v>-199959.65</v>
      </c>
    </row>
    <row r="130" spans="1:5" s="5" customFormat="1" ht="15">
      <c r="A130" s="27" t="s">
        <v>29</v>
      </c>
      <c r="B130" s="51">
        <f>B132+B133+B135+B134+B136+B137+B138</f>
        <v>11220200</v>
      </c>
      <c r="C130" s="51">
        <f>C132+C133+C135+C134+C136+C137+C138</f>
        <v>290000</v>
      </c>
      <c r="D130" s="38">
        <f t="shared" si="14"/>
        <v>0.02584624159997148</v>
      </c>
      <c r="E130" s="31">
        <f t="shared" si="15"/>
        <v>-10930200</v>
      </c>
    </row>
    <row r="131" spans="1:5" s="5" customFormat="1" ht="15">
      <c r="A131" s="27" t="s">
        <v>75</v>
      </c>
      <c r="B131" s="51"/>
      <c r="C131" s="55"/>
      <c r="D131" s="28" t="str">
        <f t="shared" si="14"/>
        <v>   </v>
      </c>
      <c r="E131" s="31">
        <f t="shared" si="15"/>
        <v>0</v>
      </c>
    </row>
    <row r="132" spans="1:5" s="5" customFormat="1" ht="15">
      <c r="A132" s="27" t="s">
        <v>56</v>
      </c>
      <c r="B132" s="51">
        <v>8428600</v>
      </c>
      <c r="C132" s="55">
        <v>220000</v>
      </c>
      <c r="D132" s="28">
        <f aca="true" t="shared" si="16" ref="D132:D138">IF(B132=0,"   ",C132/B132)</f>
        <v>0.026101606435232422</v>
      </c>
      <c r="E132" s="31">
        <f t="shared" si="15"/>
        <v>-8208600</v>
      </c>
    </row>
    <row r="133" spans="1:5" s="5" customFormat="1" ht="15">
      <c r="A133" s="27" t="s">
        <v>155</v>
      </c>
      <c r="B133" s="51">
        <v>1874100</v>
      </c>
      <c r="C133" s="51">
        <v>70000</v>
      </c>
      <c r="D133" s="28">
        <f t="shared" si="16"/>
        <v>0.03735126193906409</v>
      </c>
      <c r="E133" s="31">
        <f t="shared" si="15"/>
        <v>-1804100</v>
      </c>
    </row>
    <row r="134" spans="1:5" s="5" customFormat="1" ht="15">
      <c r="A134" s="27" t="s">
        <v>118</v>
      </c>
      <c r="B134" s="51">
        <v>100000</v>
      </c>
      <c r="C134" s="55">
        <v>0</v>
      </c>
      <c r="D134" s="28">
        <f t="shared" si="16"/>
        <v>0</v>
      </c>
      <c r="E134" s="31">
        <f t="shared" si="15"/>
        <v>-100000</v>
      </c>
    </row>
    <row r="135" spans="1:5" s="5" customFormat="1" ht="15">
      <c r="A135" s="27" t="s">
        <v>117</v>
      </c>
      <c r="B135" s="51">
        <v>155000</v>
      </c>
      <c r="C135" s="55">
        <v>0</v>
      </c>
      <c r="D135" s="28">
        <f t="shared" si="16"/>
        <v>0</v>
      </c>
      <c r="E135" s="31">
        <f t="shared" si="15"/>
        <v>-155000</v>
      </c>
    </row>
    <row r="136" spans="1:5" s="5" customFormat="1" ht="14.25" customHeight="1">
      <c r="A136" s="27" t="s">
        <v>119</v>
      </c>
      <c r="B136" s="51">
        <v>112100</v>
      </c>
      <c r="C136" s="51">
        <v>0</v>
      </c>
      <c r="D136" s="28">
        <f t="shared" si="16"/>
        <v>0</v>
      </c>
      <c r="E136" s="31">
        <f>C136-B136</f>
        <v>-112100</v>
      </c>
    </row>
    <row r="137" spans="1:5" s="5" customFormat="1" ht="30">
      <c r="A137" s="41" t="s">
        <v>173</v>
      </c>
      <c r="B137" s="51">
        <v>80000</v>
      </c>
      <c r="C137" s="51">
        <v>0</v>
      </c>
      <c r="D137" s="28">
        <f t="shared" si="16"/>
        <v>0</v>
      </c>
      <c r="E137" s="31">
        <f>C137-B137</f>
        <v>-80000</v>
      </c>
    </row>
    <row r="138" spans="1:5" s="5" customFormat="1" ht="30">
      <c r="A138" s="41" t="s">
        <v>214</v>
      </c>
      <c r="B138" s="51">
        <v>470400</v>
      </c>
      <c r="C138" s="51">
        <v>0</v>
      </c>
      <c r="D138" s="28">
        <f t="shared" si="16"/>
        <v>0</v>
      </c>
      <c r="E138" s="31">
        <f>C138-B138</f>
        <v>-470400</v>
      </c>
    </row>
    <row r="139" spans="1:5" s="5" customFormat="1" ht="15.75" customHeight="1">
      <c r="A139" s="27" t="s">
        <v>42</v>
      </c>
      <c r="B139" s="51">
        <f>SUM(B140)</f>
        <v>1254300</v>
      </c>
      <c r="C139" s="51">
        <f>SUM(C140)</f>
        <v>104500</v>
      </c>
      <c r="D139" s="28">
        <f aca="true" t="shared" si="17" ref="D139:D144">IF(B139=0,"   ",C139/B139)</f>
        <v>0.08331340189747269</v>
      </c>
      <c r="E139" s="31">
        <f t="shared" si="15"/>
        <v>-1149800</v>
      </c>
    </row>
    <row r="140" spans="1:5" s="5" customFormat="1" ht="30">
      <c r="A140" s="27" t="s">
        <v>43</v>
      </c>
      <c r="B140" s="51">
        <v>1254300</v>
      </c>
      <c r="C140" s="55">
        <v>104500</v>
      </c>
      <c r="D140" s="28">
        <f t="shared" si="17"/>
        <v>0.08331340189747269</v>
      </c>
      <c r="E140" s="31">
        <f t="shared" si="15"/>
        <v>-1149800</v>
      </c>
    </row>
    <row r="141" spans="1:5" s="5" customFormat="1" ht="29.25" customHeight="1">
      <c r="A141" s="27" t="s">
        <v>23</v>
      </c>
      <c r="B141" s="51">
        <f>B142+B143+B144+B145+B146+B147</f>
        <v>3231800</v>
      </c>
      <c r="C141" s="51">
        <f>C142+C143+C144+C145+C146+C147</f>
        <v>40586.47</v>
      </c>
      <c r="D141" s="28">
        <f t="shared" si="17"/>
        <v>0.012558472058914538</v>
      </c>
      <c r="E141" s="31">
        <f t="shared" si="15"/>
        <v>-3191213.53</v>
      </c>
    </row>
    <row r="142" spans="1:5" s="5" customFormat="1" ht="15">
      <c r="A142" s="27" t="s">
        <v>63</v>
      </c>
      <c r="B142" s="51">
        <v>1458500</v>
      </c>
      <c r="C142" s="55">
        <v>13586.47</v>
      </c>
      <c r="D142" s="28">
        <f t="shared" si="17"/>
        <v>0.009315371957490572</v>
      </c>
      <c r="E142" s="31">
        <f t="shared" si="15"/>
        <v>-1444913.53</v>
      </c>
    </row>
    <row r="143" spans="1:5" s="5" customFormat="1" ht="15">
      <c r="A143" s="27" t="s">
        <v>161</v>
      </c>
      <c r="B143" s="51">
        <v>256300</v>
      </c>
      <c r="C143" s="55">
        <v>0</v>
      </c>
      <c r="D143" s="28">
        <f t="shared" si="17"/>
        <v>0</v>
      </c>
      <c r="E143" s="31">
        <f>C143-B143</f>
        <v>-256300</v>
      </c>
    </row>
    <row r="144" spans="1:5" s="5" customFormat="1" ht="15">
      <c r="A144" s="27" t="s">
        <v>156</v>
      </c>
      <c r="B144" s="51">
        <v>1397000</v>
      </c>
      <c r="C144" s="55">
        <v>27000</v>
      </c>
      <c r="D144" s="28">
        <f t="shared" si="17"/>
        <v>0.019327129563350035</v>
      </c>
      <c r="E144" s="31">
        <f t="shared" si="15"/>
        <v>-1370000</v>
      </c>
    </row>
    <row r="145" spans="1:5" s="5" customFormat="1" ht="30">
      <c r="A145" s="41" t="s">
        <v>162</v>
      </c>
      <c r="B145" s="51">
        <v>93000</v>
      </c>
      <c r="C145" s="51">
        <v>0</v>
      </c>
      <c r="D145" s="28">
        <f aca="true" t="shared" si="18" ref="D145:D150">IF(B145=0,"   ",C145/B145)</f>
        <v>0</v>
      </c>
      <c r="E145" s="31">
        <f>C145-B145</f>
        <v>-93000</v>
      </c>
    </row>
    <row r="146" spans="1:5" s="5" customFormat="1" ht="30">
      <c r="A146" s="41" t="s">
        <v>185</v>
      </c>
      <c r="B146" s="51">
        <v>12000</v>
      </c>
      <c r="C146" s="51">
        <v>0</v>
      </c>
      <c r="D146" s="28">
        <f t="shared" si="18"/>
        <v>0</v>
      </c>
      <c r="E146" s="31">
        <f>C146-B146</f>
        <v>-12000</v>
      </c>
    </row>
    <row r="147" spans="1:5" s="5" customFormat="1" ht="30">
      <c r="A147" s="41" t="s">
        <v>186</v>
      </c>
      <c r="B147" s="51">
        <v>15000</v>
      </c>
      <c r="C147" s="51">
        <v>0</v>
      </c>
      <c r="D147" s="28">
        <f t="shared" si="18"/>
        <v>0</v>
      </c>
      <c r="E147" s="31">
        <f>C147-B147</f>
        <v>-15000</v>
      </c>
    </row>
    <row r="148" spans="1:5" s="5" customFormat="1" ht="15">
      <c r="A148" s="27" t="s">
        <v>24</v>
      </c>
      <c r="B148" s="51">
        <f>B151+B159+B172+B157+B149</f>
        <v>39612800</v>
      </c>
      <c r="C148" s="51">
        <f>C151+C159+C172+C157+C149</f>
        <v>0</v>
      </c>
      <c r="D148" s="28">
        <f t="shared" si="18"/>
        <v>0</v>
      </c>
      <c r="E148" s="31">
        <f t="shared" si="15"/>
        <v>-39612800</v>
      </c>
    </row>
    <row r="149" spans="1:5" s="5" customFormat="1" ht="15">
      <c r="A149" s="39" t="s">
        <v>182</v>
      </c>
      <c r="B149" s="51">
        <f>SUM(B150:B150)</f>
        <v>0</v>
      </c>
      <c r="C149" s="51">
        <f>SUM(C150:C150)</f>
        <v>0</v>
      </c>
      <c r="D149" s="28" t="str">
        <f t="shared" si="18"/>
        <v>   </v>
      </c>
      <c r="E149" s="67">
        <f>C149-B149</f>
        <v>0</v>
      </c>
    </row>
    <row r="150" spans="1:5" ht="29.25" customHeight="1">
      <c r="A150" s="27" t="s">
        <v>183</v>
      </c>
      <c r="B150" s="66">
        <v>0</v>
      </c>
      <c r="C150" s="66">
        <v>0</v>
      </c>
      <c r="D150" s="28" t="str">
        <f t="shared" si="18"/>
        <v>   </v>
      </c>
      <c r="E150" s="67">
        <f>C150-B150</f>
        <v>0</v>
      </c>
    </row>
    <row r="151" spans="1:5" s="5" customFormat="1" ht="15">
      <c r="A151" s="39" t="s">
        <v>86</v>
      </c>
      <c r="B151" s="51">
        <f>B152+B153+B154</f>
        <v>124900</v>
      </c>
      <c r="C151" s="51">
        <f>C152+C153+C154</f>
        <v>0</v>
      </c>
      <c r="D151" s="28">
        <f aca="true" t="shared" si="19" ref="D151:D161">IF(B151=0,"   ",C151/B151)</f>
        <v>0</v>
      </c>
      <c r="E151" s="31">
        <f aca="true" t="shared" si="20" ref="E151:E161">C151-B151</f>
        <v>-124900</v>
      </c>
    </row>
    <row r="152" spans="1:5" s="5" customFormat="1" ht="15">
      <c r="A152" s="39" t="s">
        <v>87</v>
      </c>
      <c r="B152" s="51">
        <v>0</v>
      </c>
      <c r="C152" s="51">
        <v>0</v>
      </c>
      <c r="D152" s="28" t="str">
        <f t="shared" si="19"/>
        <v>   </v>
      </c>
      <c r="E152" s="31">
        <f t="shared" si="20"/>
        <v>0</v>
      </c>
    </row>
    <row r="153" spans="1:5" s="5" customFormat="1" ht="15">
      <c r="A153" s="39" t="s">
        <v>125</v>
      </c>
      <c r="B153" s="51">
        <v>0</v>
      </c>
      <c r="C153" s="51">
        <v>0</v>
      </c>
      <c r="D153" s="28" t="str">
        <f t="shared" si="19"/>
        <v>   </v>
      </c>
      <c r="E153" s="31">
        <f t="shared" si="20"/>
        <v>0</v>
      </c>
    </row>
    <row r="154" spans="1:5" s="5" customFormat="1" ht="30">
      <c r="A154" s="39" t="s">
        <v>127</v>
      </c>
      <c r="B154" s="51">
        <f>B155+B156</f>
        <v>124900</v>
      </c>
      <c r="C154" s="51">
        <f>C155+C156</f>
        <v>0</v>
      </c>
      <c r="D154" s="28">
        <f t="shared" si="19"/>
        <v>0</v>
      </c>
      <c r="E154" s="31">
        <f t="shared" si="20"/>
        <v>-124900</v>
      </c>
    </row>
    <row r="155" spans="1:5" s="5" customFormat="1" ht="15">
      <c r="A155" s="41" t="s">
        <v>58</v>
      </c>
      <c r="B155" s="51">
        <v>124900</v>
      </c>
      <c r="C155" s="51">
        <v>0</v>
      </c>
      <c r="D155" s="28">
        <f t="shared" si="19"/>
        <v>0</v>
      </c>
      <c r="E155" s="31">
        <f t="shared" si="20"/>
        <v>-124900</v>
      </c>
    </row>
    <row r="156" spans="1:5" s="5" customFormat="1" ht="15">
      <c r="A156" s="41" t="s">
        <v>126</v>
      </c>
      <c r="B156" s="51">
        <v>0</v>
      </c>
      <c r="C156" s="51">
        <v>0</v>
      </c>
      <c r="D156" s="28" t="str">
        <f t="shared" si="19"/>
        <v>   </v>
      </c>
      <c r="E156" s="31">
        <f>C156-B156</f>
        <v>0</v>
      </c>
    </row>
    <row r="157" spans="1:5" ht="15">
      <c r="A157" s="39" t="s">
        <v>137</v>
      </c>
      <c r="B157" s="66">
        <f>B158</f>
        <v>600000</v>
      </c>
      <c r="C157" s="66">
        <f>C158</f>
        <v>0</v>
      </c>
      <c r="D157" s="28">
        <f>IF(B157=0,"   ",C157/B157)</f>
        <v>0</v>
      </c>
      <c r="E157" s="67">
        <f>C157-B157</f>
        <v>-600000</v>
      </c>
    </row>
    <row r="158" spans="1:5" ht="27.75" customHeight="1">
      <c r="A158" s="39" t="s">
        <v>138</v>
      </c>
      <c r="B158" s="66">
        <v>600000</v>
      </c>
      <c r="C158" s="66">
        <v>0</v>
      </c>
      <c r="D158" s="28">
        <f>IF(B158=0,"   ",C158/B158)</f>
        <v>0</v>
      </c>
      <c r="E158" s="67">
        <f>C158-B158</f>
        <v>-600000</v>
      </c>
    </row>
    <row r="159" spans="1:5" s="5" customFormat="1" ht="15">
      <c r="A159" s="27" t="s">
        <v>25</v>
      </c>
      <c r="B159" s="51">
        <f>B160+B161+B168+B167+B164+B170</f>
        <v>38887900</v>
      </c>
      <c r="C159" s="51">
        <f>C160+C161+C168+C167+C164+C170</f>
        <v>0</v>
      </c>
      <c r="D159" s="28">
        <f t="shared" si="19"/>
        <v>0</v>
      </c>
      <c r="E159" s="31">
        <f t="shared" si="20"/>
        <v>-38887900</v>
      </c>
    </row>
    <row r="160" spans="1:5" s="5" customFormat="1" ht="27.75" customHeight="1">
      <c r="A160" s="27" t="s">
        <v>135</v>
      </c>
      <c r="B160" s="51">
        <v>1612800</v>
      </c>
      <c r="C160" s="51">
        <v>0</v>
      </c>
      <c r="D160" s="28">
        <f t="shared" si="19"/>
        <v>0</v>
      </c>
      <c r="E160" s="31">
        <f t="shared" si="20"/>
        <v>-1612800</v>
      </c>
    </row>
    <row r="161" spans="1:5" s="5" customFormat="1" ht="30">
      <c r="A161" s="27" t="s">
        <v>215</v>
      </c>
      <c r="B161" s="51">
        <f>B162+B163</f>
        <v>10543000</v>
      </c>
      <c r="C161" s="51">
        <f>C162+C163</f>
        <v>0</v>
      </c>
      <c r="D161" s="28">
        <f t="shared" si="19"/>
        <v>0</v>
      </c>
      <c r="E161" s="31">
        <f t="shared" si="20"/>
        <v>-10543000</v>
      </c>
    </row>
    <row r="162" spans="1:5" s="5" customFormat="1" ht="15">
      <c r="A162" s="41" t="s">
        <v>58</v>
      </c>
      <c r="B162" s="51">
        <v>8660300</v>
      </c>
      <c r="C162" s="51">
        <v>0</v>
      </c>
      <c r="D162" s="28">
        <f aca="true" t="shared" si="21" ref="D162:D176">IF(B162=0,"   ",C162/B162)</f>
        <v>0</v>
      </c>
      <c r="E162" s="31">
        <f aca="true" t="shared" si="22" ref="E162:E168">C162-B162</f>
        <v>-8660300</v>
      </c>
    </row>
    <row r="163" spans="1:5" s="5" customFormat="1" ht="15">
      <c r="A163" s="41" t="s">
        <v>59</v>
      </c>
      <c r="B163" s="51">
        <v>1882700</v>
      </c>
      <c r="C163" s="51">
        <v>0</v>
      </c>
      <c r="D163" s="28">
        <f t="shared" si="21"/>
        <v>0</v>
      </c>
      <c r="E163" s="31">
        <f t="shared" si="22"/>
        <v>-1882700</v>
      </c>
    </row>
    <row r="164" spans="1:5" s="5" customFormat="1" ht="30">
      <c r="A164" s="27" t="s">
        <v>216</v>
      </c>
      <c r="B164" s="51">
        <f>B165+B166</f>
        <v>15436600</v>
      </c>
      <c r="C164" s="51">
        <f>C165+C166</f>
        <v>0</v>
      </c>
      <c r="D164" s="28">
        <f t="shared" si="21"/>
        <v>0</v>
      </c>
      <c r="E164" s="31">
        <f t="shared" si="22"/>
        <v>-15436600</v>
      </c>
    </row>
    <row r="165" spans="1:5" s="5" customFormat="1" ht="15">
      <c r="A165" s="41" t="s">
        <v>58</v>
      </c>
      <c r="B165" s="51">
        <v>12680100</v>
      </c>
      <c r="C165" s="51">
        <v>0</v>
      </c>
      <c r="D165" s="28">
        <f t="shared" si="21"/>
        <v>0</v>
      </c>
      <c r="E165" s="31">
        <f t="shared" si="22"/>
        <v>-12680100</v>
      </c>
    </row>
    <row r="166" spans="1:5" s="5" customFormat="1" ht="15">
      <c r="A166" s="41" t="s">
        <v>59</v>
      </c>
      <c r="B166" s="51">
        <v>2756500</v>
      </c>
      <c r="C166" s="51">
        <v>0</v>
      </c>
      <c r="D166" s="28">
        <f t="shared" si="21"/>
        <v>0</v>
      </c>
      <c r="E166" s="31">
        <f t="shared" si="22"/>
        <v>-2756500</v>
      </c>
    </row>
    <row r="167" spans="1:5" s="5" customFormat="1" ht="15">
      <c r="A167" s="27" t="s">
        <v>136</v>
      </c>
      <c r="B167" s="66">
        <v>68700</v>
      </c>
      <c r="C167" s="66">
        <v>0</v>
      </c>
      <c r="D167" s="28">
        <f t="shared" si="21"/>
        <v>0</v>
      </c>
      <c r="E167" s="31">
        <f t="shared" si="22"/>
        <v>-68700</v>
      </c>
    </row>
    <row r="168" spans="1:5" s="5" customFormat="1" ht="29.25" customHeight="1">
      <c r="A168" s="27" t="s">
        <v>217</v>
      </c>
      <c r="B168" s="51">
        <f>B169</f>
        <v>6600100</v>
      </c>
      <c r="C168" s="51">
        <f>C169</f>
        <v>0</v>
      </c>
      <c r="D168" s="28">
        <f t="shared" si="21"/>
        <v>0</v>
      </c>
      <c r="E168" s="31">
        <f t="shared" si="22"/>
        <v>-6600100</v>
      </c>
    </row>
    <row r="169" spans="1:5" s="5" customFormat="1" ht="15">
      <c r="A169" s="41" t="s">
        <v>58</v>
      </c>
      <c r="B169" s="51">
        <v>6600100</v>
      </c>
      <c r="C169" s="51">
        <v>0</v>
      </c>
      <c r="D169" s="28">
        <f t="shared" si="21"/>
        <v>0</v>
      </c>
      <c r="E169" s="31">
        <f aca="true" t="shared" si="23" ref="E169:E176">C169-B169</f>
        <v>-6600100</v>
      </c>
    </row>
    <row r="170" spans="1:5" s="5" customFormat="1" ht="29.25" customHeight="1">
      <c r="A170" s="27" t="s">
        <v>218</v>
      </c>
      <c r="B170" s="51">
        <f>B171</f>
        <v>4626700</v>
      </c>
      <c r="C170" s="51">
        <f>C171</f>
        <v>0</v>
      </c>
      <c r="D170" s="28">
        <f t="shared" si="21"/>
        <v>0</v>
      </c>
      <c r="E170" s="31">
        <f>C170-B170</f>
        <v>-4626700</v>
      </c>
    </row>
    <row r="171" spans="1:5" s="5" customFormat="1" ht="15">
      <c r="A171" s="41" t="s">
        <v>58</v>
      </c>
      <c r="B171" s="51">
        <v>4626700</v>
      </c>
      <c r="C171" s="51">
        <v>0</v>
      </c>
      <c r="D171" s="28">
        <f t="shared" si="21"/>
        <v>0</v>
      </c>
      <c r="E171" s="31">
        <f>C171-B171</f>
        <v>-4626700</v>
      </c>
    </row>
    <row r="172" spans="1:5" s="5" customFormat="1" ht="15">
      <c r="A172" s="27" t="s">
        <v>36</v>
      </c>
      <c r="B172" s="51">
        <f>B173+B175+B174</f>
        <v>0</v>
      </c>
      <c r="C172" s="51">
        <f>C173+C175+C174</f>
        <v>0</v>
      </c>
      <c r="D172" s="28" t="str">
        <f t="shared" si="21"/>
        <v>   </v>
      </c>
      <c r="E172" s="31">
        <f t="shared" si="23"/>
        <v>0</v>
      </c>
    </row>
    <row r="173" spans="1:5" s="5" customFormat="1" ht="30">
      <c r="A173" s="27" t="s">
        <v>120</v>
      </c>
      <c r="B173" s="51">
        <v>0</v>
      </c>
      <c r="C173" s="51">
        <v>0</v>
      </c>
      <c r="D173" s="28" t="str">
        <f t="shared" si="21"/>
        <v>   </v>
      </c>
      <c r="E173" s="31">
        <f t="shared" si="23"/>
        <v>0</v>
      </c>
    </row>
    <row r="174" spans="1:5" s="5" customFormat="1" ht="30">
      <c r="A174" s="27" t="s">
        <v>134</v>
      </c>
      <c r="B174" s="51">
        <v>0</v>
      </c>
      <c r="C174" s="51">
        <v>0</v>
      </c>
      <c r="D174" s="28" t="str">
        <f t="shared" si="21"/>
        <v>   </v>
      </c>
      <c r="E174" s="31">
        <f t="shared" si="23"/>
        <v>0</v>
      </c>
    </row>
    <row r="175" spans="1:5" s="5" customFormat="1" ht="29.25" customHeight="1">
      <c r="A175" s="27" t="s">
        <v>133</v>
      </c>
      <c r="B175" s="51">
        <v>0</v>
      </c>
      <c r="C175" s="51">
        <v>0</v>
      </c>
      <c r="D175" s="28" t="str">
        <f t="shared" si="21"/>
        <v>   </v>
      </c>
      <c r="E175" s="31">
        <f t="shared" si="23"/>
        <v>0</v>
      </c>
    </row>
    <row r="176" spans="1:5" s="5" customFormat="1" ht="15">
      <c r="A176" s="27" t="s">
        <v>7</v>
      </c>
      <c r="B176" s="51">
        <f>B177+B182</f>
        <v>6213445.91</v>
      </c>
      <c r="C176" s="51">
        <f>C177+C182</f>
        <v>0</v>
      </c>
      <c r="D176" s="28">
        <f t="shared" si="21"/>
        <v>0</v>
      </c>
      <c r="E176" s="31">
        <f t="shared" si="23"/>
        <v>-6213445.91</v>
      </c>
    </row>
    <row r="177" spans="1:5" s="5" customFormat="1" ht="15">
      <c r="A177" s="39" t="s">
        <v>89</v>
      </c>
      <c r="B177" s="51">
        <f>B180+B181+B178+B179</f>
        <v>0</v>
      </c>
      <c r="C177" s="51">
        <f>C180+C181+C178+C179</f>
        <v>0</v>
      </c>
      <c r="D177" s="28" t="str">
        <f aca="true" t="shared" si="24" ref="D177:D186">IF(B177=0,"   ",C177/B177)</f>
        <v>   </v>
      </c>
      <c r="E177" s="31">
        <f aca="true" t="shared" si="25" ref="E177:E186">C177-B177</f>
        <v>0</v>
      </c>
    </row>
    <row r="178" spans="1:5" s="5" customFormat="1" ht="30">
      <c r="A178" s="41" t="s">
        <v>157</v>
      </c>
      <c r="B178" s="51">
        <v>0</v>
      </c>
      <c r="C178" s="51">
        <v>0</v>
      </c>
      <c r="D178" s="28" t="str">
        <f t="shared" si="24"/>
        <v>   </v>
      </c>
      <c r="E178" s="31">
        <f t="shared" si="25"/>
        <v>0</v>
      </c>
    </row>
    <row r="179" spans="1:5" s="5" customFormat="1" ht="30">
      <c r="A179" s="41" t="s">
        <v>158</v>
      </c>
      <c r="B179" s="51">
        <v>0</v>
      </c>
      <c r="C179" s="51">
        <v>0</v>
      </c>
      <c r="D179" s="28" t="str">
        <f t="shared" si="24"/>
        <v>   </v>
      </c>
      <c r="E179" s="31">
        <f t="shared" si="25"/>
        <v>0</v>
      </c>
    </row>
    <row r="180" spans="1:5" s="5" customFormat="1" ht="15">
      <c r="A180" s="41" t="s">
        <v>90</v>
      </c>
      <c r="B180" s="51">
        <v>0</v>
      </c>
      <c r="C180" s="51">
        <v>0</v>
      </c>
      <c r="D180" s="28" t="str">
        <f t="shared" si="24"/>
        <v>   </v>
      </c>
      <c r="E180" s="31">
        <f t="shared" si="25"/>
        <v>0</v>
      </c>
    </row>
    <row r="181" spans="1:5" ht="14.25" customHeight="1">
      <c r="A181" s="70" t="s">
        <v>151</v>
      </c>
      <c r="B181" s="65">
        <v>0</v>
      </c>
      <c r="C181" s="65">
        <v>0</v>
      </c>
      <c r="D181" s="28" t="str">
        <f t="shared" si="24"/>
        <v>   </v>
      </c>
      <c r="E181" s="31">
        <f t="shared" si="25"/>
        <v>0</v>
      </c>
    </row>
    <row r="182" spans="1:5" ht="15">
      <c r="A182" s="27" t="s">
        <v>145</v>
      </c>
      <c r="B182" s="66">
        <f>B183</f>
        <v>6213445.91</v>
      </c>
      <c r="C182" s="66">
        <f>C183</f>
        <v>0</v>
      </c>
      <c r="D182" s="28">
        <f t="shared" si="24"/>
        <v>0</v>
      </c>
      <c r="E182" s="67">
        <f t="shared" si="25"/>
        <v>-6213445.91</v>
      </c>
    </row>
    <row r="183" spans="1:5" ht="27.75" customHeight="1">
      <c r="A183" s="39" t="s">
        <v>188</v>
      </c>
      <c r="B183" s="66">
        <f>B184+B186+B185</f>
        <v>6213445.91</v>
      </c>
      <c r="C183" s="66">
        <f>C184+C186+C185</f>
        <v>0</v>
      </c>
      <c r="D183" s="28">
        <f t="shared" si="24"/>
        <v>0</v>
      </c>
      <c r="E183" s="67">
        <f t="shared" si="25"/>
        <v>-6213445.91</v>
      </c>
    </row>
    <row r="184" spans="1:5" ht="15">
      <c r="A184" s="27" t="s">
        <v>143</v>
      </c>
      <c r="B184" s="66">
        <v>6151311.44</v>
      </c>
      <c r="C184" s="66">
        <v>0</v>
      </c>
      <c r="D184" s="28">
        <f t="shared" si="24"/>
        <v>0</v>
      </c>
      <c r="E184" s="67">
        <f t="shared" si="25"/>
        <v>-6151311.44</v>
      </c>
    </row>
    <row r="185" spans="1:5" ht="15">
      <c r="A185" s="27" t="s">
        <v>144</v>
      </c>
      <c r="B185" s="66">
        <v>43494.12</v>
      </c>
      <c r="C185" s="66">
        <v>0</v>
      </c>
      <c r="D185" s="28">
        <f t="shared" si="24"/>
        <v>0</v>
      </c>
      <c r="E185" s="67">
        <f t="shared" si="25"/>
        <v>-43494.12</v>
      </c>
    </row>
    <row r="186" spans="1:5" ht="15">
      <c r="A186" s="27" t="s">
        <v>163</v>
      </c>
      <c r="B186" s="66">
        <v>18640.35</v>
      </c>
      <c r="C186" s="66">
        <v>0</v>
      </c>
      <c r="D186" s="28">
        <f t="shared" si="24"/>
        <v>0</v>
      </c>
      <c r="E186" s="67">
        <f t="shared" si="25"/>
        <v>-18640.35</v>
      </c>
    </row>
    <row r="187" spans="1:5" s="5" customFormat="1" ht="15">
      <c r="A187" s="27" t="s">
        <v>8</v>
      </c>
      <c r="B187" s="51">
        <f>B188+B200+B227+B223+B214</f>
        <v>367830300</v>
      </c>
      <c r="C187" s="51">
        <f>C188+C200+C227+C223+C214</f>
        <v>15361349.75</v>
      </c>
      <c r="D187" s="28">
        <f aca="true" t="shared" si="26" ref="D187:D203">IF(B187=0,"   ",C187/B187)</f>
        <v>0.04176205644287597</v>
      </c>
      <c r="E187" s="31">
        <f aca="true" t="shared" si="27" ref="E187:E203">C187-B187</f>
        <v>-352468950.25</v>
      </c>
    </row>
    <row r="188" spans="1:5" s="5" customFormat="1" ht="15">
      <c r="A188" s="27" t="s">
        <v>44</v>
      </c>
      <c r="B188" s="51">
        <f>B189+B192+B196</f>
        <v>109232800</v>
      </c>
      <c r="C188" s="51">
        <f>C189+C192+C196</f>
        <v>3665400</v>
      </c>
      <c r="D188" s="28">
        <f t="shared" si="26"/>
        <v>0.033555855017906706</v>
      </c>
      <c r="E188" s="31">
        <f t="shared" si="27"/>
        <v>-105567400</v>
      </c>
    </row>
    <row r="189" spans="1:5" s="5" customFormat="1" ht="15">
      <c r="A189" s="27" t="s">
        <v>76</v>
      </c>
      <c r="B189" s="51">
        <v>42065500</v>
      </c>
      <c r="C189" s="55">
        <v>3665400</v>
      </c>
      <c r="D189" s="28">
        <f t="shared" si="26"/>
        <v>0.08713553862428831</v>
      </c>
      <c r="E189" s="31">
        <f t="shared" si="27"/>
        <v>-38400100</v>
      </c>
    </row>
    <row r="190" spans="1:5" s="5" customFormat="1" ht="15">
      <c r="A190" s="41" t="s">
        <v>139</v>
      </c>
      <c r="B190" s="51">
        <v>37098100</v>
      </c>
      <c r="C190" s="55">
        <v>3530100</v>
      </c>
      <c r="D190" s="28">
        <f t="shared" si="26"/>
        <v>0.09515581660516306</v>
      </c>
      <c r="E190" s="31">
        <f>C190-B190</f>
        <v>-33568000</v>
      </c>
    </row>
    <row r="191" spans="1:5" s="5" customFormat="1" ht="15">
      <c r="A191" s="39" t="s">
        <v>94</v>
      </c>
      <c r="B191" s="51">
        <v>0</v>
      </c>
      <c r="C191" s="51">
        <v>0</v>
      </c>
      <c r="D191" s="28" t="str">
        <f t="shared" si="26"/>
        <v>   </v>
      </c>
      <c r="E191" s="31">
        <f t="shared" si="27"/>
        <v>0</v>
      </c>
    </row>
    <row r="192" spans="1:5" s="5" customFormat="1" ht="15">
      <c r="A192" s="27" t="s">
        <v>150</v>
      </c>
      <c r="B192" s="51">
        <f>B193</f>
        <v>10000000</v>
      </c>
      <c r="C192" s="51">
        <f>C193</f>
        <v>0</v>
      </c>
      <c r="D192" s="28">
        <f aca="true" t="shared" si="28" ref="D192:D199">IF(B192=0,"   ",C192/B192)</f>
        <v>0</v>
      </c>
      <c r="E192" s="31">
        <f aca="true" t="shared" si="29" ref="E192:E199">C192-B192</f>
        <v>-10000000</v>
      </c>
    </row>
    <row r="193" spans="1:5" s="5" customFormat="1" ht="45">
      <c r="A193" s="41" t="s">
        <v>219</v>
      </c>
      <c r="B193" s="51">
        <f>SUM(B194:B195)</f>
        <v>10000000</v>
      </c>
      <c r="C193" s="51">
        <v>0</v>
      </c>
      <c r="D193" s="28">
        <f t="shared" si="28"/>
        <v>0</v>
      </c>
      <c r="E193" s="31">
        <f t="shared" si="29"/>
        <v>-10000000</v>
      </c>
    </row>
    <row r="194" spans="1:5" ht="15">
      <c r="A194" s="27" t="s">
        <v>144</v>
      </c>
      <c r="B194" s="66">
        <v>10000000</v>
      </c>
      <c r="C194" s="66">
        <v>0</v>
      </c>
      <c r="D194" s="28">
        <f t="shared" si="28"/>
        <v>0</v>
      </c>
      <c r="E194" s="67">
        <f t="shared" si="29"/>
        <v>-10000000</v>
      </c>
    </row>
    <row r="195" spans="1:5" ht="15">
      <c r="A195" s="27" t="s">
        <v>163</v>
      </c>
      <c r="B195" s="66">
        <v>0</v>
      </c>
      <c r="C195" s="66">
        <v>0</v>
      </c>
      <c r="D195" s="28" t="str">
        <f t="shared" si="28"/>
        <v>   </v>
      </c>
      <c r="E195" s="67">
        <f t="shared" si="29"/>
        <v>0</v>
      </c>
    </row>
    <row r="196" spans="1:5" s="5" customFormat="1" ht="30">
      <c r="A196" s="39" t="s">
        <v>201</v>
      </c>
      <c r="B196" s="51">
        <f>SUM(B197:B199)</f>
        <v>57167300</v>
      </c>
      <c r="C196" s="51">
        <f>SUM(C197:C199)</f>
        <v>0</v>
      </c>
      <c r="D196" s="28">
        <f t="shared" si="28"/>
        <v>0</v>
      </c>
      <c r="E196" s="31">
        <f t="shared" si="29"/>
        <v>-57167300</v>
      </c>
    </row>
    <row r="197" spans="1:5" ht="15">
      <c r="A197" s="27" t="s">
        <v>220</v>
      </c>
      <c r="B197" s="66">
        <v>56880000</v>
      </c>
      <c r="C197" s="66">
        <v>0</v>
      </c>
      <c r="D197" s="28">
        <f t="shared" si="28"/>
        <v>0</v>
      </c>
      <c r="E197" s="67">
        <f t="shared" si="29"/>
        <v>-56880000</v>
      </c>
    </row>
    <row r="198" spans="1:5" ht="15">
      <c r="A198" s="27" t="s">
        <v>144</v>
      </c>
      <c r="B198" s="66">
        <v>287300</v>
      </c>
      <c r="C198" s="66">
        <v>0</v>
      </c>
      <c r="D198" s="28">
        <f t="shared" si="28"/>
        <v>0</v>
      </c>
      <c r="E198" s="67">
        <f t="shared" si="29"/>
        <v>-287300</v>
      </c>
    </row>
    <row r="199" spans="1:5" ht="15">
      <c r="A199" s="27" t="s">
        <v>163</v>
      </c>
      <c r="B199" s="66">
        <v>0</v>
      </c>
      <c r="C199" s="66">
        <v>0</v>
      </c>
      <c r="D199" s="28" t="str">
        <f t="shared" si="28"/>
        <v>   </v>
      </c>
      <c r="E199" s="67">
        <f t="shared" si="29"/>
        <v>0</v>
      </c>
    </row>
    <row r="200" spans="1:5" s="5" customFormat="1" ht="15">
      <c r="A200" s="27" t="s">
        <v>45</v>
      </c>
      <c r="B200" s="51">
        <f>B201+B203+B210+B207+B211</f>
        <v>222610000</v>
      </c>
      <c r="C200" s="51">
        <f>C201+C203+C210+C207+C211</f>
        <v>10285900</v>
      </c>
      <c r="D200" s="28">
        <f t="shared" si="26"/>
        <v>0.046205920668433584</v>
      </c>
      <c r="E200" s="31">
        <f t="shared" si="27"/>
        <v>-212324100</v>
      </c>
    </row>
    <row r="201" spans="1:5" s="5" customFormat="1" ht="15">
      <c r="A201" s="27" t="s">
        <v>76</v>
      </c>
      <c r="B201" s="51">
        <v>122377600</v>
      </c>
      <c r="C201" s="51">
        <v>10285900</v>
      </c>
      <c r="D201" s="28">
        <f t="shared" si="26"/>
        <v>0.08405051251209372</v>
      </c>
      <c r="E201" s="31">
        <f t="shared" si="27"/>
        <v>-112091700</v>
      </c>
    </row>
    <row r="202" spans="1:5" s="5" customFormat="1" ht="18" customHeight="1">
      <c r="A202" s="41" t="s">
        <v>189</v>
      </c>
      <c r="B202" s="51">
        <v>108768400</v>
      </c>
      <c r="C202" s="51">
        <v>9064000</v>
      </c>
      <c r="D202" s="28">
        <f t="shared" si="26"/>
        <v>0.08333302687177525</v>
      </c>
      <c r="E202" s="31">
        <f t="shared" si="27"/>
        <v>-99704400</v>
      </c>
    </row>
    <row r="203" spans="1:5" s="5" customFormat="1" ht="15">
      <c r="A203" s="27" t="s">
        <v>77</v>
      </c>
      <c r="B203" s="51">
        <f>B204</f>
        <v>20000000</v>
      </c>
      <c r="C203" s="51">
        <f>C204</f>
        <v>0</v>
      </c>
      <c r="D203" s="28">
        <f t="shared" si="26"/>
        <v>0</v>
      </c>
      <c r="E203" s="31">
        <f t="shared" si="27"/>
        <v>-20000000</v>
      </c>
    </row>
    <row r="204" spans="1:5" s="5" customFormat="1" ht="45">
      <c r="A204" s="41" t="s">
        <v>221</v>
      </c>
      <c r="B204" s="51">
        <f>SUM(B205:B206)</f>
        <v>20000000</v>
      </c>
      <c r="C204" s="51">
        <f>SUM(C205:C206)</f>
        <v>0</v>
      </c>
      <c r="D204" s="28">
        <f aca="true" t="shared" si="30" ref="D204:D209">IF(B204=0,"   ",C204/B204)</f>
        <v>0</v>
      </c>
      <c r="E204" s="31">
        <f aca="true" t="shared" si="31" ref="E204:E209">C204-B204</f>
        <v>-20000000</v>
      </c>
    </row>
    <row r="205" spans="1:5" ht="15">
      <c r="A205" s="27" t="s">
        <v>144</v>
      </c>
      <c r="B205" s="66">
        <v>20000000</v>
      </c>
      <c r="C205" s="66">
        <v>0</v>
      </c>
      <c r="D205" s="28">
        <f t="shared" si="30"/>
        <v>0</v>
      </c>
      <c r="E205" s="67">
        <f t="shared" si="31"/>
        <v>-20000000</v>
      </c>
    </row>
    <row r="206" spans="1:5" ht="15">
      <c r="A206" s="27" t="s">
        <v>163</v>
      </c>
      <c r="B206" s="66">
        <v>0</v>
      </c>
      <c r="C206" s="66">
        <v>0</v>
      </c>
      <c r="D206" s="28" t="str">
        <f t="shared" si="30"/>
        <v>   </v>
      </c>
      <c r="E206" s="67">
        <f t="shared" si="31"/>
        <v>0</v>
      </c>
    </row>
    <row r="207" spans="1:5" s="5" customFormat="1" ht="45">
      <c r="A207" s="71" t="s">
        <v>174</v>
      </c>
      <c r="B207" s="51">
        <f>B208+B209</f>
        <v>80232400</v>
      </c>
      <c r="C207" s="51">
        <f>C208+C209</f>
        <v>0</v>
      </c>
      <c r="D207" s="28">
        <f t="shared" si="30"/>
        <v>0</v>
      </c>
      <c r="E207" s="31">
        <f t="shared" si="31"/>
        <v>-80232400</v>
      </c>
    </row>
    <row r="208" spans="1:5" s="5" customFormat="1" ht="15" customHeight="1">
      <c r="A208" s="41" t="s">
        <v>58</v>
      </c>
      <c r="B208" s="66">
        <v>77027200</v>
      </c>
      <c r="C208" s="66">
        <v>0</v>
      </c>
      <c r="D208" s="28">
        <f t="shared" si="30"/>
        <v>0</v>
      </c>
      <c r="E208" s="31">
        <f t="shared" si="31"/>
        <v>-77027200</v>
      </c>
    </row>
    <row r="209" spans="1:5" s="5" customFormat="1" ht="13.5" customHeight="1">
      <c r="A209" s="41" t="s">
        <v>153</v>
      </c>
      <c r="B209" s="66">
        <v>3205200</v>
      </c>
      <c r="C209" s="66">
        <v>0</v>
      </c>
      <c r="D209" s="28">
        <f t="shared" si="30"/>
        <v>0</v>
      </c>
      <c r="E209" s="31">
        <f t="shared" si="31"/>
        <v>-3205200</v>
      </c>
    </row>
    <row r="210" spans="1:5" s="5" customFormat="1" ht="15">
      <c r="A210" s="39" t="s">
        <v>115</v>
      </c>
      <c r="B210" s="51">
        <v>0</v>
      </c>
      <c r="C210" s="51">
        <v>0</v>
      </c>
      <c r="D210" s="28" t="str">
        <f aca="true" t="shared" si="32" ref="D210:D215">IF(B210=0,"   ",C210/B210)</f>
        <v>   </v>
      </c>
      <c r="E210" s="31">
        <f aca="true" t="shared" si="33" ref="E210:E215">C210-B210</f>
        <v>0</v>
      </c>
    </row>
    <row r="211" spans="1:5" s="5" customFormat="1" ht="57" customHeight="1">
      <c r="A211" s="39" t="s">
        <v>190</v>
      </c>
      <c r="B211" s="51">
        <f>SUM(B212:B213)</f>
        <v>0</v>
      </c>
      <c r="C211" s="51">
        <f>SUM(C212:C213)</f>
        <v>0</v>
      </c>
      <c r="D211" s="28" t="str">
        <f t="shared" si="32"/>
        <v>   </v>
      </c>
      <c r="E211" s="31">
        <f t="shared" si="33"/>
        <v>0</v>
      </c>
    </row>
    <row r="212" spans="1:5" s="5" customFormat="1" ht="15" customHeight="1">
      <c r="A212" s="41" t="s">
        <v>58</v>
      </c>
      <c r="B212" s="66">
        <v>0</v>
      </c>
      <c r="C212" s="66">
        <v>0</v>
      </c>
      <c r="D212" s="28" t="str">
        <f t="shared" si="32"/>
        <v>   </v>
      </c>
      <c r="E212" s="31">
        <f t="shared" si="33"/>
        <v>0</v>
      </c>
    </row>
    <row r="213" spans="1:5" s="5" customFormat="1" ht="13.5" customHeight="1">
      <c r="A213" s="41" t="s">
        <v>153</v>
      </c>
      <c r="B213" s="66">
        <v>0</v>
      </c>
      <c r="C213" s="66">
        <v>0</v>
      </c>
      <c r="D213" s="28" t="str">
        <f t="shared" si="32"/>
        <v>   </v>
      </c>
      <c r="E213" s="31">
        <f t="shared" si="33"/>
        <v>0</v>
      </c>
    </row>
    <row r="214" spans="1:5" s="5" customFormat="1" ht="15">
      <c r="A214" s="27" t="s">
        <v>140</v>
      </c>
      <c r="B214" s="51">
        <f>B215+B216+B219+B222</f>
        <v>30198700</v>
      </c>
      <c r="C214" s="51">
        <f>C215+C216+C219+C222</f>
        <v>1197600</v>
      </c>
      <c r="D214" s="28">
        <f t="shared" si="32"/>
        <v>0.039657336242950855</v>
      </c>
      <c r="E214" s="31">
        <f t="shared" si="33"/>
        <v>-29001100</v>
      </c>
    </row>
    <row r="215" spans="1:5" s="5" customFormat="1" ht="15">
      <c r="A215" s="27" t="s">
        <v>76</v>
      </c>
      <c r="B215" s="51">
        <v>16242800</v>
      </c>
      <c r="C215" s="55">
        <v>1197600</v>
      </c>
      <c r="D215" s="28">
        <f t="shared" si="32"/>
        <v>0.07373113010072155</v>
      </c>
      <c r="E215" s="31">
        <f t="shared" si="33"/>
        <v>-15045200</v>
      </c>
    </row>
    <row r="216" spans="1:5" ht="15" customHeight="1">
      <c r="A216" s="71" t="s">
        <v>179</v>
      </c>
      <c r="B216" s="51">
        <f>B217+B218</f>
        <v>531900</v>
      </c>
      <c r="C216" s="51">
        <f>C217+C218</f>
        <v>0</v>
      </c>
      <c r="D216" s="66">
        <f>IF(B216=0,"   ",C216/B216*100)</f>
        <v>0</v>
      </c>
      <c r="E216" s="67">
        <f aca="true" t="shared" si="34" ref="E216:E221">C216-B216</f>
        <v>-531900</v>
      </c>
    </row>
    <row r="217" spans="1:5" s="5" customFormat="1" ht="15" customHeight="1">
      <c r="A217" s="41" t="s">
        <v>58</v>
      </c>
      <c r="B217" s="66">
        <v>500000</v>
      </c>
      <c r="C217" s="66">
        <v>0</v>
      </c>
      <c r="D217" s="28">
        <f>IF(B217=0,"   ",C217/B217)</f>
        <v>0</v>
      </c>
      <c r="E217" s="31">
        <f t="shared" si="34"/>
        <v>-500000</v>
      </c>
    </row>
    <row r="218" spans="1:5" s="5" customFormat="1" ht="13.5" customHeight="1">
      <c r="A218" s="41" t="s">
        <v>153</v>
      </c>
      <c r="B218" s="66">
        <v>31900</v>
      </c>
      <c r="C218" s="66">
        <v>0</v>
      </c>
      <c r="D218" s="28">
        <f>IF(B218=0,"   ",C218/B218)</f>
        <v>0</v>
      </c>
      <c r="E218" s="31">
        <f t="shared" si="34"/>
        <v>-31900</v>
      </c>
    </row>
    <row r="219" spans="1:5" ht="28.5" customHeight="1">
      <c r="A219" s="71" t="s">
        <v>181</v>
      </c>
      <c r="B219" s="51">
        <f>B220+B221</f>
        <v>4995000</v>
      </c>
      <c r="C219" s="51">
        <f>C220+C221</f>
        <v>0</v>
      </c>
      <c r="D219" s="66">
        <f>IF(B219=0,"   ",C219/B219*100)</f>
        <v>0</v>
      </c>
      <c r="E219" s="67">
        <f t="shared" si="34"/>
        <v>-4995000</v>
      </c>
    </row>
    <row r="220" spans="1:5" s="5" customFormat="1" ht="15" customHeight="1">
      <c r="A220" s="41" t="s">
        <v>58</v>
      </c>
      <c r="B220" s="66">
        <v>4695300</v>
      </c>
      <c r="C220" s="66">
        <v>0</v>
      </c>
      <c r="D220" s="28">
        <f aca="true" t="shared" si="35" ref="D220:D225">IF(B220=0,"   ",C220/B220)</f>
        <v>0</v>
      </c>
      <c r="E220" s="31">
        <f t="shared" si="34"/>
        <v>-4695300</v>
      </c>
    </row>
    <row r="221" spans="1:5" s="5" customFormat="1" ht="13.5" customHeight="1">
      <c r="A221" s="41" t="s">
        <v>153</v>
      </c>
      <c r="B221" s="66">
        <v>299700</v>
      </c>
      <c r="C221" s="66">
        <v>0</v>
      </c>
      <c r="D221" s="28">
        <f t="shared" si="35"/>
        <v>0</v>
      </c>
      <c r="E221" s="31">
        <f t="shared" si="34"/>
        <v>-299700</v>
      </c>
    </row>
    <row r="222" spans="1:5" s="5" customFormat="1" ht="27" customHeight="1">
      <c r="A222" s="39" t="s">
        <v>184</v>
      </c>
      <c r="B222" s="66">
        <v>8429000</v>
      </c>
      <c r="C222" s="66">
        <v>0</v>
      </c>
      <c r="D222" s="28">
        <f t="shared" si="35"/>
        <v>0</v>
      </c>
      <c r="E222" s="31">
        <f>C222-B222</f>
        <v>-8429000</v>
      </c>
    </row>
    <row r="223" spans="1:5" s="5" customFormat="1" ht="15">
      <c r="A223" s="39" t="s">
        <v>46</v>
      </c>
      <c r="B223" s="51">
        <f>B224+B225+B226</f>
        <v>60000</v>
      </c>
      <c r="C223" s="51">
        <f>C224+C225+C226</f>
        <v>24000</v>
      </c>
      <c r="D223" s="28">
        <f t="shared" si="35"/>
        <v>0.4</v>
      </c>
      <c r="E223" s="31">
        <f>C223-B223</f>
        <v>-36000</v>
      </c>
    </row>
    <row r="224" spans="1:5" s="5" customFormat="1" ht="15">
      <c r="A224" s="27" t="s">
        <v>93</v>
      </c>
      <c r="B224" s="51">
        <v>0</v>
      </c>
      <c r="C224" s="51">
        <v>0</v>
      </c>
      <c r="D224" s="28" t="str">
        <f t="shared" si="35"/>
        <v>   </v>
      </c>
      <c r="E224" s="31">
        <f>C224-B224</f>
        <v>0</v>
      </c>
    </row>
    <row r="225" spans="1:5" s="5" customFormat="1" ht="15">
      <c r="A225" s="27" t="s">
        <v>92</v>
      </c>
      <c r="B225" s="51">
        <v>0</v>
      </c>
      <c r="C225" s="51">
        <v>0</v>
      </c>
      <c r="D225" s="28" t="str">
        <f t="shared" si="35"/>
        <v>   </v>
      </c>
      <c r="E225" s="31">
        <f>C225-B225</f>
        <v>0</v>
      </c>
    </row>
    <row r="226" spans="1:5" s="5" customFormat="1" ht="15">
      <c r="A226" s="27" t="s">
        <v>91</v>
      </c>
      <c r="B226" s="51">
        <v>60000</v>
      </c>
      <c r="C226" s="51">
        <v>24000</v>
      </c>
      <c r="D226" s="28">
        <f aca="true" t="shared" si="36" ref="D226:D233">IF(B226=0,"   ",C226/B226)</f>
        <v>0.4</v>
      </c>
      <c r="E226" s="31">
        <f aca="true" t="shared" si="37" ref="E226:E233">C226-B226</f>
        <v>-36000</v>
      </c>
    </row>
    <row r="227" spans="1:5" s="5" customFormat="1" ht="15">
      <c r="A227" s="27" t="s">
        <v>47</v>
      </c>
      <c r="B227" s="51">
        <v>5728800</v>
      </c>
      <c r="C227" s="51">
        <v>188449.75</v>
      </c>
      <c r="D227" s="28">
        <f t="shared" si="36"/>
        <v>0.03289515256249127</v>
      </c>
      <c r="E227" s="31">
        <f t="shared" si="37"/>
        <v>-5540350.25</v>
      </c>
    </row>
    <row r="228" spans="1:5" s="5" customFormat="1" ht="15">
      <c r="A228" s="27" t="s">
        <v>175</v>
      </c>
      <c r="B228" s="51">
        <v>0</v>
      </c>
      <c r="C228" s="55">
        <v>0</v>
      </c>
      <c r="D228" s="28" t="str">
        <f t="shared" si="36"/>
        <v>   </v>
      </c>
      <c r="E228" s="31">
        <f t="shared" si="37"/>
        <v>0</v>
      </c>
    </row>
    <row r="229" spans="1:5" s="5" customFormat="1" ht="30">
      <c r="A229" s="27" t="s">
        <v>98</v>
      </c>
      <c r="B229" s="51">
        <v>0</v>
      </c>
      <c r="C229" s="55">
        <v>0</v>
      </c>
      <c r="D229" s="28" t="str">
        <f t="shared" si="36"/>
        <v>   </v>
      </c>
      <c r="E229" s="31">
        <f t="shared" si="37"/>
        <v>0</v>
      </c>
    </row>
    <row r="230" spans="1:5" s="5" customFormat="1" ht="15">
      <c r="A230" s="27" t="s">
        <v>61</v>
      </c>
      <c r="B230" s="50">
        <f>SUM(B231,)</f>
        <v>39940213</v>
      </c>
      <c r="C230" s="50">
        <f>SUM(C231,)</f>
        <v>350000</v>
      </c>
      <c r="D230" s="28">
        <f t="shared" si="36"/>
        <v>0.008763097983478456</v>
      </c>
      <c r="E230" s="31">
        <f t="shared" si="37"/>
        <v>-39590213</v>
      </c>
    </row>
    <row r="231" spans="1:5" s="5" customFormat="1" ht="13.5" customHeight="1">
      <c r="A231" s="27" t="s">
        <v>48</v>
      </c>
      <c r="B231" s="51">
        <f>B233+B237+B240+B243+B246+B249+B253+B232</f>
        <v>39940213</v>
      </c>
      <c r="C231" s="51">
        <f>C233+C237+C240+C243+C246+C249+C253+C232</f>
        <v>350000</v>
      </c>
      <c r="D231" s="28">
        <f t="shared" si="36"/>
        <v>0.008763097983478456</v>
      </c>
      <c r="E231" s="31">
        <f t="shared" si="37"/>
        <v>-39590213</v>
      </c>
    </row>
    <row r="232" spans="1:5" s="5" customFormat="1" ht="15">
      <c r="A232" s="27" t="s">
        <v>76</v>
      </c>
      <c r="B232" s="51">
        <v>20697500</v>
      </c>
      <c r="C232" s="55">
        <v>350000</v>
      </c>
      <c r="D232" s="28">
        <f t="shared" si="36"/>
        <v>0.01691025486169827</v>
      </c>
      <c r="E232" s="31">
        <f t="shared" si="37"/>
        <v>-20347500</v>
      </c>
    </row>
    <row r="233" spans="1:5" s="5" customFormat="1" ht="30">
      <c r="A233" s="27" t="s">
        <v>224</v>
      </c>
      <c r="B233" s="51">
        <f>SUM(B234:B236)</f>
        <v>42713</v>
      </c>
      <c r="C233" s="51">
        <f>SUM(C234:C236)</f>
        <v>0</v>
      </c>
      <c r="D233" s="28">
        <f t="shared" si="36"/>
        <v>0</v>
      </c>
      <c r="E233" s="31">
        <f t="shared" si="37"/>
        <v>-42713</v>
      </c>
    </row>
    <row r="234" spans="1:5" s="5" customFormat="1" ht="15" customHeight="1">
      <c r="A234" s="41" t="s">
        <v>74</v>
      </c>
      <c r="B234" s="66">
        <v>29900</v>
      </c>
      <c r="C234" s="66">
        <v>0</v>
      </c>
      <c r="D234" s="28">
        <f aca="true" t="shared" si="38" ref="D234:D256">IF(B234=0,"   ",C234/B234)</f>
        <v>0</v>
      </c>
      <c r="E234" s="31">
        <f aca="true" t="shared" si="39" ref="E234:E242">C234-B234</f>
        <v>-29900</v>
      </c>
    </row>
    <row r="235" spans="1:5" s="5" customFormat="1" ht="13.5" customHeight="1">
      <c r="A235" s="41" t="s">
        <v>58</v>
      </c>
      <c r="B235" s="66">
        <v>12813</v>
      </c>
      <c r="C235" s="66">
        <v>0</v>
      </c>
      <c r="D235" s="28">
        <f t="shared" si="38"/>
        <v>0</v>
      </c>
      <c r="E235" s="31">
        <f t="shared" si="39"/>
        <v>-12813</v>
      </c>
    </row>
    <row r="236" spans="1:5" ht="14.25" customHeight="1">
      <c r="A236" s="41" t="s">
        <v>59</v>
      </c>
      <c r="B236" s="66">
        <v>0</v>
      </c>
      <c r="C236" s="66">
        <v>0</v>
      </c>
      <c r="D236" s="28" t="str">
        <f t="shared" si="38"/>
        <v>   </v>
      </c>
      <c r="E236" s="67">
        <f t="shared" si="39"/>
        <v>0</v>
      </c>
    </row>
    <row r="237" spans="1:5" s="5" customFormat="1" ht="30">
      <c r="A237" s="27" t="s">
        <v>225</v>
      </c>
      <c r="B237" s="51">
        <f>SUM(B238:B239)</f>
        <v>8200000</v>
      </c>
      <c r="C237" s="51">
        <f>SUM(C238:C239)</f>
        <v>0</v>
      </c>
      <c r="D237" s="28">
        <f t="shared" si="38"/>
        <v>0</v>
      </c>
      <c r="E237" s="31">
        <f t="shared" si="39"/>
        <v>-8200000</v>
      </c>
    </row>
    <row r="238" spans="1:5" s="5" customFormat="1" ht="13.5" customHeight="1">
      <c r="A238" s="41" t="s">
        <v>58</v>
      </c>
      <c r="B238" s="66">
        <v>8200000</v>
      </c>
      <c r="C238" s="66">
        <v>0</v>
      </c>
      <c r="D238" s="28">
        <f t="shared" si="38"/>
        <v>0</v>
      </c>
      <c r="E238" s="31">
        <f t="shared" si="39"/>
        <v>-8200000</v>
      </c>
    </row>
    <row r="239" spans="1:5" ht="14.25" customHeight="1">
      <c r="A239" s="41" t="s">
        <v>59</v>
      </c>
      <c r="B239" s="66">
        <v>0</v>
      </c>
      <c r="C239" s="66">
        <v>0</v>
      </c>
      <c r="D239" s="28" t="str">
        <f t="shared" si="38"/>
        <v>   </v>
      </c>
      <c r="E239" s="67">
        <f t="shared" si="39"/>
        <v>0</v>
      </c>
    </row>
    <row r="240" spans="1:5" ht="30.75" customHeight="1">
      <c r="A240" s="27" t="s">
        <v>226</v>
      </c>
      <c r="B240" s="51">
        <f>SUM(B241:B242)</f>
        <v>600000</v>
      </c>
      <c r="C240" s="51">
        <f>SUM(C241:C242)</f>
        <v>0</v>
      </c>
      <c r="D240" s="28">
        <f t="shared" si="38"/>
        <v>0</v>
      </c>
      <c r="E240" s="67">
        <f t="shared" si="39"/>
        <v>-600000</v>
      </c>
    </row>
    <row r="241" spans="1:5" s="5" customFormat="1" ht="13.5" customHeight="1">
      <c r="A241" s="41" t="s">
        <v>58</v>
      </c>
      <c r="B241" s="66">
        <v>600000</v>
      </c>
      <c r="C241" s="66">
        <v>0</v>
      </c>
      <c r="D241" s="28">
        <f t="shared" si="38"/>
        <v>0</v>
      </c>
      <c r="E241" s="31">
        <f t="shared" si="39"/>
        <v>-600000</v>
      </c>
    </row>
    <row r="242" spans="1:5" ht="14.25" customHeight="1">
      <c r="A242" s="41" t="s">
        <v>59</v>
      </c>
      <c r="B242" s="66">
        <v>0</v>
      </c>
      <c r="C242" s="66">
        <v>0</v>
      </c>
      <c r="D242" s="28" t="str">
        <f t="shared" si="38"/>
        <v>   </v>
      </c>
      <c r="E242" s="67">
        <f t="shared" si="39"/>
        <v>0</v>
      </c>
    </row>
    <row r="243" spans="1:5" ht="30.75" customHeight="1">
      <c r="A243" s="27" t="s">
        <v>227</v>
      </c>
      <c r="B243" s="51">
        <f>SUM(B244:B245)</f>
        <v>3400000</v>
      </c>
      <c r="C243" s="51">
        <f>SUM(C244:C245)</f>
        <v>0</v>
      </c>
      <c r="D243" s="28">
        <f t="shared" si="38"/>
        <v>0</v>
      </c>
      <c r="E243" s="67">
        <f aca="true" t="shared" si="40" ref="E243:E248">C243-B243</f>
        <v>-3400000</v>
      </c>
    </row>
    <row r="244" spans="1:5" s="5" customFormat="1" ht="13.5" customHeight="1">
      <c r="A244" s="41" t="s">
        <v>58</v>
      </c>
      <c r="B244" s="66">
        <v>3400000</v>
      </c>
      <c r="C244" s="66">
        <v>0</v>
      </c>
      <c r="D244" s="28">
        <f t="shared" si="38"/>
        <v>0</v>
      </c>
      <c r="E244" s="31">
        <f t="shared" si="40"/>
        <v>-3400000</v>
      </c>
    </row>
    <row r="245" spans="1:5" ht="14.25" customHeight="1">
      <c r="A245" s="41" t="s">
        <v>59</v>
      </c>
      <c r="B245" s="66">
        <v>0</v>
      </c>
      <c r="C245" s="66">
        <v>0</v>
      </c>
      <c r="D245" s="28" t="str">
        <f t="shared" si="38"/>
        <v>   </v>
      </c>
      <c r="E245" s="67">
        <f t="shared" si="40"/>
        <v>0</v>
      </c>
    </row>
    <row r="246" spans="1:5" ht="15" customHeight="1">
      <c r="A246" s="27" t="s">
        <v>228</v>
      </c>
      <c r="B246" s="51">
        <f>SUM(B247:B248)</f>
        <v>1000000</v>
      </c>
      <c r="C246" s="51">
        <f>SUM(C247:C248)</f>
        <v>0</v>
      </c>
      <c r="D246" s="28">
        <f t="shared" si="38"/>
        <v>0</v>
      </c>
      <c r="E246" s="67">
        <f t="shared" si="40"/>
        <v>-1000000</v>
      </c>
    </row>
    <row r="247" spans="1:5" s="5" customFormat="1" ht="13.5" customHeight="1">
      <c r="A247" s="41" t="s">
        <v>74</v>
      </c>
      <c r="B247" s="66">
        <v>1000000</v>
      </c>
      <c r="C247" s="66">
        <v>0</v>
      </c>
      <c r="D247" s="28">
        <f t="shared" si="38"/>
        <v>0</v>
      </c>
      <c r="E247" s="31">
        <f t="shared" si="40"/>
        <v>-1000000</v>
      </c>
    </row>
    <row r="248" spans="1:5" ht="14.25" customHeight="1">
      <c r="A248" s="41" t="s">
        <v>58</v>
      </c>
      <c r="B248" s="66">
        <v>0</v>
      </c>
      <c r="C248" s="66">
        <v>0</v>
      </c>
      <c r="D248" s="28" t="str">
        <f t="shared" si="38"/>
        <v>   </v>
      </c>
      <c r="E248" s="67">
        <f t="shared" si="40"/>
        <v>0</v>
      </c>
    </row>
    <row r="249" spans="1:5" s="5" customFormat="1" ht="43.5" customHeight="1">
      <c r="A249" s="39" t="s">
        <v>222</v>
      </c>
      <c r="B249" s="51">
        <f>SUM(B250:B252)</f>
        <v>6000000</v>
      </c>
      <c r="C249" s="51">
        <f>SUM(C250:C252)</f>
        <v>0</v>
      </c>
      <c r="D249" s="28">
        <f t="shared" si="38"/>
        <v>0</v>
      </c>
      <c r="E249" s="31">
        <f aca="true" t="shared" si="41" ref="E249:E256">C249-B249</f>
        <v>-6000000</v>
      </c>
    </row>
    <row r="250" spans="1:5" s="5" customFormat="1" ht="15" customHeight="1">
      <c r="A250" s="41" t="s">
        <v>74</v>
      </c>
      <c r="B250" s="66">
        <v>4340232.21</v>
      </c>
      <c r="C250" s="51">
        <v>0</v>
      </c>
      <c r="D250" s="28">
        <f t="shared" si="38"/>
        <v>0</v>
      </c>
      <c r="E250" s="31">
        <f t="shared" si="41"/>
        <v>-4340232.21</v>
      </c>
    </row>
    <row r="251" spans="1:5" s="5" customFormat="1" ht="13.5" customHeight="1">
      <c r="A251" s="41" t="s">
        <v>58</v>
      </c>
      <c r="B251" s="66">
        <v>1659767.79</v>
      </c>
      <c r="C251" s="51">
        <v>0</v>
      </c>
      <c r="D251" s="28">
        <f t="shared" si="38"/>
        <v>0</v>
      </c>
      <c r="E251" s="31">
        <f t="shared" si="41"/>
        <v>-1659767.79</v>
      </c>
    </row>
    <row r="252" spans="1:5" ht="14.25" customHeight="1">
      <c r="A252" s="41" t="s">
        <v>59</v>
      </c>
      <c r="B252" s="66">
        <v>0</v>
      </c>
      <c r="C252" s="66">
        <v>0</v>
      </c>
      <c r="D252" s="28" t="str">
        <f t="shared" si="38"/>
        <v>   </v>
      </c>
      <c r="E252" s="67">
        <f t="shared" si="41"/>
        <v>0</v>
      </c>
    </row>
    <row r="253" spans="1:5" ht="18.75" customHeight="1">
      <c r="A253" s="27" t="s">
        <v>223</v>
      </c>
      <c r="B253" s="51">
        <f>B254+B255+B256</f>
        <v>0</v>
      </c>
      <c r="C253" s="51">
        <f>C254+C255+C256</f>
        <v>0</v>
      </c>
      <c r="D253" s="28" t="str">
        <f t="shared" si="38"/>
        <v>   </v>
      </c>
      <c r="E253" s="67">
        <f t="shared" si="41"/>
        <v>0</v>
      </c>
    </row>
    <row r="254" spans="1:5" s="5" customFormat="1" ht="15" customHeight="1">
      <c r="A254" s="41" t="s">
        <v>74</v>
      </c>
      <c r="B254" s="66">
        <v>0</v>
      </c>
      <c r="C254" s="51">
        <v>0</v>
      </c>
      <c r="D254" s="28" t="str">
        <f t="shared" si="38"/>
        <v>   </v>
      </c>
      <c r="E254" s="31">
        <f t="shared" si="41"/>
        <v>0</v>
      </c>
    </row>
    <row r="255" spans="1:5" s="5" customFormat="1" ht="13.5" customHeight="1">
      <c r="A255" s="41" t="s">
        <v>58</v>
      </c>
      <c r="B255" s="66">
        <v>0</v>
      </c>
      <c r="C255" s="51">
        <v>0</v>
      </c>
      <c r="D255" s="28" t="str">
        <f t="shared" si="38"/>
        <v>   </v>
      </c>
      <c r="E255" s="31">
        <f t="shared" si="41"/>
        <v>0</v>
      </c>
    </row>
    <row r="256" spans="1:5" ht="14.25" customHeight="1">
      <c r="A256" s="41" t="s">
        <v>59</v>
      </c>
      <c r="B256" s="66">
        <v>0</v>
      </c>
      <c r="C256" s="66">
        <v>0</v>
      </c>
      <c r="D256" s="28" t="str">
        <f t="shared" si="38"/>
        <v>   </v>
      </c>
      <c r="E256" s="67">
        <f t="shared" si="41"/>
        <v>0</v>
      </c>
    </row>
    <row r="257" spans="1:5" ht="15.75" customHeight="1">
      <c r="A257" s="27" t="s">
        <v>9</v>
      </c>
      <c r="B257" s="51">
        <f>SUM(B258,B259,B268,)</f>
        <v>16163850</v>
      </c>
      <c r="C257" s="51">
        <f>SUM(C258,C259,C268,)</f>
        <v>132973.26</v>
      </c>
      <c r="D257" s="28">
        <f aca="true" t="shared" si="42" ref="D257:D285">IF(B257=0,"   ",C257/B257)</f>
        <v>0.008226583394426452</v>
      </c>
      <c r="E257" s="31">
        <f aca="true" t="shared" si="43" ref="E257:E285">C257-B257</f>
        <v>-16030876.74</v>
      </c>
    </row>
    <row r="258" spans="1:5" ht="14.25" customHeight="1">
      <c r="A258" s="27" t="s">
        <v>49</v>
      </c>
      <c r="B258" s="51">
        <v>88300</v>
      </c>
      <c r="C258" s="55">
        <v>0</v>
      </c>
      <c r="D258" s="28">
        <f t="shared" si="42"/>
        <v>0</v>
      </c>
      <c r="E258" s="31">
        <f t="shared" si="43"/>
        <v>-88300</v>
      </c>
    </row>
    <row r="259" spans="1:5" s="5" customFormat="1" ht="13.5" customHeight="1">
      <c r="A259" s="27" t="s">
        <v>33</v>
      </c>
      <c r="B259" s="51">
        <f>B261+B265+B260</f>
        <v>3360100</v>
      </c>
      <c r="C259" s="51">
        <f>C261+C265+C260</f>
        <v>105324.17</v>
      </c>
      <c r="D259" s="28">
        <f t="shared" si="42"/>
        <v>0.03134554626350406</v>
      </c>
      <c r="E259" s="31">
        <f t="shared" si="43"/>
        <v>-3254775.83</v>
      </c>
    </row>
    <row r="260" spans="1:5" s="5" customFormat="1" ht="13.5" customHeight="1">
      <c r="A260" s="27" t="s">
        <v>95</v>
      </c>
      <c r="B260" s="51">
        <v>50000</v>
      </c>
      <c r="C260" s="51">
        <v>0</v>
      </c>
      <c r="D260" s="28">
        <f t="shared" si="42"/>
        <v>0</v>
      </c>
      <c r="E260" s="31">
        <f t="shared" si="43"/>
        <v>-50000</v>
      </c>
    </row>
    <row r="261" spans="1:5" s="5" customFormat="1" ht="42" customHeight="1">
      <c r="A261" s="39" t="s">
        <v>191</v>
      </c>
      <c r="B261" s="51">
        <f>B263+B262+B264</f>
        <v>1169100</v>
      </c>
      <c r="C261" s="51">
        <f>C263+C262+C264</f>
        <v>0</v>
      </c>
      <c r="D261" s="28">
        <f t="shared" si="42"/>
        <v>0</v>
      </c>
      <c r="E261" s="31">
        <f t="shared" si="43"/>
        <v>-1169100</v>
      </c>
    </row>
    <row r="262" spans="1:5" s="5" customFormat="1" ht="13.5" customHeight="1">
      <c r="A262" s="41" t="s">
        <v>74</v>
      </c>
      <c r="B262" s="51">
        <v>1036300</v>
      </c>
      <c r="C262" s="51">
        <v>0</v>
      </c>
      <c r="D262" s="28">
        <f t="shared" si="42"/>
        <v>0</v>
      </c>
      <c r="E262" s="31">
        <f t="shared" si="43"/>
        <v>-1036300</v>
      </c>
    </row>
    <row r="263" spans="1:5" s="5" customFormat="1" ht="13.5" customHeight="1">
      <c r="A263" s="41" t="s">
        <v>58</v>
      </c>
      <c r="B263" s="51">
        <v>62800</v>
      </c>
      <c r="C263" s="51">
        <v>0</v>
      </c>
      <c r="D263" s="28">
        <f t="shared" si="42"/>
        <v>0</v>
      </c>
      <c r="E263" s="31">
        <f t="shared" si="43"/>
        <v>-62800</v>
      </c>
    </row>
    <row r="264" spans="1:5" s="5" customFormat="1" ht="13.5" customHeight="1">
      <c r="A264" s="41" t="s">
        <v>59</v>
      </c>
      <c r="B264" s="51">
        <v>70000</v>
      </c>
      <c r="C264" s="51">
        <v>0</v>
      </c>
      <c r="D264" s="28">
        <f t="shared" si="42"/>
        <v>0</v>
      </c>
      <c r="E264" s="31">
        <f t="shared" si="43"/>
        <v>-70000</v>
      </c>
    </row>
    <row r="265" spans="1:5" s="5" customFormat="1" ht="27" customHeight="1">
      <c r="A265" s="27" t="s">
        <v>128</v>
      </c>
      <c r="B265" s="51">
        <f>B266+B267</f>
        <v>2141000</v>
      </c>
      <c r="C265" s="51">
        <f>C266+C267</f>
        <v>105324.17</v>
      </c>
      <c r="D265" s="28">
        <f t="shared" si="42"/>
        <v>0.049193914058851006</v>
      </c>
      <c r="E265" s="31">
        <f t="shared" si="43"/>
        <v>-2035675.83</v>
      </c>
    </row>
    <row r="266" spans="1:5" s="5" customFormat="1" ht="13.5" customHeight="1">
      <c r="A266" s="41" t="s">
        <v>129</v>
      </c>
      <c r="B266" s="51">
        <v>1531900</v>
      </c>
      <c r="C266" s="51">
        <v>105324.17</v>
      </c>
      <c r="D266" s="28">
        <f t="shared" si="42"/>
        <v>0.06875394608003134</v>
      </c>
      <c r="E266" s="31">
        <f t="shared" si="43"/>
        <v>-1426575.83</v>
      </c>
    </row>
    <row r="267" spans="1:5" s="5" customFormat="1" ht="13.5" customHeight="1">
      <c r="A267" s="41" t="s">
        <v>130</v>
      </c>
      <c r="B267" s="51">
        <v>609100</v>
      </c>
      <c r="C267" s="51">
        <v>0</v>
      </c>
      <c r="D267" s="28">
        <f t="shared" si="42"/>
        <v>0</v>
      </c>
      <c r="E267" s="31">
        <f t="shared" si="43"/>
        <v>-609100</v>
      </c>
    </row>
    <row r="268" spans="1:5" s="5" customFormat="1" ht="14.25" customHeight="1">
      <c r="A268" s="27" t="s">
        <v>34</v>
      </c>
      <c r="B268" s="51">
        <f>SUM(B269+B270+B271+B275)</f>
        <v>12715450</v>
      </c>
      <c r="C268" s="51">
        <f>SUM(C269+C270+C271+C275)</f>
        <v>27649.09</v>
      </c>
      <c r="D268" s="28">
        <f t="shared" si="42"/>
        <v>0.0021744484072525943</v>
      </c>
      <c r="E268" s="31">
        <f t="shared" si="43"/>
        <v>-12687800.91</v>
      </c>
    </row>
    <row r="269" spans="1:5" s="5" customFormat="1" ht="27.75" customHeight="1">
      <c r="A269" s="27" t="s">
        <v>233</v>
      </c>
      <c r="B269" s="51">
        <v>144000</v>
      </c>
      <c r="C269" s="55">
        <v>17479.73</v>
      </c>
      <c r="D269" s="28">
        <f t="shared" si="42"/>
        <v>0.12138701388888888</v>
      </c>
      <c r="E269" s="31">
        <f t="shared" si="43"/>
        <v>-126520.27</v>
      </c>
    </row>
    <row r="270" spans="1:5" s="5" customFormat="1" ht="14.25" customHeight="1">
      <c r="A270" s="27" t="s">
        <v>51</v>
      </c>
      <c r="B270" s="51">
        <v>281300</v>
      </c>
      <c r="C270" s="55">
        <v>10169.36</v>
      </c>
      <c r="D270" s="28">
        <f t="shared" si="42"/>
        <v>0.03615129754710274</v>
      </c>
      <c r="E270" s="31">
        <f t="shared" si="43"/>
        <v>-271130.64</v>
      </c>
    </row>
    <row r="271" spans="1:5" s="5" customFormat="1" ht="16.5" customHeight="1">
      <c r="A271" s="27" t="s">
        <v>106</v>
      </c>
      <c r="B271" s="51">
        <f>B272+B273+B274</f>
        <v>5070450</v>
      </c>
      <c r="C271" s="51">
        <f>C272+C273+C274</f>
        <v>0</v>
      </c>
      <c r="D271" s="28">
        <f t="shared" si="42"/>
        <v>0</v>
      </c>
      <c r="E271" s="31">
        <f t="shared" si="43"/>
        <v>-5070450</v>
      </c>
    </row>
    <row r="272" spans="1:5" s="5" customFormat="1" ht="14.25" customHeight="1">
      <c r="A272" s="41" t="s">
        <v>74</v>
      </c>
      <c r="B272" s="51">
        <v>1906489.2</v>
      </c>
      <c r="C272" s="51">
        <v>0</v>
      </c>
      <c r="D272" s="28">
        <f t="shared" si="42"/>
        <v>0</v>
      </c>
      <c r="E272" s="31">
        <f t="shared" si="43"/>
        <v>-1906489.2</v>
      </c>
    </row>
    <row r="273" spans="1:5" s="5" customFormat="1" ht="13.5" customHeight="1">
      <c r="A273" s="41" t="s">
        <v>58</v>
      </c>
      <c r="B273" s="51">
        <v>3163960.8</v>
      </c>
      <c r="C273" s="51">
        <v>0</v>
      </c>
      <c r="D273" s="28">
        <f t="shared" si="42"/>
        <v>0</v>
      </c>
      <c r="E273" s="31">
        <f t="shared" si="43"/>
        <v>-3163960.8</v>
      </c>
    </row>
    <row r="274" spans="1:5" s="5" customFormat="1" ht="13.5" customHeight="1">
      <c r="A274" s="41" t="s">
        <v>59</v>
      </c>
      <c r="B274" s="51">
        <v>0</v>
      </c>
      <c r="C274" s="51">
        <v>0</v>
      </c>
      <c r="D274" s="28" t="str">
        <f t="shared" si="42"/>
        <v>   </v>
      </c>
      <c r="E274" s="31">
        <f t="shared" si="43"/>
        <v>0</v>
      </c>
    </row>
    <row r="275" spans="1:5" s="5" customFormat="1" ht="27" customHeight="1">
      <c r="A275" s="27" t="s">
        <v>50</v>
      </c>
      <c r="B275" s="51">
        <f>B277+B276+B278</f>
        <v>7219700</v>
      </c>
      <c r="C275" s="51">
        <f>C277+C276+C278</f>
        <v>0</v>
      </c>
      <c r="D275" s="28">
        <f t="shared" si="42"/>
        <v>0</v>
      </c>
      <c r="E275" s="31">
        <f t="shared" si="43"/>
        <v>-7219700</v>
      </c>
    </row>
    <row r="276" spans="1:5" s="5" customFormat="1" ht="13.5" customHeight="1">
      <c r="A276" s="41" t="s">
        <v>74</v>
      </c>
      <c r="B276" s="51">
        <v>3569500</v>
      </c>
      <c r="C276" s="51">
        <v>0</v>
      </c>
      <c r="D276" s="28">
        <f t="shared" si="42"/>
        <v>0</v>
      </c>
      <c r="E276" s="31">
        <f t="shared" si="43"/>
        <v>-3569500</v>
      </c>
    </row>
    <row r="277" spans="1:5" s="5" customFormat="1" ht="13.5" customHeight="1">
      <c r="A277" s="41" t="s">
        <v>58</v>
      </c>
      <c r="B277" s="51">
        <v>2553700</v>
      </c>
      <c r="C277" s="51">
        <v>0</v>
      </c>
      <c r="D277" s="28">
        <f t="shared" si="42"/>
        <v>0</v>
      </c>
      <c r="E277" s="31">
        <f t="shared" si="43"/>
        <v>-2553700</v>
      </c>
    </row>
    <row r="278" spans="1:5" s="5" customFormat="1" ht="13.5" customHeight="1">
      <c r="A278" s="41" t="s">
        <v>153</v>
      </c>
      <c r="B278" s="51">
        <v>1096500</v>
      </c>
      <c r="C278" s="51">
        <v>0</v>
      </c>
      <c r="D278" s="28">
        <f t="shared" si="42"/>
        <v>0</v>
      </c>
      <c r="E278" s="31">
        <f t="shared" si="43"/>
        <v>-1096500</v>
      </c>
    </row>
    <row r="279" spans="1:5" s="5" customFormat="1" ht="16.5" customHeight="1">
      <c r="A279" s="27" t="s">
        <v>52</v>
      </c>
      <c r="B279" s="51">
        <f>B280+B281</f>
        <v>30080000</v>
      </c>
      <c r="C279" s="51">
        <f>C280</f>
        <v>0</v>
      </c>
      <c r="D279" s="28">
        <f t="shared" si="42"/>
        <v>0</v>
      </c>
      <c r="E279" s="31">
        <f t="shared" si="43"/>
        <v>-30080000</v>
      </c>
    </row>
    <row r="280" spans="1:5" ht="14.25" customHeight="1">
      <c r="A280" s="27" t="s">
        <v>53</v>
      </c>
      <c r="B280" s="51">
        <v>0</v>
      </c>
      <c r="C280" s="55">
        <v>0</v>
      </c>
      <c r="D280" s="28" t="str">
        <f t="shared" si="42"/>
        <v>   </v>
      </c>
      <c r="E280" s="31">
        <f t="shared" si="43"/>
        <v>0</v>
      </c>
    </row>
    <row r="281" spans="1:5" s="5" customFormat="1" ht="18" customHeight="1">
      <c r="A281" s="27" t="s">
        <v>229</v>
      </c>
      <c r="B281" s="51">
        <f>B282+B283</f>
        <v>30080000</v>
      </c>
      <c r="C281" s="51">
        <f>C282+C283</f>
        <v>0</v>
      </c>
      <c r="D281" s="28">
        <f>IF(B281=0,"   ",C281/B281)</f>
        <v>0</v>
      </c>
      <c r="E281" s="31">
        <f>C281-B281</f>
        <v>-30080000</v>
      </c>
    </row>
    <row r="282" spans="1:5" s="5" customFormat="1" ht="13.5" customHeight="1">
      <c r="A282" s="41" t="s">
        <v>58</v>
      </c>
      <c r="B282" s="51">
        <v>30080000</v>
      </c>
      <c r="C282" s="51">
        <v>0</v>
      </c>
      <c r="D282" s="28">
        <f>IF(B282=0,"   ",C282/B282)</f>
        <v>0</v>
      </c>
      <c r="E282" s="31">
        <f>C282-B282</f>
        <v>-30080000</v>
      </c>
    </row>
    <row r="283" spans="1:5" s="5" customFormat="1" ht="13.5" customHeight="1">
      <c r="A283" s="41" t="s">
        <v>153</v>
      </c>
      <c r="B283" s="51">
        <v>0</v>
      </c>
      <c r="C283" s="51">
        <v>0</v>
      </c>
      <c r="D283" s="28" t="str">
        <f>IF(B283=0,"   ",C283/B283)</f>
        <v>   </v>
      </c>
      <c r="E283" s="31">
        <f>C283-B283</f>
        <v>0</v>
      </c>
    </row>
    <row r="284" spans="1:5" ht="30.75" customHeight="1">
      <c r="A284" s="27" t="s">
        <v>54</v>
      </c>
      <c r="B284" s="51">
        <f>B285</f>
        <v>0</v>
      </c>
      <c r="C284" s="51">
        <f>C285</f>
        <v>0</v>
      </c>
      <c r="D284" s="28" t="str">
        <f t="shared" si="42"/>
        <v>   </v>
      </c>
      <c r="E284" s="31">
        <f t="shared" si="43"/>
        <v>0</v>
      </c>
    </row>
    <row r="285" spans="1:5" ht="14.25" customHeight="1">
      <c r="A285" s="27" t="s">
        <v>55</v>
      </c>
      <c r="B285" s="51">
        <v>0</v>
      </c>
      <c r="C285" s="55">
        <v>0</v>
      </c>
      <c r="D285" s="28" t="str">
        <f t="shared" si="42"/>
        <v>   </v>
      </c>
      <c r="E285" s="31">
        <f t="shared" si="43"/>
        <v>0</v>
      </c>
    </row>
    <row r="286" spans="1:5" s="5" customFormat="1" ht="15">
      <c r="A286" s="27" t="s">
        <v>30</v>
      </c>
      <c r="B286" s="51">
        <f>B289+B287+B288</f>
        <v>18072000</v>
      </c>
      <c r="C286" s="51">
        <f>C289+C287+C288</f>
        <v>1377875</v>
      </c>
      <c r="D286" s="28">
        <f aca="true" t="shared" si="44" ref="D286:D297">IF(B286=0,"   ",C286/B286)</f>
        <v>0.07624363656485171</v>
      </c>
      <c r="E286" s="31">
        <f aca="true" t="shared" si="45" ref="E286:E297">C286-B286</f>
        <v>-16694125</v>
      </c>
    </row>
    <row r="287" spans="1:5" s="5" customFormat="1" ht="30">
      <c r="A287" s="27" t="s">
        <v>152</v>
      </c>
      <c r="B287" s="51">
        <v>16806300</v>
      </c>
      <c r="C287" s="55">
        <v>1377875</v>
      </c>
      <c r="D287" s="28">
        <f>IF(B287=0,"   ",C287/B287)</f>
        <v>0.08198562443845463</v>
      </c>
      <c r="E287" s="31">
        <f t="shared" si="45"/>
        <v>-15428425</v>
      </c>
    </row>
    <row r="288" spans="1:5" s="5" customFormat="1" ht="30">
      <c r="A288" s="27" t="s">
        <v>165</v>
      </c>
      <c r="B288" s="51">
        <v>0</v>
      </c>
      <c r="C288" s="55">
        <v>0</v>
      </c>
      <c r="D288" s="28" t="str">
        <f>IF(B288=0,"   ",C288/B288)</f>
        <v>   </v>
      </c>
      <c r="E288" s="31">
        <f t="shared" si="45"/>
        <v>0</v>
      </c>
    </row>
    <row r="289" spans="1:5" s="5" customFormat="1" ht="31.5" customHeight="1">
      <c r="A289" s="27" t="s">
        <v>230</v>
      </c>
      <c r="B289" s="51">
        <f>SUM(B290:B292)</f>
        <v>1265700</v>
      </c>
      <c r="C289" s="51">
        <f>SUM(C290:C292)</f>
        <v>0</v>
      </c>
      <c r="D289" s="28">
        <f t="shared" si="44"/>
        <v>0</v>
      </c>
      <c r="E289" s="31">
        <f t="shared" si="45"/>
        <v>-1265700</v>
      </c>
    </row>
    <row r="290" spans="1:5" s="5" customFormat="1" ht="13.5" customHeight="1">
      <c r="A290" s="41" t="s">
        <v>74</v>
      </c>
      <c r="B290" s="51">
        <v>1193300</v>
      </c>
      <c r="C290" s="51">
        <v>0</v>
      </c>
      <c r="D290" s="28">
        <f t="shared" si="44"/>
        <v>0</v>
      </c>
      <c r="E290" s="31">
        <f t="shared" si="45"/>
        <v>-1193300</v>
      </c>
    </row>
    <row r="291" spans="1:5" s="5" customFormat="1" ht="13.5" customHeight="1">
      <c r="A291" s="41" t="s">
        <v>58</v>
      </c>
      <c r="B291" s="51">
        <v>72400</v>
      </c>
      <c r="C291" s="51">
        <v>0</v>
      </c>
      <c r="D291" s="28">
        <f>IF(B291=0,"   ",C291/B291)</f>
        <v>0</v>
      </c>
      <c r="E291" s="31">
        <f t="shared" si="45"/>
        <v>-72400</v>
      </c>
    </row>
    <row r="292" spans="1:5" s="5" customFormat="1" ht="13.5" customHeight="1">
      <c r="A292" s="41" t="s">
        <v>59</v>
      </c>
      <c r="B292" s="51">
        <v>0</v>
      </c>
      <c r="C292" s="51">
        <v>0</v>
      </c>
      <c r="D292" s="28" t="str">
        <f>IF(B292=0,"   ",C292/B292)</f>
        <v>   </v>
      </c>
      <c r="E292" s="31">
        <f t="shared" si="45"/>
        <v>0</v>
      </c>
    </row>
    <row r="293" spans="1:5" s="5" customFormat="1" ht="14.25">
      <c r="A293" s="56" t="s">
        <v>10</v>
      </c>
      <c r="B293" s="57">
        <f>B116+B139+B141+B148+B176+B187+B230+B257+B279+B284+B286</f>
        <v>554688368.56</v>
      </c>
      <c r="C293" s="57">
        <f>C116+C139+C141+C148+C176+C187+C230+C257+C279+C284+C286</f>
        <v>18288533.150000002</v>
      </c>
      <c r="D293" s="58">
        <f t="shared" si="44"/>
        <v>0.032970825037269114</v>
      </c>
      <c r="E293" s="59">
        <f t="shared" si="45"/>
        <v>-536399835.40999997</v>
      </c>
    </row>
    <row r="294" spans="1:5" s="5" customFormat="1" ht="15" thickBot="1">
      <c r="A294" s="60" t="s">
        <v>60</v>
      </c>
      <c r="B294" s="61">
        <f>B114-B293</f>
        <v>0</v>
      </c>
      <c r="C294" s="61">
        <f>C114-C293</f>
        <v>-43775190.63000001</v>
      </c>
      <c r="D294" s="58" t="str">
        <f>IF(B294=0,"   ",C294/B294)</f>
        <v>   </v>
      </c>
      <c r="E294" s="59">
        <f t="shared" si="45"/>
        <v>-43775190.63000001</v>
      </c>
    </row>
    <row r="295" spans="1:5" s="5" customFormat="1" ht="12.75" hidden="1">
      <c r="A295" s="33" t="s">
        <v>11</v>
      </c>
      <c r="B295" s="34"/>
      <c r="C295" s="35"/>
      <c r="D295" s="36" t="str">
        <f t="shared" si="44"/>
        <v>   </v>
      </c>
      <c r="E295" s="37">
        <f t="shared" si="45"/>
        <v>0</v>
      </c>
    </row>
    <row r="296" spans="1:5" s="5" customFormat="1" ht="12.75" hidden="1">
      <c r="A296" s="24" t="s">
        <v>12</v>
      </c>
      <c r="B296" s="25">
        <v>1122919</v>
      </c>
      <c r="C296" s="26">
        <v>815256</v>
      </c>
      <c r="D296" s="22">
        <f t="shared" si="44"/>
        <v>0.7260149663510903</v>
      </c>
      <c r="E296" s="23">
        <f t="shared" si="45"/>
        <v>-307663</v>
      </c>
    </row>
    <row r="297" spans="1:5" s="5" customFormat="1" ht="12.75" hidden="1">
      <c r="A297" s="24" t="s">
        <v>13</v>
      </c>
      <c r="B297" s="25">
        <v>1700000</v>
      </c>
      <c r="C297" s="62">
        <v>1700000</v>
      </c>
      <c r="D297" s="63">
        <f t="shared" si="44"/>
        <v>1</v>
      </c>
      <c r="E297" s="64">
        <f t="shared" si="45"/>
        <v>0</v>
      </c>
    </row>
    <row r="298" spans="1:5" s="5" customFormat="1" ht="15.75">
      <c r="A298" s="72" t="s">
        <v>176</v>
      </c>
      <c r="B298" s="20"/>
      <c r="C298" s="19"/>
      <c r="D298" s="22"/>
      <c r="E298" s="23"/>
    </row>
    <row r="299" spans="1:5" s="5" customFormat="1" ht="15.75">
      <c r="A299" s="73" t="s">
        <v>177</v>
      </c>
      <c r="B299" s="74">
        <f>B9+B14+B45+B79</f>
        <v>26048300</v>
      </c>
      <c r="C299" s="74">
        <f>C9+C14+C45</f>
        <v>312413.85</v>
      </c>
      <c r="D299" s="28">
        <f>IF(B299=0,"   ",C299/B299)</f>
        <v>0.011993636820828997</v>
      </c>
      <c r="E299" s="31">
        <f>C299-B299</f>
        <v>-25735886.15</v>
      </c>
    </row>
    <row r="300" spans="1:5" s="5" customFormat="1" ht="16.5" thickBot="1">
      <c r="A300" s="75" t="s">
        <v>178</v>
      </c>
      <c r="B300" s="76">
        <f>B161+B167+B164</f>
        <v>26048300</v>
      </c>
      <c r="C300" s="76">
        <f>C161+C167</f>
        <v>0</v>
      </c>
      <c r="D300" s="77">
        <f>IF(B300=0,"   ",C300/B300)</f>
        <v>0</v>
      </c>
      <c r="E300" s="78">
        <f>C300-B300</f>
        <v>-26048300</v>
      </c>
    </row>
    <row r="301" spans="1:5" s="5" customFormat="1" ht="12.75">
      <c r="A301" s="46"/>
      <c r="B301" s="46"/>
      <c r="C301" s="47"/>
      <c r="D301" s="48"/>
      <c r="E301" s="49"/>
    </row>
    <row r="302" spans="1:5" s="5" customFormat="1" ht="18" customHeight="1">
      <c r="A302" s="46"/>
      <c r="B302" s="46"/>
      <c r="C302" s="47"/>
      <c r="D302" s="48"/>
      <c r="E302" s="49"/>
    </row>
    <row r="303" spans="1:5" s="5" customFormat="1" ht="16.5">
      <c r="A303" s="42" t="s">
        <v>164</v>
      </c>
      <c r="B303" s="46"/>
      <c r="C303" s="47"/>
      <c r="D303" s="48"/>
      <c r="E303" s="49"/>
    </row>
    <row r="304" spans="1:5" s="5" customFormat="1" ht="15.75" customHeight="1">
      <c r="A304" s="42" t="s">
        <v>31</v>
      </c>
      <c r="C304" s="81" t="s">
        <v>187</v>
      </c>
      <c r="D304" s="81"/>
      <c r="E304" s="49"/>
    </row>
    <row r="305" spans="1:5" s="5" customFormat="1" ht="16.5">
      <c r="A305" s="42"/>
      <c r="C305" s="42"/>
      <c r="D305" s="48"/>
      <c r="E305" s="49"/>
    </row>
    <row r="306" spans="1:5" s="5" customFormat="1" ht="16.5">
      <c r="A306" s="42"/>
      <c r="C306" s="42"/>
      <c r="D306" s="48"/>
      <c r="E306" s="49"/>
    </row>
    <row r="307" spans="1:5" s="5" customFormat="1" ht="16.5">
      <c r="A307" s="42"/>
      <c r="C307" s="42"/>
      <c r="D307" s="48"/>
      <c r="E307" s="49"/>
    </row>
    <row r="308" spans="1:5" s="5" customFormat="1" ht="16.5">
      <c r="A308" s="42"/>
      <c r="C308" s="42"/>
      <c r="D308" s="48"/>
      <c r="E308" s="49"/>
    </row>
    <row r="309" spans="1:5" s="5" customFormat="1" ht="16.5">
      <c r="A309" s="42"/>
      <c r="C309" s="42"/>
      <c r="D309" s="48"/>
      <c r="E309" s="49"/>
    </row>
    <row r="310" spans="1:5" s="5" customFormat="1" ht="16.5">
      <c r="A310" s="42"/>
      <c r="C310" s="42"/>
      <c r="D310" s="48"/>
      <c r="E310" s="49"/>
    </row>
    <row r="311" spans="1:5" s="5" customFormat="1" ht="16.5">
      <c r="A311" s="42"/>
      <c r="C311" s="42"/>
      <c r="D311" s="48"/>
      <c r="E311" s="49"/>
    </row>
    <row r="312" spans="1:5" s="5" customFormat="1" ht="16.5">
      <c r="A312" s="42"/>
      <c r="C312" s="42"/>
      <c r="D312" s="48"/>
      <c r="E312" s="49"/>
    </row>
    <row r="313" spans="1:5" s="5" customFormat="1" ht="16.5">
      <c r="A313" s="42"/>
      <c r="C313" s="42"/>
      <c r="D313" s="48"/>
      <c r="E313" s="49"/>
    </row>
    <row r="314" spans="1:5" s="5" customFormat="1" ht="16.5">
      <c r="A314" s="42"/>
      <c r="C314" s="42"/>
      <c r="D314" s="48"/>
      <c r="E314" s="49"/>
    </row>
    <row r="315" spans="1:5" s="5" customFormat="1" ht="16.5">
      <c r="A315" s="42"/>
      <c r="C315" s="42"/>
      <c r="D315" s="48"/>
      <c r="E315" s="49"/>
    </row>
    <row r="316" spans="1:5" s="5" customFormat="1" ht="16.5">
      <c r="A316" s="42"/>
      <c r="C316" s="42"/>
      <c r="D316" s="48"/>
      <c r="E316" s="49"/>
    </row>
    <row r="317" spans="1:5" s="5" customFormat="1" ht="16.5">
      <c r="A317" s="42"/>
      <c r="C317" s="42"/>
      <c r="D317" s="48"/>
      <c r="E317" s="49"/>
    </row>
    <row r="318" spans="1:5" s="5" customFormat="1" ht="16.5">
      <c r="A318" s="42"/>
      <c r="C318" s="42"/>
      <c r="D318" s="48"/>
      <c r="E318" s="49"/>
    </row>
    <row r="319" spans="1:5" s="5" customFormat="1" ht="16.5">
      <c r="A319" s="42"/>
      <c r="C319" s="42"/>
      <c r="D319" s="48"/>
      <c r="E319" s="49"/>
    </row>
    <row r="320" spans="1:5" s="5" customFormat="1" ht="16.5">
      <c r="A320" s="42"/>
      <c r="C320" s="42"/>
      <c r="D320" s="48"/>
      <c r="E320" s="49"/>
    </row>
    <row r="321" spans="1:5" s="5" customFormat="1" ht="16.5">
      <c r="A321" s="42"/>
      <c r="C321" s="42"/>
      <c r="D321" s="48"/>
      <c r="E321" s="49"/>
    </row>
    <row r="322" spans="1:5" s="5" customFormat="1" ht="16.5">
      <c r="A322" s="42"/>
      <c r="C322" s="42"/>
      <c r="D322" s="48"/>
      <c r="E322" s="49"/>
    </row>
    <row r="323" spans="1:5" s="5" customFormat="1" ht="16.5">
      <c r="A323" s="42"/>
      <c r="C323" s="42"/>
      <c r="D323" s="48"/>
      <c r="E323" s="49"/>
    </row>
    <row r="324" spans="1:5" s="5" customFormat="1" ht="16.5">
      <c r="A324" s="42"/>
      <c r="C324" s="42"/>
      <c r="D324" s="48"/>
      <c r="E324" s="49"/>
    </row>
    <row r="325" spans="1:5" s="5" customFormat="1" ht="16.5">
      <c r="A325" s="42"/>
      <c r="C325" s="42"/>
      <c r="D325" s="48"/>
      <c r="E325" s="49"/>
    </row>
    <row r="326" spans="1:5" s="5" customFormat="1" ht="16.5">
      <c r="A326" s="42"/>
      <c r="C326" s="42"/>
      <c r="D326" s="48"/>
      <c r="E326" s="49"/>
    </row>
    <row r="327" spans="1:5" s="5" customFormat="1" ht="16.5">
      <c r="A327" s="42"/>
      <c r="C327" s="42"/>
      <c r="D327" s="48"/>
      <c r="E327" s="49"/>
    </row>
    <row r="328" spans="1:5" s="5" customFormat="1" ht="16.5">
      <c r="A328" s="42"/>
      <c r="C328" s="42"/>
      <c r="D328" s="48"/>
      <c r="E328" s="49"/>
    </row>
    <row r="329" spans="1:5" s="5" customFormat="1" ht="16.5">
      <c r="A329" s="42"/>
      <c r="C329" s="42"/>
      <c r="D329" s="48"/>
      <c r="E329" s="49"/>
    </row>
    <row r="330" spans="1:5" s="5" customFormat="1" ht="16.5">
      <c r="A330" s="42"/>
      <c r="C330" s="42"/>
      <c r="D330" s="48"/>
      <c r="E330" s="49"/>
    </row>
    <row r="331" spans="1:5" s="5" customFormat="1" ht="16.5">
      <c r="A331" s="42"/>
      <c r="C331" s="42"/>
      <c r="D331" s="48"/>
      <c r="E331" s="49"/>
    </row>
    <row r="332" spans="1:5" s="5" customFormat="1" ht="16.5">
      <c r="A332" s="42"/>
      <c r="C332" s="42"/>
      <c r="D332" s="48"/>
      <c r="E332" s="49"/>
    </row>
    <row r="333" spans="1:5" s="5" customFormat="1" ht="16.5">
      <c r="A333" s="42"/>
      <c r="C333" s="42"/>
      <c r="D333" s="48"/>
      <c r="E333" s="49"/>
    </row>
    <row r="334" spans="1:5" s="5" customFormat="1" ht="16.5">
      <c r="A334" s="42"/>
      <c r="C334" s="42"/>
      <c r="D334" s="48"/>
      <c r="E334" s="49"/>
    </row>
    <row r="335" spans="1:5" s="5" customFormat="1" ht="16.5">
      <c r="A335" s="42"/>
      <c r="C335" s="42"/>
      <c r="D335" s="48"/>
      <c r="E335" s="49"/>
    </row>
    <row r="336" spans="1:5" s="5" customFormat="1" ht="16.5">
      <c r="A336" s="42"/>
      <c r="C336" s="42"/>
      <c r="D336" s="48"/>
      <c r="E336" s="49"/>
    </row>
    <row r="337" spans="1:5" s="5" customFormat="1" ht="16.5">
      <c r="A337" s="42"/>
      <c r="C337" s="42"/>
      <c r="D337" s="48"/>
      <c r="E337" s="49"/>
    </row>
    <row r="338" spans="1:5" s="5" customFormat="1" ht="16.5">
      <c r="A338" s="42"/>
      <c r="C338" s="42"/>
      <c r="D338" s="48"/>
      <c r="E338" s="49"/>
    </row>
    <row r="339" spans="1:5" s="5" customFormat="1" ht="16.5">
      <c r="A339" s="42"/>
      <c r="C339" s="42"/>
      <c r="D339" s="48"/>
      <c r="E339" s="49"/>
    </row>
    <row r="340" spans="1:5" s="5" customFormat="1" ht="16.5">
      <c r="A340" s="42"/>
      <c r="C340" s="42"/>
      <c r="D340" s="48"/>
      <c r="E340" s="49"/>
    </row>
    <row r="341" spans="1:5" s="5" customFormat="1" ht="16.5">
      <c r="A341" s="42"/>
      <c r="C341" s="42"/>
      <c r="D341" s="48"/>
      <c r="E341" s="49"/>
    </row>
    <row r="342" spans="1:5" s="5" customFormat="1" ht="16.5">
      <c r="A342" s="42"/>
      <c r="C342" s="42"/>
      <c r="D342" s="48"/>
      <c r="E342" s="49"/>
    </row>
    <row r="343" spans="1:5" s="5" customFormat="1" ht="16.5">
      <c r="A343" s="42"/>
      <c r="C343" s="42"/>
      <c r="D343" s="48"/>
      <c r="E343" s="49"/>
    </row>
    <row r="344" spans="1:5" s="5" customFormat="1" ht="16.5">
      <c r="A344" s="42"/>
      <c r="C344" s="42"/>
      <c r="D344" s="48"/>
      <c r="E344" s="49"/>
    </row>
    <row r="345" spans="1:5" s="5" customFormat="1" ht="16.5">
      <c r="A345" s="42"/>
      <c r="C345" s="42"/>
      <c r="D345" s="48"/>
      <c r="E345" s="49"/>
    </row>
    <row r="346" spans="1:5" s="5" customFormat="1" ht="16.5">
      <c r="A346" s="42"/>
      <c r="C346" s="42"/>
      <c r="D346" s="48"/>
      <c r="E346" s="49"/>
    </row>
    <row r="347" spans="1:5" s="5" customFormat="1" ht="16.5">
      <c r="A347" s="42"/>
      <c r="C347" s="42"/>
      <c r="D347" s="48"/>
      <c r="E347" s="49"/>
    </row>
    <row r="348" spans="1:5" s="5" customFormat="1" ht="16.5">
      <c r="A348" s="42"/>
      <c r="C348" s="42"/>
      <c r="D348" s="48"/>
      <c r="E348" s="49"/>
    </row>
    <row r="349" spans="1:5" s="5" customFormat="1" ht="16.5">
      <c r="A349" s="42"/>
      <c r="C349" s="42"/>
      <c r="D349" s="48"/>
      <c r="E349" s="49"/>
    </row>
    <row r="350" spans="1:5" s="5" customFormat="1" ht="16.5">
      <c r="A350" s="42"/>
      <c r="C350" s="42"/>
      <c r="D350" s="48"/>
      <c r="E350" s="49"/>
    </row>
    <row r="351" spans="1:5" s="5" customFormat="1" ht="16.5">
      <c r="A351" s="42"/>
      <c r="C351" s="42"/>
      <c r="D351" s="48"/>
      <c r="E351" s="49"/>
    </row>
    <row r="352" spans="1:5" s="5" customFormat="1" ht="16.5">
      <c r="A352" s="42"/>
      <c r="B352" s="46"/>
      <c r="C352" s="47"/>
      <c r="D352" s="48"/>
      <c r="E352" s="49"/>
    </row>
    <row r="353" spans="1:5" s="5" customFormat="1" ht="13.5" customHeight="1">
      <c r="A353" s="42"/>
      <c r="C353" s="42"/>
      <c r="D353" s="48"/>
      <c r="E353" s="49"/>
    </row>
    <row r="363" ht="4.5" customHeight="1"/>
    <row r="364" ht="12.75" hidden="1"/>
  </sheetData>
  <sheetProtection/>
  <mergeCells count="2">
    <mergeCell ref="A1:E1"/>
    <mergeCell ref="C304:D304"/>
  </mergeCells>
  <printOptions horizontalCentered="1" verticalCentered="1"/>
  <pageMargins left="0.984251968503937" right="0" top="0" bottom="0" header="0.1968503937007874" footer="0.11811023622047245"/>
  <pageSetup fitToHeight="3" fitToWidth="3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2020-02-10T09:37:28Z</cp:lastPrinted>
  <dcterms:created xsi:type="dcterms:W3CDTF">2001-03-21T05:21:19Z</dcterms:created>
  <dcterms:modified xsi:type="dcterms:W3CDTF">2020-02-10T09:38:02Z</dcterms:modified>
  <cp:category/>
  <cp:version/>
  <cp:contentType/>
  <cp:contentStatus/>
</cp:coreProperties>
</file>