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'Лист1'!$A$1:$E$338</definedName>
  </definedNames>
  <calcPr fullCalcOnLoad="1"/>
</workbook>
</file>

<file path=xl/sharedStrings.xml><?xml version="1.0" encoding="utf-8"?>
<sst xmlns="http://schemas.openxmlformats.org/spreadsheetml/2006/main" count="295" uniqueCount="225">
  <si>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</si>
  <si>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</si>
  <si>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</si>
  <si>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</si>
  <si>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</si>
  <si>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</si>
  <si>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</si>
  <si>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</si>
  <si>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</si>
  <si>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</si>
  <si>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</si>
  <si>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</si>
  <si>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</si>
  <si>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</si>
  <si>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</si>
  <si>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</si>
  <si>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</si>
  <si>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</si>
  <si>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</si>
  <si>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</si>
  <si>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</si>
  <si>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</si>
  <si>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</si>
  <si>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</si>
  <si>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</si>
  <si>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</si>
  <si>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</si>
  <si>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</si>
  <si>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</si>
  <si>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</si>
  <si>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</si>
  <si>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</si>
  <si>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</si>
  <si>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</si>
  <si>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</si>
  <si>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</si>
  <si>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</si>
  <si>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</si>
  <si>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</si>
  <si>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</si>
  <si>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</si>
  <si>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</si>
  <si>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</si>
  <si>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</si>
  <si>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</si>
  <si>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</si>
  <si>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</si>
  <si>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</si>
  <si>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</si>
  <si>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</si>
  <si>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</si>
  <si>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</si>
  <si>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</si>
  <si>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</si>
  <si>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</si>
  <si>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</si>
  <si>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</si>
  <si>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</si>
  <si>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</si>
  <si>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</si>
  <si>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</si>
  <si>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</si>
  <si>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</si>
  <si>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</si>
  <si>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</si>
  <si>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</si>
  <si>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</si>
  <si>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</si>
  <si>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</si>
  <si>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</si>
  <si>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</si>
  <si>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</si>
  <si>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</si>
  <si>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</si>
  <si>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</si>
  <si>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</si>
  <si>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</si>
  <si>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</si>
  <si>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</si>
  <si>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</si>
  <si>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</si>
  <si>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</si>
  <si>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</si>
  <si>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</si>
  <si>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</si>
  <si>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</si>
  <si>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</si>
  <si>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</si>
  <si>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</si>
  <si>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</si>
  <si>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</si>
  <si>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</si>
  <si>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</si>
  <si>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</si>
  <si>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</si>
  <si>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</si>
  <si>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</si>
  <si>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</si>
  <si>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</si>
  <si>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</si>
  <si>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</si>
  <si>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</si>
  <si>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</si>
  <si>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</si>
  <si>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</si>
  <si>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</si>
  <si>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</si>
  <si>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</si>
  <si>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</si>
  <si>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</si>
  <si>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</si>
  <si>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</si>
  <si>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</si>
  <si>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</si>
  <si>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</si>
  <si>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</si>
  <si>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</si>
  <si>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</si>
  <si>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</si>
  <si>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</si>
  <si>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</si>
  <si>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</si>
  <si>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</si>
  <si>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</si>
  <si>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</si>
  <si>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</si>
  <si>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</si>
  <si>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</si>
  <si>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</si>
  <si>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</si>
  <si>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</si>
  <si>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</si>
  <si>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</si>
  <si>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</si>
  <si>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</si>
  <si>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</si>
  <si>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</si>
  <si>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</si>
  <si>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</si>
  <si>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</si>
  <si>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</si>
  <si>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</si>
  <si>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</si>
  <si>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</si>
  <si>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</si>
  <si>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</si>
  <si>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 xml:space="preserve">                     субсидии на иные цели, в т.ч. </t>
  </si>
  <si>
    <t>субсидии МУП "ЖКХ"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</si>
  <si>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</si>
  <si>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</si>
  <si>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</si>
  <si>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</si>
  <si>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</si>
  <si>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</si>
  <si>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</si>
  <si>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средства районного бюджета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</si>
  <si>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</si>
  <si>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</si>
  <si>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</si>
  <si>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</si>
  <si>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</si>
  <si>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</si>
  <si>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</si>
  <si>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</si>
  <si>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</si>
  <si>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</si>
  <si>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</si>
  <si>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ремонт и укрепление МТБ детских школ искусств</t>
  </si>
  <si>
    <t>денежные поощрения и гранты главы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</si>
  <si>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</si>
  <si>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</si>
  <si>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</si>
  <si>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</si>
  <si>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</si>
  <si>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</si>
  <si>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</si>
  <si>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И.о. начальника финансового отдела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</si>
  <si>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</si>
  <si>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</si>
  <si>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</si>
  <si>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Е.Е. Матушкина</t>
  </si>
  <si>
    <t xml:space="preserve">  </t>
  </si>
  <si>
    <t>Водное хозяйство</t>
  </si>
  <si>
    <t>мероприятия в области использования, охраны водных объектов</t>
  </si>
  <si>
    <t>реализация комплекса мероприятий по благоустройству дворовых территорий и тротуаров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</si>
  <si>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</si>
  <si>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</si>
  <si>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Уточненный план на 2020 год</t>
  </si>
  <si>
    <t>% исполне-ния к плану 2020 г.</t>
  </si>
  <si>
    <t>Отклонение от плана 2020 г. 
(+, - )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</si>
  <si>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</si>
  <si>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</si>
  <si>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</si>
  <si>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</si>
  <si>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</si>
  <si>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</si>
  <si>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</si>
  <si>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</si>
  <si>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</si>
  <si>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реализация проектов местных инициатив граждан в рамках мероприятий по устойчивому развитию сельских территорий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</si>
  <si>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</si>
  <si>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</si>
  <si>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</si>
  <si>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</si>
  <si>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</si>
  <si>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</si>
  <si>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</si>
  <si>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</si>
  <si>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</si>
  <si>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</si>
  <si>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обеспечение деятельности учреждений культуры </t>
  </si>
  <si>
    <t xml:space="preserve">         строительство футбольного поля в г. Козловка</t>
  </si>
  <si>
    <t>Анализ исполнения консолидированного бюджета Козловского района на 01.03.2020 года</t>
  </si>
  <si>
    <t>Фактическое исполнение на 01.03.2020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</si>
  <si>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</si>
  <si>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</si>
  <si>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</si>
  <si>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 xml:space="preserve">            оплата проектно-сметной документации по благоустройство дворовых и общественных территорий</t>
  </si>
  <si>
    <t>оплата инженерно-обследовательских работ по МБОУ "КСОШ № 3"</t>
  </si>
  <si>
    <t>приобретение оборудования по робототехнике</t>
  </si>
  <si>
    <t>укрепление МТБ детских школ искусств (остатки прошлых лет)</t>
  </si>
  <si>
    <t>оплата проектно-сметной документации ФОК "Атал"</t>
  </si>
  <si>
    <t>оплата проектно-сметной документации по строительству (реконструкции) зданий учреждений культуры</t>
  </si>
  <si>
    <t>модернизация котельных</t>
  </si>
  <si>
    <t>реализация проектов местных инициатив граждан, проживающих в сельской местности, в рамках мероприятий по устойчивому развитию сельских территорий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</si>
</sst>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4" fontId="12" fillId="0" borderId="22" xfId="0" applyNumberFormat="1" applyFont="1" applyFill="1" applyBorder="1" applyAlignment="1">
      <alignment wrapText="1"/>
    </xf>
    <xf numFmtId="164" fontId="13" fillId="0" borderId="19" xfId="57" applyNumberFormat="1" applyFont="1" applyFill="1" applyBorder="1" applyAlignment="1">
      <alignment wrapText="1"/>
    </xf>
    <xf numFmtId="175" fontId="13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view="pageBreakPreview" zoomScaleSheetLayoutView="100" workbookViewId="0" topLeftCell="A273">
      <selection activeCell="B297" sqref="B297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212</v>
      </c>
      <c r="B1" s="79"/>
      <c r="C1" s="79"/>
      <c r="D1" s="79"/>
      <c r="E1" s="79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187</v>
      </c>
      <c r="C4" s="21" t="s">
        <v>213</v>
      </c>
      <c r="D4" s="20" t="s">
        <v>188</v>
      </c>
      <c r="E4" s="22" t="s">
        <v>189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81036000</v>
      </c>
      <c r="C7" s="48">
        <f>SUM(C8)</f>
        <v>11402935.55</v>
      </c>
      <c r="D7" s="40">
        <f aca="true" t="shared" si="0" ref="D7:D14">IF(B7=0,"   ",C7/B7)</f>
        <v>0.1407144423466114</v>
      </c>
      <c r="E7" s="43">
        <f aca="true" t="shared" si="1" ref="E7:E14">C7-B7</f>
        <v>-69633064.45</v>
      </c>
      <c r="F7" s="8"/>
    </row>
    <row r="8" spans="1:5" s="8" customFormat="1" ht="15" customHeight="1">
      <c r="A8" s="39" t="s">
        <v>29</v>
      </c>
      <c r="B8" s="49">
        <v>81036000</v>
      </c>
      <c r="C8" s="50">
        <v>11402935.55</v>
      </c>
      <c r="D8" s="40">
        <f t="shared" si="0"/>
        <v>0.1407144423466114</v>
      </c>
      <c r="E8" s="43">
        <f t="shared" si="1"/>
        <v>-69633064.45</v>
      </c>
    </row>
    <row r="9" spans="1:5" s="8" customFormat="1" ht="32.25" customHeight="1">
      <c r="A9" s="39" t="s">
        <v>92</v>
      </c>
      <c r="B9" s="48">
        <f>SUM(B10)</f>
        <v>10696900</v>
      </c>
      <c r="C9" s="48">
        <f>SUM(C10)</f>
        <v>1680681.68</v>
      </c>
      <c r="D9" s="40">
        <f t="shared" si="0"/>
        <v>0.15711857454028735</v>
      </c>
      <c r="E9" s="43">
        <f t="shared" si="1"/>
        <v>-9016218.32</v>
      </c>
    </row>
    <row r="10" spans="1:6" s="8" customFormat="1" ht="27" customHeight="1">
      <c r="A10" s="39" t="s">
        <v>93</v>
      </c>
      <c r="B10" s="49">
        <v>10696900</v>
      </c>
      <c r="C10" s="50">
        <v>1680681.68</v>
      </c>
      <c r="D10" s="40">
        <f t="shared" si="0"/>
        <v>0.15711857454028735</v>
      </c>
      <c r="E10" s="43">
        <f t="shared" si="1"/>
        <v>-9016218.32</v>
      </c>
      <c r="F10" s="9"/>
    </row>
    <row r="11" spans="1:6" s="9" customFormat="1" ht="15">
      <c r="A11" s="39" t="s">
        <v>3</v>
      </c>
      <c r="B11" s="49">
        <f>SUM(B12:B14)</f>
        <v>7526000</v>
      </c>
      <c r="C11" s="49">
        <f>SUM(C12:C14)</f>
        <v>1756996.19</v>
      </c>
      <c r="D11" s="40">
        <f t="shared" si="0"/>
        <v>0.23345684161573213</v>
      </c>
      <c r="E11" s="43">
        <f t="shared" si="1"/>
        <v>-5769003.8100000005</v>
      </c>
      <c r="F11" s="8"/>
    </row>
    <row r="12" spans="1:5" s="8" customFormat="1" ht="30">
      <c r="A12" s="39" t="s">
        <v>190</v>
      </c>
      <c r="B12" s="64">
        <v>520000</v>
      </c>
      <c r="C12" s="64">
        <v>49347.94</v>
      </c>
      <c r="D12" s="40">
        <f>IF(B12=0,"   ",C12/B12)</f>
        <v>0.09489988461538462</v>
      </c>
      <c r="E12" s="43">
        <f>C12-B12</f>
        <v>-470652.06</v>
      </c>
    </row>
    <row r="13" spans="1:5" s="8" customFormat="1" ht="15" customHeight="1">
      <c r="A13" s="39" t="s">
        <v>39</v>
      </c>
      <c r="B13" s="64">
        <v>6350000</v>
      </c>
      <c r="C13" s="65">
        <v>1586832.14</v>
      </c>
      <c r="D13" s="40">
        <f t="shared" si="0"/>
        <v>0.24989482519685038</v>
      </c>
      <c r="E13" s="43">
        <f t="shared" si="1"/>
        <v>-4763167.86</v>
      </c>
    </row>
    <row r="14" spans="1:5" s="8" customFormat="1" ht="15">
      <c r="A14" s="39" t="s">
        <v>14</v>
      </c>
      <c r="B14" s="49">
        <v>656000</v>
      </c>
      <c r="C14" s="50">
        <v>120816.11</v>
      </c>
      <c r="D14" s="40">
        <f t="shared" si="0"/>
        <v>0.1841708993902439</v>
      </c>
      <c r="E14" s="43">
        <f t="shared" si="1"/>
        <v>-535183.89</v>
      </c>
    </row>
    <row r="15" spans="1:6" s="9" customFormat="1" ht="15">
      <c r="A15" s="39" t="s">
        <v>64</v>
      </c>
      <c r="B15" s="49">
        <f>SUM(B16:B20)</f>
        <v>11074300</v>
      </c>
      <c r="C15" s="49">
        <f>SUM(C16:C20)</f>
        <v>812646.1500000001</v>
      </c>
      <c r="D15" s="40">
        <f aca="true" t="shared" si="2" ref="D15:D20">IF(B15=0,"   ",C15/B15)</f>
        <v>0.07338126563304229</v>
      </c>
      <c r="E15" s="43">
        <f aca="true" t="shared" si="3" ref="E15:E20">C15-B15</f>
        <v>-10261653.85</v>
      </c>
      <c r="F15" s="8"/>
    </row>
    <row r="16" spans="1:6" s="8" customFormat="1" ht="15">
      <c r="A16" s="39" t="s">
        <v>65</v>
      </c>
      <c r="B16" s="49">
        <v>4680000</v>
      </c>
      <c r="C16" s="49">
        <v>91043.79</v>
      </c>
      <c r="D16" s="40">
        <f>IF(B16=0,"   ",C16/B16)</f>
        <v>0.01945380128205128</v>
      </c>
      <c r="E16" s="43">
        <f t="shared" si="3"/>
        <v>-4588956.21</v>
      </c>
      <c r="F16" s="9"/>
    </row>
    <row r="17" spans="1:5" s="9" customFormat="1" ht="15">
      <c r="A17" s="39" t="s">
        <v>133</v>
      </c>
      <c r="B17" s="49">
        <v>200100</v>
      </c>
      <c r="C17" s="65">
        <v>20033.46</v>
      </c>
      <c r="D17" s="40">
        <f>IF(B17=0,"   ",C17/B17)</f>
        <v>0.10011724137931034</v>
      </c>
      <c r="E17" s="43">
        <f>C17-B17</f>
        <v>-180066.54</v>
      </c>
    </row>
    <row r="18" spans="1:6" s="9" customFormat="1" ht="15">
      <c r="A18" s="39" t="s">
        <v>134</v>
      </c>
      <c r="B18" s="49">
        <v>1280200</v>
      </c>
      <c r="C18" s="65">
        <v>45872.26</v>
      </c>
      <c r="D18" s="40">
        <f t="shared" si="2"/>
        <v>0.03583210435869395</v>
      </c>
      <c r="E18" s="43">
        <f t="shared" si="3"/>
        <v>-1234327.74</v>
      </c>
      <c r="F18" s="8"/>
    </row>
    <row r="19" spans="1:5" s="8" customFormat="1" ht="15">
      <c r="A19" s="39" t="s">
        <v>131</v>
      </c>
      <c r="B19" s="49">
        <v>1590000</v>
      </c>
      <c r="C19" s="49">
        <v>412500.84</v>
      </c>
      <c r="D19" s="40">
        <f t="shared" si="2"/>
        <v>0.25943449056603773</v>
      </c>
      <c r="E19" s="43">
        <f t="shared" si="3"/>
        <v>-1177499.16</v>
      </c>
    </row>
    <row r="20" spans="1:5" s="8" customFormat="1" ht="15">
      <c r="A20" s="39" t="s">
        <v>132</v>
      </c>
      <c r="B20" s="49">
        <v>3324000</v>
      </c>
      <c r="C20" s="49">
        <v>243195.8</v>
      </c>
      <c r="D20" s="40">
        <f t="shared" si="2"/>
        <v>0.0731635980746089</v>
      </c>
      <c r="E20" s="43">
        <f t="shared" si="3"/>
        <v>-3080804.2</v>
      </c>
    </row>
    <row r="21" spans="1:5" s="8" customFormat="1" ht="30">
      <c r="A21" s="39" t="s">
        <v>40</v>
      </c>
      <c r="B21" s="49">
        <f>B22+B23</f>
        <v>70000</v>
      </c>
      <c r="C21" s="49">
        <f>C22+C23</f>
        <v>73605.2</v>
      </c>
      <c r="D21" s="40">
        <f aca="true" t="shared" si="4" ref="D21:D54">IF(B21=0,"   ",C21/B21)</f>
        <v>1.051502857142857</v>
      </c>
      <c r="E21" s="43">
        <f aca="true" t="shared" si="5" ref="E21:E52">C21-B21</f>
        <v>3605.199999999997</v>
      </c>
    </row>
    <row r="22" spans="1:5" s="8" customFormat="1" ht="15">
      <c r="A22" s="39" t="s">
        <v>15</v>
      </c>
      <c r="B22" s="49">
        <v>70000</v>
      </c>
      <c r="C22" s="64">
        <v>72722</v>
      </c>
      <c r="D22" s="40">
        <f t="shared" si="4"/>
        <v>1.0388857142857142</v>
      </c>
      <c r="E22" s="43">
        <f t="shared" si="5"/>
        <v>2722</v>
      </c>
    </row>
    <row r="23" spans="1:5" s="8" customFormat="1" ht="15">
      <c r="A23" s="39" t="s">
        <v>44</v>
      </c>
      <c r="B23" s="49">
        <v>0</v>
      </c>
      <c r="C23" s="64">
        <v>883.2</v>
      </c>
      <c r="D23" s="40" t="str">
        <f t="shared" si="4"/>
        <v>   </v>
      </c>
      <c r="E23" s="43">
        <f t="shared" si="5"/>
        <v>883.2</v>
      </c>
    </row>
    <row r="24" spans="1:5" s="8" customFormat="1" ht="15">
      <c r="A24" s="39" t="s">
        <v>16</v>
      </c>
      <c r="B24" s="49">
        <v>2600000</v>
      </c>
      <c r="C24" s="64">
        <v>318136.31</v>
      </c>
      <c r="D24" s="40">
        <f t="shared" si="4"/>
        <v>0.12236011923076923</v>
      </c>
      <c r="E24" s="43">
        <f t="shared" si="5"/>
        <v>-2281863.69</v>
      </c>
    </row>
    <row r="25" spans="1:5" s="8" customFormat="1" ht="30" customHeight="1">
      <c r="A25" s="39" t="s">
        <v>113</v>
      </c>
      <c r="B25" s="49">
        <v>0</v>
      </c>
      <c r="C25" s="49">
        <v>0</v>
      </c>
      <c r="D25" s="40" t="str">
        <f t="shared" si="4"/>
        <v>   </v>
      </c>
      <c r="E25" s="43">
        <f t="shared" si="5"/>
        <v>0</v>
      </c>
    </row>
    <row r="26" spans="1:5" s="8" customFormat="1" ht="14.25">
      <c r="A26" s="58" t="s">
        <v>89</v>
      </c>
      <c r="B26" s="51">
        <f>B7+B11+B15+B21+B24+B25+B9</f>
        <v>113003200</v>
      </c>
      <c r="C26" s="51">
        <f>C7+C11+C15+C21+C24+C25+C9</f>
        <v>16045001.08</v>
      </c>
      <c r="D26" s="42">
        <f t="shared" si="4"/>
        <v>0.1419871391252637</v>
      </c>
      <c r="E26" s="44">
        <f t="shared" si="5"/>
        <v>-96958198.92</v>
      </c>
    </row>
    <row r="27" spans="1:5" s="8" customFormat="1" ht="30" customHeight="1">
      <c r="A27" s="39" t="s">
        <v>116</v>
      </c>
      <c r="B27" s="49">
        <f>SUM(B28:B30)</f>
        <v>10460400</v>
      </c>
      <c r="C27" s="49">
        <f>SUM(C28:C30)</f>
        <v>812398.3400000001</v>
      </c>
      <c r="D27" s="40">
        <f t="shared" si="4"/>
        <v>0.0776641753661428</v>
      </c>
      <c r="E27" s="43">
        <f t="shared" si="5"/>
        <v>-9648001.66</v>
      </c>
    </row>
    <row r="28" spans="1:5" s="8" customFormat="1" ht="15">
      <c r="A28" s="39" t="s">
        <v>63</v>
      </c>
      <c r="B28" s="49">
        <v>8699700</v>
      </c>
      <c r="C28" s="49">
        <v>616715.17</v>
      </c>
      <c r="D28" s="40">
        <f t="shared" si="4"/>
        <v>0.07088924560617033</v>
      </c>
      <c r="E28" s="74">
        <f t="shared" si="5"/>
        <v>-8082984.83</v>
      </c>
    </row>
    <row r="29" spans="1:5" s="8" customFormat="1" ht="17.25" customHeight="1">
      <c r="A29" s="39" t="s">
        <v>145</v>
      </c>
      <c r="B29" s="49">
        <v>1185000</v>
      </c>
      <c r="C29" s="50">
        <v>119949.66</v>
      </c>
      <c r="D29" s="40">
        <f t="shared" si="4"/>
        <v>0.1012233417721519</v>
      </c>
      <c r="E29" s="43">
        <f t="shared" si="5"/>
        <v>-1065050.34</v>
      </c>
    </row>
    <row r="30" spans="1:5" s="8" customFormat="1" ht="91.5" customHeight="1">
      <c r="A30" s="39" t="s">
        <v>160</v>
      </c>
      <c r="B30" s="49">
        <v>575700</v>
      </c>
      <c r="C30" s="50">
        <v>75733.51</v>
      </c>
      <c r="D30" s="40">
        <f t="shared" si="4"/>
        <v>0.13155030397776618</v>
      </c>
      <c r="E30" s="43">
        <f t="shared" si="5"/>
        <v>-499966.49</v>
      </c>
    </row>
    <row r="31" spans="1:5" s="8" customFormat="1" ht="15" customHeight="1">
      <c r="A31" s="39" t="s">
        <v>17</v>
      </c>
      <c r="B31" s="49">
        <f>SUM(B32)</f>
        <v>350000</v>
      </c>
      <c r="C31" s="49">
        <f>SUM(C32)</f>
        <v>25112.37</v>
      </c>
      <c r="D31" s="40">
        <f t="shared" si="4"/>
        <v>0.07174962857142857</v>
      </c>
      <c r="E31" s="43">
        <f t="shared" si="5"/>
        <v>-324887.63</v>
      </c>
    </row>
    <row r="32" spans="1:5" s="8" customFormat="1" ht="15">
      <c r="A32" s="39" t="s">
        <v>18</v>
      </c>
      <c r="B32" s="49">
        <v>350000</v>
      </c>
      <c r="C32" s="64">
        <v>25112.37</v>
      </c>
      <c r="D32" s="40">
        <f t="shared" si="4"/>
        <v>0.07174962857142857</v>
      </c>
      <c r="E32" s="43">
        <f t="shared" si="5"/>
        <v>-324887.63</v>
      </c>
    </row>
    <row r="33" spans="1:5" s="8" customFormat="1" ht="30">
      <c r="A33" s="39" t="s">
        <v>115</v>
      </c>
      <c r="B33" s="49">
        <v>2100000</v>
      </c>
      <c r="C33" s="49">
        <v>250956.49</v>
      </c>
      <c r="D33" s="40">
        <f t="shared" si="4"/>
        <v>0.11950309047619047</v>
      </c>
      <c r="E33" s="43">
        <f t="shared" si="5"/>
        <v>-1849043.51</v>
      </c>
    </row>
    <row r="34" spans="1:5" s="8" customFormat="1" ht="30.75" customHeight="1">
      <c r="A34" s="39" t="s">
        <v>117</v>
      </c>
      <c r="B34" s="49">
        <f>B35+B36</f>
        <v>0</v>
      </c>
      <c r="C34" s="49">
        <f>C35+C36</f>
        <v>123837.86</v>
      </c>
      <c r="D34" s="40" t="str">
        <f t="shared" si="4"/>
        <v>   </v>
      </c>
      <c r="E34" s="43">
        <f t="shared" si="5"/>
        <v>123837.86</v>
      </c>
    </row>
    <row r="35" spans="1:5" s="8" customFormat="1" ht="30">
      <c r="A35" s="39" t="s">
        <v>118</v>
      </c>
      <c r="B35" s="64">
        <v>0</v>
      </c>
      <c r="C35" s="49">
        <v>13580</v>
      </c>
      <c r="D35" s="40" t="str">
        <f t="shared" si="4"/>
        <v>   </v>
      </c>
      <c r="E35" s="43">
        <f t="shared" si="5"/>
        <v>13580</v>
      </c>
    </row>
    <row r="36" spans="1:5" s="8" customFormat="1" ht="30">
      <c r="A36" s="39" t="s">
        <v>97</v>
      </c>
      <c r="B36" s="49">
        <v>0</v>
      </c>
      <c r="C36" s="49">
        <v>110257.86</v>
      </c>
      <c r="D36" s="40" t="str">
        <f t="shared" si="4"/>
        <v>   </v>
      </c>
      <c r="E36" s="43">
        <f t="shared" si="5"/>
        <v>110257.86</v>
      </c>
    </row>
    <row r="37" spans="1:5" s="8" customFormat="1" ht="15">
      <c r="A37" s="39" t="s">
        <v>19</v>
      </c>
      <c r="B37" s="49">
        <v>3300000</v>
      </c>
      <c r="C37" s="49">
        <v>154055.49</v>
      </c>
      <c r="D37" s="40">
        <f t="shared" si="4"/>
        <v>0.04668348181818181</v>
      </c>
      <c r="E37" s="43">
        <f t="shared" si="5"/>
        <v>-3145944.51</v>
      </c>
    </row>
    <row r="38" spans="1:6" s="8" customFormat="1" ht="15">
      <c r="A38" s="39" t="s">
        <v>20</v>
      </c>
      <c r="B38" s="49">
        <f>B39+B41+B40</f>
        <v>0</v>
      </c>
      <c r="C38" s="49">
        <f>C39+C41+C40</f>
        <v>-36754.82</v>
      </c>
      <c r="D38" s="40" t="str">
        <f t="shared" si="4"/>
        <v>   </v>
      </c>
      <c r="E38" s="43">
        <f t="shared" si="5"/>
        <v>-36754.82</v>
      </c>
      <c r="F38" s="11"/>
    </row>
    <row r="39" spans="1:5" s="11" customFormat="1" ht="15" customHeight="1">
      <c r="A39" s="39" t="s">
        <v>31</v>
      </c>
      <c r="B39" s="49">
        <v>0</v>
      </c>
      <c r="C39" s="48">
        <v>-36754.82</v>
      </c>
      <c r="D39" s="40" t="str">
        <f t="shared" si="4"/>
        <v>   </v>
      </c>
      <c r="E39" s="43">
        <f t="shared" si="5"/>
        <v>-36754.82</v>
      </c>
    </row>
    <row r="40" spans="1:5" s="11" customFormat="1" ht="15" customHeight="1">
      <c r="A40" s="39" t="s">
        <v>91</v>
      </c>
      <c r="B40" s="49">
        <v>0</v>
      </c>
      <c r="C40" s="48">
        <v>0</v>
      </c>
      <c r="D40" s="40" t="str">
        <f t="shared" si="4"/>
        <v>   </v>
      </c>
      <c r="E40" s="43">
        <f t="shared" si="5"/>
        <v>0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 t="str">
        <f t="shared" si="4"/>
        <v>   </v>
      </c>
      <c r="E41" s="43">
        <f t="shared" si="5"/>
        <v>0</v>
      </c>
    </row>
    <row r="42" spans="1:5" s="11" customFormat="1" ht="15" customHeight="1">
      <c r="A42" s="58" t="s">
        <v>90</v>
      </c>
      <c r="B42" s="51">
        <f>B27+B31+B34+B37+B38+B33</f>
        <v>16210400</v>
      </c>
      <c r="C42" s="51">
        <f>C27+C31+C34+C37+C38+C33</f>
        <v>1329605.73</v>
      </c>
      <c r="D42" s="42">
        <f t="shared" si="4"/>
        <v>0.08202177182549475</v>
      </c>
      <c r="E42" s="44">
        <f t="shared" si="5"/>
        <v>-14880794.27</v>
      </c>
    </row>
    <row r="43" spans="1:5" s="11" customFormat="1" ht="14.25">
      <c r="A43" s="58" t="s">
        <v>4</v>
      </c>
      <c r="B43" s="51">
        <f>SUM(B26,B42)</f>
        <v>129213600</v>
      </c>
      <c r="C43" s="51">
        <f>SUM(C26,C42)</f>
        <v>17374606.81</v>
      </c>
      <c r="D43" s="42">
        <f t="shared" si="4"/>
        <v>0.134464226753221</v>
      </c>
      <c r="E43" s="44">
        <f t="shared" si="5"/>
        <v>-111838993.19</v>
      </c>
    </row>
    <row r="44" spans="1:5" s="11" customFormat="1" ht="18" customHeight="1">
      <c r="A44" s="58" t="s">
        <v>76</v>
      </c>
      <c r="B44" s="51">
        <f>SUM(B45:B51)</f>
        <v>401933446.34000003</v>
      </c>
      <c r="C44" s="51">
        <f>SUM(C45:C51,)</f>
        <v>-14763877.43</v>
      </c>
      <c r="D44" s="42">
        <f t="shared" si="4"/>
        <v>-0.03673214449914444</v>
      </c>
      <c r="E44" s="44">
        <f t="shared" si="5"/>
        <v>-416697323.77000004</v>
      </c>
    </row>
    <row r="45" spans="1:5" s="11" customFormat="1" ht="30" customHeight="1">
      <c r="A45" s="39" t="s">
        <v>45</v>
      </c>
      <c r="B45" s="49">
        <v>-46920830.84</v>
      </c>
      <c r="C45" s="49">
        <v>-46920830.84</v>
      </c>
      <c r="D45" s="40">
        <f t="shared" si="4"/>
        <v>1</v>
      </c>
      <c r="E45" s="43">
        <f t="shared" si="5"/>
        <v>0</v>
      </c>
    </row>
    <row r="46" spans="1:5" s="11" customFormat="1" ht="46.5" customHeight="1">
      <c r="A46" s="39" t="s">
        <v>214</v>
      </c>
      <c r="B46" s="64">
        <v>2117508.62</v>
      </c>
      <c r="C46" s="71">
        <v>2428.13</v>
      </c>
      <c r="D46" s="40">
        <f>IF(B46=0,"   ",C46/B46)</f>
        <v>0.001146691908153838</v>
      </c>
      <c r="E46" s="43">
        <f>C46-B46</f>
        <v>-2115080.49</v>
      </c>
    </row>
    <row r="47" spans="1:6" s="11" customFormat="1" ht="16.5" customHeight="1">
      <c r="A47" s="39" t="s">
        <v>111</v>
      </c>
      <c r="B47" s="49">
        <v>2772000</v>
      </c>
      <c r="C47" s="49">
        <v>462000</v>
      </c>
      <c r="D47" s="40">
        <f t="shared" si="4"/>
        <v>0.16666666666666666</v>
      </c>
      <c r="E47" s="43">
        <f t="shared" si="5"/>
        <v>-2310000</v>
      </c>
      <c r="F47" s="8"/>
    </row>
    <row r="48" spans="1:5" s="8" customFormat="1" ht="16.5" customHeight="1">
      <c r="A48" s="39" t="s">
        <v>22</v>
      </c>
      <c r="B48" s="49">
        <v>268216718.56</v>
      </c>
      <c r="C48" s="50">
        <v>2396792</v>
      </c>
      <c r="D48" s="40">
        <f t="shared" si="4"/>
        <v>0.008936027600620422</v>
      </c>
      <c r="E48" s="43">
        <f t="shared" si="5"/>
        <v>-265819926.56</v>
      </c>
    </row>
    <row r="49" spans="1:5" s="8" customFormat="1" ht="16.5" customHeight="1">
      <c r="A49" s="39" t="s">
        <v>21</v>
      </c>
      <c r="B49" s="49">
        <v>174748050</v>
      </c>
      <c r="C49" s="50">
        <v>29295733.28</v>
      </c>
      <c r="D49" s="40">
        <f t="shared" si="4"/>
        <v>0.16764555186738853</v>
      </c>
      <c r="E49" s="43">
        <f t="shared" si="5"/>
        <v>-145452316.72</v>
      </c>
    </row>
    <row r="50" spans="1:5" s="8" customFormat="1" ht="16.5" customHeight="1">
      <c r="A50" s="39" t="s">
        <v>42</v>
      </c>
      <c r="B50" s="49">
        <v>1000000</v>
      </c>
      <c r="C50" s="50">
        <v>0</v>
      </c>
      <c r="D50" s="40">
        <f t="shared" si="4"/>
        <v>0</v>
      </c>
      <c r="E50" s="43">
        <f t="shared" si="5"/>
        <v>-1000000</v>
      </c>
    </row>
    <row r="51" spans="1:5" s="8" customFormat="1" ht="17.25" customHeight="1">
      <c r="A51" s="39" t="s">
        <v>98</v>
      </c>
      <c r="B51" s="49">
        <v>0</v>
      </c>
      <c r="C51" s="50">
        <v>0</v>
      </c>
      <c r="D51" s="40" t="str">
        <f t="shared" si="4"/>
        <v>   </v>
      </c>
      <c r="E51" s="43">
        <f t="shared" si="5"/>
        <v>0</v>
      </c>
    </row>
    <row r="52" spans="1:6" s="8" customFormat="1" ht="16.5" customHeight="1">
      <c r="A52" s="58" t="s">
        <v>5</v>
      </c>
      <c r="B52" s="52">
        <f>SUM(B43,B44)</f>
        <v>531147046.34000003</v>
      </c>
      <c r="C52" s="52">
        <f>SUM(C43,C44)</f>
        <v>2610729.379999999</v>
      </c>
      <c r="D52" s="42">
        <f t="shared" si="4"/>
        <v>0.004915266681778379</v>
      </c>
      <c r="E52" s="44">
        <f t="shared" si="5"/>
        <v>-528536316.96000004</v>
      </c>
      <c r="F52" s="10"/>
    </row>
    <row r="53" spans="1:6" s="10" customFormat="1" ht="19.5" customHeight="1">
      <c r="A53" s="69" t="s">
        <v>6</v>
      </c>
      <c r="B53" s="53"/>
      <c r="C53" s="54"/>
      <c r="D53" s="40" t="str">
        <f t="shared" si="4"/>
        <v>   </v>
      </c>
      <c r="E53" s="41"/>
      <c r="F53" s="8"/>
    </row>
    <row r="54" spans="1:5" s="8" customFormat="1" ht="15">
      <c r="A54" s="39" t="s">
        <v>23</v>
      </c>
      <c r="B54" s="49">
        <f>B55+B64+B67+B68+B62+B65</f>
        <v>46705464.7</v>
      </c>
      <c r="C54" s="49">
        <f>C55+C64+C67+C68+C62+C65</f>
        <v>5719776.3</v>
      </c>
      <c r="D54" s="40">
        <f t="shared" si="4"/>
        <v>0.12246481941116409</v>
      </c>
      <c r="E54" s="43">
        <f aca="true" t="shared" si="6" ref="E54:E88">C54-B54</f>
        <v>-40985688.400000006</v>
      </c>
    </row>
    <row r="55" spans="1:5" s="8" customFormat="1" ht="15">
      <c r="A55" s="39" t="s">
        <v>24</v>
      </c>
      <c r="B55" s="49">
        <v>30658000</v>
      </c>
      <c r="C55" s="50">
        <v>3248715.28</v>
      </c>
      <c r="D55" s="40">
        <f aca="true" t="shared" si="7" ref="D55:D71">IF(B55=0,"   ",C55/B55)</f>
        <v>0.10596631482810359</v>
      </c>
      <c r="E55" s="43">
        <f t="shared" si="6"/>
        <v>-27409284.72</v>
      </c>
    </row>
    <row r="56" spans="1:5" s="8" customFormat="1" ht="16.5" customHeight="1">
      <c r="A56" s="39" t="s">
        <v>46</v>
      </c>
      <c r="B56" s="64">
        <v>1500</v>
      </c>
      <c r="C56" s="64">
        <v>0</v>
      </c>
      <c r="D56" s="40">
        <f t="shared" si="7"/>
        <v>0</v>
      </c>
      <c r="E56" s="43">
        <f t="shared" si="6"/>
        <v>-1500</v>
      </c>
    </row>
    <row r="57" spans="1:5" s="8" customFormat="1" ht="27" customHeight="1">
      <c r="A57" s="39" t="s">
        <v>47</v>
      </c>
      <c r="B57" s="64">
        <v>321600</v>
      </c>
      <c r="C57" s="64">
        <v>23063.12</v>
      </c>
      <c r="D57" s="40">
        <f t="shared" si="7"/>
        <v>0.0717136815920398</v>
      </c>
      <c r="E57" s="43">
        <f t="shared" si="6"/>
        <v>-298536.88</v>
      </c>
    </row>
    <row r="58" spans="1:5" s="8" customFormat="1" ht="15">
      <c r="A58" s="39" t="s">
        <v>48</v>
      </c>
      <c r="B58" s="64">
        <v>598000</v>
      </c>
      <c r="C58" s="65">
        <v>70336.45</v>
      </c>
      <c r="D58" s="40">
        <f t="shared" si="7"/>
        <v>0.11761948160535117</v>
      </c>
      <c r="E58" s="43">
        <f t="shared" si="6"/>
        <v>-527663.55</v>
      </c>
    </row>
    <row r="59" spans="1:5" s="8" customFormat="1" ht="15">
      <c r="A59" s="39" t="s">
        <v>49</v>
      </c>
      <c r="B59" s="64">
        <v>1400</v>
      </c>
      <c r="C59" s="65">
        <v>0</v>
      </c>
      <c r="D59" s="40">
        <f t="shared" si="7"/>
        <v>0</v>
      </c>
      <c r="E59" s="43">
        <f t="shared" si="6"/>
        <v>-1400</v>
      </c>
    </row>
    <row r="60" spans="1:5" s="8" customFormat="1" ht="28.5" customHeight="1">
      <c r="A60" s="39" t="s">
        <v>139</v>
      </c>
      <c r="B60" s="64">
        <v>900</v>
      </c>
      <c r="C60" s="64">
        <v>0</v>
      </c>
      <c r="D60" s="40">
        <f t="shared" si="7"/>
        <v>0</v>
      </c>
      <c r="E60" s="43">
        <f t="shared" si="6"/>
        <v>-900</v>
      </c>
    </row>
    <row r="61" spans="1:5" s="8" customFormat="1" ht="15">
      <c r="A61" s="39" t="s">
        <v>94</v>
      </c>
      <c r="B61" s="64">
        <v>57600</v>
      </c>
      <c r="C61" s="65">
        <v>4459.5</v>
      </c>
      <c r="D61" s="40">
        <f t="shared" si="7"/>
        <v>0.077421875</v>
      </c>
      <c r="E61" s="43">
        <f t="shared" si="6"/>
        <v>-53140.5</v>
      </c>
    </row>
    <row r="62" spans="1:5" s="8" customFormat="1" ht="15.75" customHeight="1">
      <c r="A62" s="39" t="s">
        <v>109</v>
      </c>
      <c r="B62" s="64">
        <f>B63</f>
        <v>13300</v>
      </c>
      <c r="C62" s="64">
        <f>C63</f>
        <v>0</v>
      </c>
      <c r="D62" s="40">
        <f t="shared" si="7"/>
        <v>0</v>
      </c>
      <c r="E62" s="43">
        <f t="shared" si="6"/>
        <v>-13300</v>
      </c>
    </row>
    <row r="63" spans="1:5" s="8" customFormat="1" ht="30.75" customHeight="1">
      <c r="A63" s="39" t="s">
        <v>110</v>
      </c>
      <c r="B63" s="64">
        <v>13300</v>
      </c>
      <c r="C63" s="65">
        <v>0</v>
      </c>
      <c r="D63" s="40">
        <f t="shared" si="7"/>
        <v>0</v>
      </c>
      <c r="E63" s="43">
        <f t="shared" si="6"/>
        <v>-13300</v>
      </c>
    </row>
    <row r="64" spans="1:5" s="8" customFormat="1" ht="15">
      <c r="A64" s="39" t="s">
        <v>35</v>
      </c>
      <c r="B64" s="64">
        <v>3861500</v>
      </c>
      <c r="C64" s="65">
        <v>623555.72</v>
      </c>
      <c r="D64" s="40">
        <f t="shared" si="7"/>
        <v>0.16148018127670594</v>
      </c>
      <c r="E64" s="43">
        <f t="shared" si="6"/>
        <v>-3237944.2800000003</v>
      </c>
    </row>
    <row r="65" spans="1:5" s="8" customFormat="1" ht="15">
      <c r="A65" s="39" t="s">
        <v>129</v>
      </c>
      <c r="B65" s="64">
        <f>B66</f>
        <v>0</v>
      </c>
      <c r="C65" s="64">
        <f>C66</f>
        <v>0</v>
      </c>
      <c r="D65" s="40" t="str">
        <f t="shared" si="7"/>
        <v>   </v>
      </c>
      <c r="E65" s="43">
        <f t="shared" si="6"/>
        <v>0</v>
      </c>
    </row>
    <row r="66" spans="1:5" s="8" customFormat="1" ht="30">
      <c r="A66" s="39" t="s">
        <v>130</v>
      </c>
      <c r="B66" s="64">
        <v>0</v>
      </c>
      <c r="C66" s="65">
        <v>0</v>
      </c>
      <c r="D66" s="40" t="str">
        <f t="shared" si="7"/>
        <v>   </v>
      </c>
      <c r="E66" s="43">
        <f t="shared" si="6"/>
        <v>0</v>
      </c>
    </row>
    <row r="67" spans="1:5" s="8" customFormat="1" ht="15">
      <c r="A67" s="39" t="s">
        <v>25</v>
      </c>
      <c r="B67" s="64">
        <v>214459.65</v>
      </c>
      <c r="C67" s="50">
        <v>0</v>
      </c>
      <c r="D67" s="40">
        <f t="shared" si="7"/>
        <v>0</v>
      </c>
      <c r="E67" s="43">
        <f t="shared" si="6"/>
        <v>-214459.65</v>
      </c>
    </row>
    <row r="68" spans="1:5" s="8" customFormat="1" ht="15">
      <c r="A68" s="39" t="s">
        <v>33</v>
      </c>
      <c r="B68" s="49">
        <f>B69+B70+B71+B76+B73+B74+B72+B75</f>
        <v>11958205.05</v>
      </c>
      <c r="C68" s="49">
        <f>C69+C70+C71+C76+C73+C74+C72+C75</f>
        <v>1847505.3</v>
      </c>
      <c r="D68" s="70">
        <f t="shared" si="7"/>
        <v>0.15449687409399288</v>
      </c>
      <c r="E68" s="43">
        <f t="shared" si="6"/>
        <v>-10110699.75</v>
      </c>
    </row>
    <row r="69" spans="1:5" s="8" customFormat="1" ht="15">
      <c r="A69" s="39" t="s">
        <v>82</v>
      </c>
      <c r="B69" s="64">
        <v>8428600</v>
      </c>
      <c r="C69" s="65">
        <v>1010820.25</v>
      </c>
      <c r="D69" s="47">
        <f t="shared" si="7"/>
        <v>0.11992741973756021</v>
      </c>
      <c r="E69" s="43">
        <f t="shared" si="6"/>
        <v>-7417779.75</v>
      </c>
    </row>
    <row r="70" spans="1:5" s="8" customFormat="1" ht="15">
      <c r="A70" s="39" t="s">
        <v>152</v>
      </c>
      <c r="B70" s="64">
        <v>1874100</v>
      </c>
      <c r="C70" s="64">
        <v>240000</v>
      </c>
      <c r="D70" s="40">
        <f t="shared" si="7"/>
        <v>0.12806146950536257</v>
      </c>
      <c r="E70" s="43">
        <f t="shared" si="6"/>
        <v>-1634100</v>
      </c>
    </row>
    <row r="71" spans="1:5" s="8" customFormat="1" ht="15">
      <c r="A71" s="39" t="s">
        <v>119</v>
      </c>
      <c r="B71" s="64">
        <v>157000</v>
      </c>
      <c r="C71" s="65">
        <v>0</v>
      </c>
      <c r="D71" s="40">
        <f t="shared" si="7"/>
        <v>0</v>
      </c>
      <c r="E71" s="43">
        <f t="shared" si="6"/>
        <v>-157000</v>
      </c>
    </row>
    <row r="72" spans="1:5" s="8" customFormat="1" ht="30">
      <c r="A72" s="39" t="s">
        <v>174</v>
      </c>
      <c r="B72" s="64">
        <v>187700</v>
      </c>
      <c r="C72" s="65">
        <v>12500</v>
      </c>
      <c r="D72" s="40">
        <f>IF(B72=0,"   ",C72/B72)</f>
        <v>0.06659563132658497</v>
      </c>
      <c r="E72" s="43">
        <f>C72-B72</f>
        <v>-175200</v>
      </c>
    </row>
    <row r="73" spans="1:5" s="8" customFormat="1" ht="30">
      <c r="A73" s="57" t="s">
        <v>191</v>
      </c>
      <c r="B73" s="48">
        <v>150000</v>
      </c>
      <c r="C73" s="64">
        <v>0</v>
      </c>
      <c r="D73" s="40">
        <f>IF(B73=0,"   ",C73/B73)</f>
        <v>0</v>
      </c>
      <c r="E73" s="43">
        <f>C73-B73</f>
        <v>-150000</v>
      </c>
    </row>
    <row r="74" spans="1:5" s="8" customFormat="1" ht="15">
      <c r="A74" s="57" t="s">
        <v>161</v>
      </c>
      <c r="B74" s="64">
        <v>690405.05</v>
      </c>
      <c r="C74" s="64">
        <v>584185.05</v>
      </c>
      <c r="D74" s="40">
        <f>IF(B74=0,"   ",C74/B74)</f>
        <v>0.8461482864298284</v>
      </c>
      <c r="E74" s="43">
        <f>C74-B74</f>
        <v>-106220</v>
      </c>
    </row>
    <row r="75" spans="1:5" s="8" customFormat="1" ht="30">
      <c r="A75" s="57" t="s">
        <v>192</v>
      </c>
      <c r="B75" s="64">
        <v>470400</v>
      </c>
      <c r="C75" s="64">
        <v>0</v>
      </c>
      <c r="D75" s="40">
        <f>IF(B75=0,"   ",C75/B75)</f>
        <v>0</v>
      </c>
      <c r="E75" s="43">
        <f>C75-B75</f>
        <v>-470400</v>
      </c>
    </row>
    <row r="76" spans="1:5" s="8" customFormat="1" ht="15">
      <c r="A76" s="57" t="s">
        <v>161</v>
      </c>
      <c r="B76" s="64">
        <v>0</v>
      </c>
      <c r="C76" s="48">
        <v>0</v>
      </c>
      <c r="D76" s="40" t="str">
        <f>IF(B76=0,"   ",C76/B76)</f>
        <v>   </v>
      </c>
      <c r="E76" s="43">
        <f>C76-B76</f>
        <v>0</v>
      </c>
    </row>
    <row r="77" spans="1:5" s="8" customFormat="1" ht="15.75" customHeight="1">
      <c r="A77" s="39" t="s">
        <v>50</v>
      </c>
      <c r="B77" s="48">
        <f>SUM(B78)</f>
        <v>1254300</v>
      </c>
      <c r="C77" s="48">
        <f>SUM(C78)</f>
        <v>121132.68</v>
      </c>
      <c r="D77" s="40">
        <f aca="true" t="shared" si="8" ref="D77:D88">IF(B77=0,"   ",C77/B77)</f>
        <v>0.09657392968189428</v>
      </c>
      <c r="E77" s="43">
        <f t="shared" si="6"/>
        <v>-1133167.32</v>
      </c>
    </row>
    <row r="78" spans="1:5" s="8" customFormat="1" ht="15">
      <c r="A78" s="39" t="s">
        <v>66</v>
      </c>
      <c r="B78" s="48">
        <v>1254300</v>
      </c>
      <c r="C78" s="48">
        <v>121132.68</v>
      </c>
      <c r="D78" s="40">
        <f t="shared" si="8"/>
        <v>0.09657392968189428</v>
      </c>
      <c r="E78" s="43">
        <f t="shared" si="6"/>
        <v>-1133167.32</v>
      </c>
    </row>
    <row r="79" spans="1:5" s="8" customFormat="1" ht="30" customHeight="1">
      <c r="A79" s="39" t="s">
        <v>26</v>
      </c>
      <c r="B79" s="49">
        <f>B80+B81+B83+B84+B82+B85+B86+B87</f>
        <v>4305400</v>
      </c>
      <c r="C79" s="49">
        <f>C80+C81+C83+C84+C82+C85+C86+C87</f>
        <v>358677.47</v>
      </c>
      <c r="D79" s="40">
        <f t="shared" si="8"/>
        <v>0.08330874483207135</v>
      </c>
      <c r="E79" s="43">
        <f t="shared" si="6"/>
        <v>-3946722.5300000003</v>
      </c>
    </row>
    <row r="80" spans="1:5" s="8" customFormat="1" ht="15">
      <c r="A80" s="39" t="s">
        <v>77</v>
      </c>
      <c r="B80" s="64">
        <v>1458500</v>
      </c>
      <c r="C80" s="65">
        <v>125051.75</v>
      </c>
      <c r="D80" s="40">
        <f t="shared" si="8"/>
        <v>0.08573997257456291</v>
      </c>
      <c r="E80" s="43">
        <f t="shared" si="6"/>
        <v>-1333448.25</v>
      </c>
    </row>
    <row r="81" spans="1:5" s="8" customFormat="1" ht="15">
      <c r="A81" s="39" t="s">
        <v>153</v>
      </c>
      <c r="B81" s="64">
        <v>1397000</v>
      </c>
      <c r="C81" s="65">
        <v>132102.08</v>
      </c>
      <c r="D81" s="40">
        <f t="shared" si="8"/>
        <v>0.09456125984251967</v>
      </c>
      <c r="E81" s="43">
        <f t="shared" si="6"/>
        <v>-1264897.92</v>
      </c>
    </row>
    <row r="82" spans="1:5" s="8" customFormat="1" ht="15">
      <c r="A82" s="39" t="s">
        <v>154</v>
      </c>
      <c r="B82" s="64">
        <v>256300</v>
      </c>
      <c r="C82" s="65">
        <v>19200</v>
      </c>
      <c r="D82" s="40">
        <f>IF(B82=0,"   ",C82/B82)</f>
        <v>0.07491221225126804</v>
      </c>
      <c r="E82" s="43">
        <f>C82-B82</f>
        <v>-237100</v>
      </c>
    </row>
    <row r="83" spans="1:6" s="8" customFormat="1" ht="15">
      <c r="A83" s="39" t="s">
        <v>67</v>
      </c>
      <c r="B83" s="48">
        <v>928400</v>
      </c>
      <c r="C83" s="48">
        <v>71123.64</v>
      </c>
      <c r="D83" s="40">
        <f t="shared" si="8"/>
        <v>0.07660883239982766</v>
      </c>
      <c r="E83" s="43">
        <f t="shared" si="6"/>
        <v>-857276.36</v>
      </c>
      <c r="F83"/>
    </row>
    <row r="84" spans="1:5" s="8" customFormat="1" ht="15">
      <c r="A84" s="39" t="s">
        <v>78</v>
      </c>
      <c r="B84" s="48">
        <v>145200</v>
      </c>
      <c r="C84" s="48">
        <v>11200</v>
      </c>
      <c r="D84" s="40">
        <f t="shared" si="8"/>
        <v>0.07713498622589532</v>
      </c>
      <c r="E84" s="43">
        <f t="shared" si="6"/>
        <v>-134000</v>
      </c>
    </row>
    <row r="85" spans="1:5" s="8" customFormat="1" ht="30">
      <c r="A85" s="56" t="s">
        <v>157</v>
      </c>
      <c r="B85" s="64">
        <v>93000</v>
      </c>
      <c r="C85" s="64">
        <v>0</v>
      </c>
      <c r="D85" s="40">
        <f t="shared" si="8"/>
        <v>0</v>
      </c>
      <c r="E85" s="43">
        <f t="shared" si="6"/>
        <v>-93000</v>
      </c>
    </row>
    <row r="86" spans="1:5" s="8" customFormat="1" ht="30">
      <c r="A86" s="56" t="s">
        <v>177</v>
      </c>
      <c r="B86" s="64">
        <v>12000</v>
      </c>
      <c r="C86" s="64">
        <v>0</v>
      </c>
      <c r="D86" s="40">
        <f>IF(B86=0,"   ",C86/B86)</f>
        <v>0</v>
      </c>
      <c r="E86" s="43">
        <f>C86-B86</f>
        <v>-12000</v>
      </c>
    </row>
    <row r="87" spans="1:5" s="8" customFormat="1" ht="30">
      <c r="A87" s="56" t="s">
        <v>178</v>
      </c>
      <c r="B87" s="64">
        <v>15000</v>
      </c>
      <c r="C87" s="64">
        <v>0</v>
      </c>
      <c r="D87" s="40">
        <f>IF(B87=0,"   ",C87/B87)</f>
        <v>0</v>
      </c>
      <c r="E87" s="43">
        <f>C87-B87</f>
        <v>-15000</v>
      </c>
    </row>
    <row r="88" spans="1:5" s="8" customFormat="1" ht="15">
      <c r="A88" s="39" t="s">
        <v>27</v>
      </c>
      <c r="B88" s="49">
        <f>B92+B102+B130+B100+B89+B98</f>
        <v>50408478.97</v>
      </c>
      <c r="C88" s="49">
        <f>C92+C102+C130+C100+C89+C98</f>
        <v>3603867.54</v>
      </c>
      <c r="D88" s="40">
        <f t="shared" si="8"/>
        <v>0.07149328076621392</v>
      </c>
      <c r="E88" s="43">
        <f t="shared" si="6"/>
        <v>-46804611.43</v>
      </c>
    </row>
    <row r="89" spans="1:5" s="8" customFormat="1" ht="15">
      <c r="A89" s="57" t="s">
        <v>171</v>
      </c>
      <c r="B89" s="64">
        <f>SUM(B90:B91)</f>
        <v>336300</v>
      </c>
      <c r="C89" s="64">
        <f>SUM(C90:C91)</f>
        <v>27628.559999999998</v>
      </c>
      <c r="D89" s="40">
        <f>IF(B89=0,"   ",C89/B89)</f>
        <v>0.08215450490633362</v>
      </c>
      <c r="E89" s="60">
        <f>C89-B89</f>
        <v>-308671.44</v>
      </c>
    </row>
    <row r="90" spans="1:5" ht="29.25" customHeight="1">
      <c r="A90" s="39" t="s">
        <v>172</v>
      </c>
      <c r="B90" s="48">
        <v>65000</v>
      </c>
      <c r="C90" s="48">
        <v>15700</v>
      </c>
      <c r="D90" s="40">
        <f>IF(B90=0,"   ",C90/B90)</f>
        <v>0.24153846153846154</v>
      </c>
      <c r="E90" s="60">
        <f>C90-B90</f>
        <v>-49300</v>
      </c>
    </row>
    <row r="91" spans="1:5" ht="13.5" customHeight="1">
      <c r="A91" s="39" t="s">
        <v>173</v>
      </c>
      <c r="B91" s="48">
        <v>271300</v>
      </c>
      <c r="C91" s="48">
        <v>11928.56</v>
      </c>
      <c r="D91" s="40">
        <f>IF(B91=0,"   ",C91/B91)</f>
        <v>0.043968153335790634</v>
      </c>
      <c r="E91" s="60">
        <f>C91-B91</f>
        <v>-259371.44</v>
      </c>
    </row>
    <row r="92" spans="1:5" s="8" customFormat="1" ht="15">
      <c r="A92" s="57" t="s">
        <v>95</v>
      </c>
      <c r="B92" s="49">
        <f>B93+B94+B95</f>
        <v>184900</v>
      </c>
      <c r="C92" s="49">
        <f>C93+C94+C95</f>
        <v>0</v>
      </c>
      <c r="D92" s="40">
        <f aca="true" t="shared" si="9" ref="D92:D97">IF(B92=0,"   ",C92/B92)</f>
        <v>0</v>
      </c>
      <c r="E92" s="43">
        <f aca="true" t="shared" si="10" ref="E92:E97">C92-B92</f>
        <v>-184900</v>
      </c>
    </row>
    <row r="93" spans="1:5" s="8" customFormat="1" ht="15">
      <c r="A93" s="57" t="s">
        <v>96</v>
      </c>
      <c r="B93" s="64">
        <v>0</v>
      </c>
      <c r="C93" s="64">
        <v>0</v>
      </c>
      <c r="D93" s="40" t="str">
        <f t="shared" si="9"/>
        <v>   </v>
      </c>
      <c r="E93" s="43">
        <f t="shared" si="10"/>
        <v>0</v>
      </c>
    </row>
    <row r="94" spans="1:5" s="8" customFormat="1" ht="15">
      <c r="A94" s="57" t="s">
        <v>123</v>
      </c>
      <c r="B94" s="64">
        <v>0</v>
      </c>
      <c r="C94" s="64">
        <v>0</v>
      </c>
      <c r="D94" s="40" t="str">
        <f t="shared" si="9"/>
        <v>   </v>
      </c>
      <c r="E94" s="43">
        <f t="shared" si="10"/>
        <v>0</v>
      </c>
    </row>
    <row r="95" spans="1:5" s="8" customFormat="1" ht="30">
      <c r="A95" s="57" t="s">
        <v>107</v>
      </c>
      <c r="B95" s="64">
        <f>B96+B97</f>
        <v>184900</v>
      </c>
      <c r="C95" s="64">
        <f>C96+C97</f>
        <v>0</v>
      </c>
      <c r="D95" s="40">
        <f t="shared" si="9"/>
        <v>0</v>
      </c>
      <c r="E95" s="43">
        <f t="shared" si="10"/>
        <v>-184900</v>
      </c>
    </row>
    <row r="96" spans="1:5" s="8" customFormat="1" ht="15">
      <c r="A96" s="56" t="s">
        <v>73</v>
      </c>
      <c r="B96" s="64">
        <v>124900</v>
      </c>
      <c r="C96" s="64">
        <v>0</v>
      </c>
      <c r="D96" s="40">
        <f t="shared" si="9"/>
        <v>0</v>
      </c>
      <c r="E96" s="43">
        <f t="shared" si="10"/>
        <v>-124900</v>
      </c>
    </row>
    <row r="97" spans="1:6" s="8" customFormat="1" ht="15">
      <c r="A97" s="56" t="s">
        <v>69</v>
      </c>
      <c r="B97" s="64">
        <v>60000</v>
      </c>
      <c r="C97" s="64">
        <v>0</v>
      </c>
      <c r="D97" s="40">
        <f t="shared" si="9"/>
        <v>0</v>
      </c>
      <c r="E97" s="43">
        <f t="shared" si="10"/>
        <v>-60000</v>
      </c>
      <c r="F97"/>
    </row>
    <row r="98" spans="1:5" ht="15">
      <c r="A98" s="57" t="s">
        <v>182</v>
      </c>
      <c r="B98" s="48">
        <f>B99</f>
        <v>262025.62</v>
      </c>
      <c r="C98" s="48">
        <f>C99</f>
        <v>62025.62</v>
      </c>
      <c r="D98" s="40">
        <f>IF(B98=0,"   ",C98/B98)</f>
        <v>0.2367158600750568</v>
      </c>
      <c r="E98" s="60">
        <f>C98-B98</f>
        <v>-200000</v>
      </c>
    </row>
    <row r="99" spans="1:5" ht="15.75" customHeight="1">
      <c r="A99" s="57" t="s">
        <v>183</v>
      </c>
      <c r="B99" s="48">
        <v>262025.62</v>
      </c>
      <c r="C99" s="48">
        <v>62025.62</v>
      </c>
      <c r="D99" s="40">
        <f>IF(B99=0,"   ",C99/B99)</f>
        <v>0.2367158600750568</v>
      </c>
      <c r="E99" s="60">
        <f>C99-B99</f>
        <v>-200000</v>
      </c>
    </row>
    <row r="100" spans="1:5" ht="15">
      <c r="A100" s="57" t="s">
        <v>137</v>
      </c>
      <c r="B100" s="48">
        <f>B101</f>
        <v>1800000</v>
      </c>
      <c r="C100" s="48">
        <f>C101</f>
        <v>149500</v>
      </c>
      <c r="D100" s="40">
        <f>IF(B100=0,"   ",C100/B100)</f>
        <v>0.08305555555555555</v>
      </c>
      <c r="E100" s="60">
        <f>C100-B100</f>
        <v>-1650500</v>
      </c>
    </row>
    <row r="101" spans="1:6" ht="15" customHeight="1">
      <c r="A101" s="57" t="s">
        <v>162</v>
      </c>
      <c r="B101" s="48">
        <v>1800000</v>
      </c>
      <c r="C101" s="48">
        <v>149500</v>
      </c>
      <c r="D101" s="40">
        <f>IF(B101=0,"   ",C101/B101)</f>
        <v>0.08305555555555555</v>
      </c>
      <c r="E101" s="60">
        <f>C101-B101</f>
        <v>-1650500</v>
      </c>
      <c r="F101" s="8"/>
    </row>
    <row r="102" spans="1:5" s="8" customFormat="1" ht="15">
      <c r="A102" s="39" t="s">
        <v>28</v>
      </c>
      <c r="B102" s="49">
        <f>B103+B108+B112+B116+B120+B124+B128+B129</f>
        <v>46874753.35</v>
      </c>
      <c r="C102" s="49">
        <f>C103+C108+C112+C116+C120+C124+C128+C129</f>
        <v>3361223.36</v>
      </c>
      <c r="D102" s="40">
        <f aca="true" t="shared" si="11" ref="D102:D110">IF(B102=0,"   ",C102/B102)</f>
        <v>0.0717064756565807</v>
      </c>
      <c r="E102" s="43">
        <f aca="true" t="shared" si="12" ref="E102:E110">C102-B102</f>
        <v>-43513529.99</v>
      </c>
    </row>
    <row r="103" spans="1:5" s="8" customFormat="1" ht="30">
      <c r="A103" s="39" t="s">
        <v>112</v>
      </c>
      <c r="B103" s="64">
        <f>B104+B105+B107+B106</f>
        <v>680000</v>
      </c>
      <c r="C103" s="64">
        <f>C104+C105+C107+C106</f>
        <v>508338.56</v>
      </c>
      <c r="D103" s="40">
        <f t="shared" si="11"/>
        <v>0.7475567058823529</v>
      </c>
      <c r="E103" s="43">
        <f t="shared" si="12"/>
        <v>-171661.44</v>
      </c>
    </row>
    <row r="104" spans="1:5" s="8" customFormat="1" ht="15">
      <c r="A104" s="56" t="s">
        <v>79</v>
      </c>
      <c r="B104" s="48">
        <v>0</v>
      </c>
      <c r="C104" s="48">
        <v>0</v>
      </c>
      <c r="D104" s="40" t="str">
        <f t="shared" si="11"/>
        <v>   </v>
      </c>
      <c r="E104" s="43">
        <f t="shared" si="12"/>
        <v>0</v>
      </c>
    </row>
    <row r="105" spans="1:5" s="8" customFormat="1" ht="15">
      <c r="A105" s="56" t="s">
        <v>73</v>
      </c>
      <c r="B105" s="64">
        <v>0</v>
      </c>
      <c r="C105" s="48">
        <v>0</v>
      </c>
      <c r="D105" s="40" t="str">
        <f t="shared" si="11"/>
        <v>   </v>
      </c>
      <c r="E105" s="43">
        <f t="shared" si="12"/>
        <v>0</v>
      </c>
    </row>
    <row r="106" spans="1:5" s="8" customFormat="1" ht="15">
      <c r="A106" s="56" t="s">
        <v>74</v>
      </c>
      <c r="B106" s="64">
        <v>0</v>
      </c>
      <c r="C106" s="64">
        <v>0</v>
      </c>
      <c r="D106" s="40" t="str">
        <f t="shared" si="11"/>
        <v>   </v>
      </c>
      <c r="E106" s="43">
        <f t="shared" si="12"/>
        <v>0</v>
      </c>
    </row>
    <row r="107" spans="1:5" s="8" customFormat="1" ht="15">
      <c r="A107" s="56" t="s">
        <v>69</v>
      </c>
      <c r="B107" s="48">
        <v>680000</v>
      </c>
      <c r="C107" s="48">
        <v>508338.56</v>
      </c>
      <c r="D107" s="40">
        <f t="shared" si="11"/>
        <v>0.7475567058823529</v>
      </c>
      <c r="E107" s="43">
        <f t="shared" si="12"/>
        <v>-171661.44</v>
      </c>
    </row>
    <row r="108" spans="1:5" s="8" customFormat="1" ht="30">
      <c r="A108" s="39" t="s">
        <v>99</v>
      </c>
      <c r="B108" s="48">
        <f>B109+B110+B111</f>
        <v>1697700</v>
      </c>
      <c r="C108" s="48">
        <f>C109+C110+C111</f>
        <v>0</v>
      </c>
      <c r="D108" s="40">
        <f t="shared" si="11"/>
        <v>0</v>
      </c>
      <c r="E108" s="43">
        <f t="shared" si="12"/>
        <v>-1697700</v>
      </c>
    </row>
    <row r="109" spans="1:5" s="8" customFormat="1" ht="15">
      <c r="A109" s="56" t="s">
        <v>73</v>
      </c>
      <c r="B109" s="48">
        <v>1612800</v>
      </c>
      <c r="C109" s="48">
        <v>0</v>
      </c>
      <c r="D109" s="40">
        <f t="shared" si="11"/>
        <v>0</v>
      </c>
      <c r="E109" s="43">
        <f t="shared" si="12"/>
        <v>-1612800</v>
      </c>
    </row>
    <row r="110" spans="1:5" s="8" customFormat="1" ht="15">
      <c r="A110" s="56" t="s">
        <v>159</v>
      </c>
      <c r="B110" s="48">
        <v>84900</v>
      </c>
      <c r="C110" s="48">
        <v>0</v>
      </c>
      <c r="D110" s="40">
        <f t="shared" si="11"/>
        <v>0</v>
      </c>
      <c r="E110" s="43">
        <f t="shared" si="12"/>
        <v>-84900</v>
      </c>
    </row>
    <row r="111" spans="1:5" ht="15">
      <c r="A111" s="56" t="s">
        <v>143</v>
      </c>
      <c r="B111" s="48">
        <v>0</v>
      </c>
      <c r="C111" s="48">
        <v>0</v>
      </c>
      <c r="D111" s="40" t="str">
        <f>IF(B111=0,"   ",C111/B111)</f>
        <v>   </v>
      </c>
      <c r="E111" s="60">
        <f>C111-B111</f>
        <v>0</v>
      </c>
    </row>
    <row r="112" spans="1:5" s="8" customFormat="1" ht="30">
      <c r="A112" s="39" t="s">
        <v>193</v>
      </c>
      <c r="B112" s="64">
        <f>B113+B114+B115</f>
        <v>10824739.53</v>
      </c>
      <c r="C112" s="64">
        <f>C113+C114+C115</f>
        <v>0</v>
      </c>
      <c r="D112" s="40">
        <f aca="true" t="shared" si="13" ref="D112:D122">IF(B112=0,"   ",C112/B112)</f>
        <v>0</v>
      </c>
      <c r="E112" s="43">
        <f aca="true" t="shared" si="14" ref="E112:E127">C112-B112</f>
        <v>-10824739.53</v>
      </c>
    </row>
    <row r="113" spans="1:5" s="8" customFormat="1" ht="15">
      <c r="A113" s="56" t="s">
        <v>73</v>
      </c>
      <c r="B113" s="64">
        <v>8660300</v>
      </c>
      <c r="C113" s="64">
        <v>0</v>
      </c>
      <c r="D113" s="40">
        <f t="shared" si="13"/>
        <v>0</v>
      </c>
      <c r="E113" s="43">
        <f t="shared" si="14"/>
        <v>-8660300</v>
      </c>
    </row>
    <row r="114" spans="1:5" s="8" customFormat="1" ht="15">
      <c r="A114" s="56" t="s">
        <v>215</v>
      </c>
      <c r="B114" s="64">
        <v>1882700</v>
      </c>
      <c r="C114" s="64">
        <v>0</v>
      </c>
      <c r="D114" s="40">
        <f>IF(B114=0,"   ",C114/B114)</f>
        <v>0</v>
      </c>
      <c r="E114" s="43">
        <f>C114-B114</f>
        <v>-1882700</v>
      </c>
    </row>
    <row r="115" spans="1:5" s="8" customFormat="1" ht="15">
      <c r="A115" s="56" t="s">
        <v>74</v>
      </c>
      <c r="B115" s="64">
        <v>281739.53</v>
      </c>
      <c r="C115" s="64">
        <v>0</v>
      </c>
      <c r="D115" s="40">
        <f t="shared" si="13"/>
        <v>0</v>
      </c>
      <c r="E115" s="43">
        <f t="shared" si="14"/>
        <v>-281739.53</v>
      </c>
    </row>
    <row r="116" spans="1:5" s="8" customFormat="1" ht="30">
      <c r="A116" s="39" t="s">
        <v>194</v>
      </c>
      <c r="B116" s="64">
        <f>B117+B118+B119</f>
        <v>15486600</v>
      </c>
      <c r="C116" s="64">
        <f>C117+C118+C119</f>
        <v>1722378.9</v>
      </c>
      <c r="D116" s="40">
        <f t="shared" si="13"/>
        <v>0.11121736856379062</v>
      </c>
      <c r="E116" s="43">
        <f t="shared" si="14"/>
        <v>-13764221.1</v>
      </c>
    </row>
    <row r="117" spans="1:5" s="8" customFormat="1" ht="15">
      <c r="A117" s="56" t="s">
        <v>73</v>
      </c>
      <c r="B117" s="64">
        <v>12680100</v>
      </c>
      <c r="C117" s="64">
        <v>1550100</v>
      </c>
      <c r="D117" s="40">
        <f t="shared" si="13"/>
        <v>0.12224666997894339</v>
      </c>
      <c r="E117" s="43">
        <f t="shared" si="14"/>
        <v>-11130000</v>
      </c>
    </row>
    <row r="118" spans="1:5" s="8" customFormat="1" ht="15">
      <c r="A118" s="56" t="s">
        <v>215</v>
      </c>
      <c r="B118" s="64">
        <v>2756500</v>
      </c>
      <c r="C118" s="64">
        <v>172278.9</v>
      </c>
      <c r="D118" s="40">
        <f t="shared" si="13"/>
        <v>0.06249914746961727</v>
      </c>
      <c r="E118" s="43">
        <f t="shared" si="14"/>
        <v>-2584221.1</v>
      </c>
    </row>
    <row r="119" spans="1:5" s="8" customFormat="1" ht="15">
      <c r="A119" s="56" t="s">
        <v>74</v>
      </c>
      <c r="B119" s="64">
        <v>50000</v>
      </c>
      <c r="C119" s="64">
        <v>0</v>
      </c>
      <c r="D119" s="40">
        <f t="shared" si="13"/>
        <v>0</v>
      </c>
      <c r="E119" s="43">
        <f t="shared" si="14"/>
        <v>-50000</v>
      </c>
    </row>
    <row r="120" spans="1:5" ht="30.75" customHeight="1">
      <c r="A120" s="57" t="s">
        <v>195</v>
      </c>
      <c r="B120" s="48">
        <f>B121+B122+B123</f>
        <v>11531300</v>
      </c>
      <c r="C120" s="48">
        <f>C121+C122+C123</f>
        <v>0</v>
      </c>
      <c r="D120" s="40">
        <f t="shared" si="13"/>
        <v>0</v>
      </c>
      <c r="E120" s="60">
        <f t="shared" si="14"/>
        <v>-11531300</v>
      </c>
    </row>
    <row r="121" spans="1:5" ht="15">
      <c r="A121" s="39" t="s">
        <v>148</v>
      </c>
      <c r="B121" s="48">
        <v>6600100</v>
      </c>
      <c r="C121" s="48">
        <v>0</v>
      </c>
      <c r="D121" s="40">
        <f t="shared" si="13"/>
        <v>0</v>
      </c>
      <c r="E121" s="60">
        <f t="shared" si="14"/>
        <v>-6600100</v>
      </c>
    </row>
    <row r="122" spans="1:5" ht="15">
      <c r="A122" s="39" t="s">
        <v>179</v>
      </c>
      <c r="B122" s="48">
        <v>733600</v>
      </c>
      <c r="C122" s="48">
        <v>0</v>
      </c>
      <c r="D122" s="40">
        <f t="shared" si="13"/>
        <v>0</v>
      </c>
      <c r="E122" s="60">
        <f t="shared" si="14"/>
        <v>-733600</v>
      </c>
    </row>
    <row r="123" spans="1:5" ht="15">
      <c r="A123" s="39" t="s">
        <v>143</v>
      </c>
      <c r="B123" s="48">
        <v>4197600</v>
      </c>
      <c r="C123" s="48">
        <v>0</v>
      </c>
      <c r="D123" s="40">
        <f>IF(B123=0,"   ",C123/B123)</f>
        <v>0</v>
      </c>
      <c r="E123" s="60">
        <f t="shared" si="14"/>
        <v>-4197600</v>
      </c>
    </row>
    <row r="124" spans="1:5" ht="15" customHeight="1">
      <c r="A124" s="57" t="s">
        <v>196</v>
      </c>
      <c r="B124" s="48">
        <f>B125+B126+B127</f>
        <v>6455713.82</v>
      </c>
      <c r="C124" s="48">
        <f>C125+C126+C127</f>
        <v>1130505.9</v>
      </c>
      <c r="D124" s="40">
        <f>IF(B124=0,"   ",C124/B124)</f>
        <v>0.17511710269709568</v>
      </c>
      <c r="E124" s="60">
        <f t="shared" si="14"/>
        <v>-5325207.92</v>
      </c>
    </row>
    <row r="125" spans="1:5" ht="15">
      <c r="A125" s="39" t="s">
        <v>148</v>
      </c>
      <c r="B125" s="48">
        <v>4626700</v>
      </c>
      <c r="C125" s="48">
        <v>846502.8</v>
      </c>
      <c r="D125" s="40">
        <f>IF(B125=0,"   ",C125/B125)</f>
        <v>0.18296038212981175</v>
      </c>
      <c r="E125" s="60">
        <f t="shared" si="14"/>
        <v>-3780197.2</v>
      </c>
    </row>
    <row r="126" spans="1:5" ht="15">
      <c r="A126" s="39" t="s">
        <v>179</v>
      </c>
      <c r="B126" s="48">
        <v>514500</v>
      </c>
      <c r="C126" s="48">
        <v>99815.1</v>
      </c>
      <c r="D126" s="40">
        <f>IF(B126=0,"   ",C126/B126)</f>
        <v>0.19400408163265306</v>
      </c>
      <c r="E126" s="60">
        <f t="shared" si="14"/>
        <v>-414684.9</v>
      </c>
    </row>
    <row r="127" spans="1:5" ht="15">
      <c r="A127" s="39" t="s">
        <v>143</v>
      </c>
      <c r="B127" s="48">
        <v>1314513.82</v>
      </c>
      <c r="C127" s="48">
        <v>184188</v>
      </c>
      <c r="D127" s="40">
        <f>IF(B127=0,"   ",C127/B127)</f>
        <v>0.14011872465517328</v>
      </c>
      <c r="E127" s="60">
        <f t="shared" si="14"/>
        <v>-1130325.82</v>
      </c>
    </row>
    <row r="128" spans="1:5" s="8" customFormat="1" ht="15">
      <c r="A128" s="39" t="s">
        <v>136</v>
      </c>
      <c r="B128" s="48">
        <v>68700</v>
      </c>
      <c r="C128" s="48">
        <v>0</v>
      </c>
      <c r="D128" s="40">
        <f aca="true" t="shared" si="15" ref="D128:D135">IF(B128=0,"   ",C128/B128)</f>
        <v>0</v>
      </c>
      <c r="E128" s="43">
        <f aca="true" t="shared" si="16" ref="E128:E137">C128-B128</f>
        <v>-68700</v>
      </c>
    </row>
    <row r="129" spans="1:5" s="8" customFormat="1" ht="15">
      <c r="A129" s="39" t="s">
        <v>216</v>
      </c>
      <c r="B129" s="64">
        <v>130000</v>
      </c>
      <c r="C129" s="64">
        <v>0</v>
      </c>
      <c r="D129" s="40">
        <f t="shared" si="15"/>
        <v>0</v>
      </c>
      <c r="E129" s="60">
        <f>C129-B129</f>
        <v>-130000</v>
      </c>
    </row>
    <row r="130" spans="1:5" s="8" customFormat="1" ht="15">
      <c r="A130" s="39" t="s">
        <v>43</v>
      </c>
      <c r="B130" s="49">
        <f>SUM(B131:B134)</f>
        <v>950500</v>
      </c>
      <c r="C130" s="49">
        <f>SUM(C131:C134)</f>
        <v>3490</v>
      </c>
      <c r="D130" s="40">
        <f t="shared" si="15"/>
        <v>0.0036717517096265125</v>
      </c>
      <c r="E130" s="43">
        <f t="shared" si="16"/>
        <v>-947010</v>
      </c>
    </row>
    <row r="131" spans="1:5" s="8" customFormat="1" ht="30">
      <c r="A131" s="39" t="s">
        <v>120</v>
      </c>
      <c r="B131" s="49">
        <v>0</v>
      </c>
      <c r="C131" s="64">
        <v>0</v>
      </c>
      <c r="D131" s="40" t="str">
        <f t="shared" si="15"/>
        <v>   </v>
      </c>
      <c r="E131" s="43">
        <f t="shared" si="16"/>
        <v>0</v>
      </c>
    </row>
    <row r="132" spans="1:5" s="8" customFormat="1" ht="30">
      <c r="A132" s="39" t="s">
        <v>135</v>
      </c>
      <c r="B132" s="64">
        <v>0</v>
      </c>
      <c r="C132" s="64">
        <v>0</v>
      </c>
      <c r="D132" s="40" t="str">
        <f t="shared" si="15"/>
        <v>   </v>
      </c>
      <c r="E132" s="43">
        <f t="shared" si="16"/>
        <v>0</v>
      </c>
    </row>
    <row r="133" spans="1:5" s="8" customFormat="1" ht="15">
      <c r="A133" s="39" t="s">
        <v>197</v>
      </c>
      <c r="B133" s="64">
        <v>456100</v>
      </c>
      <c r="C133" s="64">
        <v>0</v>
      </c>
      <c r="D133" s="40">
        <f t="shared" si="15"/>
        <v>0</v>
      </c>
      <c r="E133" s="60">
        <f t="shared" si="16"/>
        <v>-456100</v>
      </c>
    </row>
    <row r="134" spans="1:5" s="8" customFormat="1" ht="45">
      <c r="A134" s="39" t="s">
        <v>156</v>
      </c>
      <c r="B134" s="64">
        <v>494400</v>
      </c>
      <c r="C134" s="64">
        <v>3490</v>
      </c>
      <c r="D134" s="40">
        <f>IF(B134=0,"   ",C134/B134)</f>
        <v>0.0070590614886731394</v>
      </c>
      <c r="E134" s="60">
        <f t="shared" si="16"/>
        <v>-490910</v>
      </c>
    </row>
    <row r="135" spans="1:5" s="8" customFormat="1" ht="15">
      <c r="A135" s="39" t="s">
        <v>7</v>
      </c>
      <c r="B135" s="49">
        <f>B136+B139+B152</f>
        <v>18950320.29</v>
      </c>
      <c r="C135" s="49">
        <f>C136+C139+C152</f>
        <v>1212487.54</v>
      </c>
      <c r="D135" s="40">
        <f t="shared" si="15"/>
        <v>0.06398242992440736</v>
      </c>
      <c r="E135" s="43">
        <f t="shared" si="16"/>
        <v>-17737832.75</v>
      </c>
    </row>
    <row r="136" spans="1:5" s="8" customFormat="1" ht="15">
      <c r="A136" s="39" t="s">
        <v>68</v>
      </c>
      <c r="B136" s="49">
        <f>B137+B138</f>
        <v>412790.5</v>
      </c>
      <c r="C136" s="49">
        <f>C137+C138</f>
        <v>0</v>
      </c>
      <c r="D136" s="40">
        <f>IF(B136=0,"   ",C136/B136)</f>
        <v>0</v>
      </c>
      <c r="E136" s="43">
        <f t="shared" si="16"/>
        <v>-412790.5</v>
      </c>
    </row>
    <row r="137" spans="1:5" ht="30">
      <c r="A137" s="39" t="s">
        <v>198</v>
      </c>
      <c r="B137" s="48">
        <v>300000</v>
      </c>
      <c r="C137" s="48">
        <v>0</v>
      </c>
      <c r="D137" s="40">
        <f>IF(B137=0,"   ",C137/B137)</f>
        <v>0</v>
      </c>
      <c r="E137" s="60">
        <f t="shared" si="16"/>
        <v>-300000</v>
      </c>
    </row>
    <row r="138" spans="1:5" ht="15">
      <c r="A138" s="39" t="s">
        <v>144</v>
      </c>
      <c r="B138" s="48">
        <v>112790.5</v>
      </c>
      <c r="C138" s="48">
        <v>0</v>
      </c>
      <c r="D138" s="40">
        <f>IF(B138=0,"   ",C138/B138)</f>
        <v>0</v>
      </c>
      <c r="E138" s="60">
        <f>C138-B138</f>
        <v>-112790.5</v>
      </c>
    </row>
    <row r="139" spans="1:5" ht="15">
      <c r="A139" s="39" t="s">
        <v>36</v>
      </c>
      <c r="B139" s="48">
        <f>B140+B142+B141+B143+B144+B151+B145</f>
        <v>1209100</v>
      </c>
      <c r="C139" s="48">
        <f>C140+C142+C141+C143+C144+C151+C145</f>
        <v>134471</v>
      </c>
      <c r="D139" s="48">
        <f>IF(B139=0,"   ",C139/B139*100)</f>
        <v>11.12157803324787</v>
      </c>
      <c r="E139" s="60">
        <f aca="true" t="shared" si="17" ref="E139:E167">C139-B139</f>
        <v>-1074629</v>
      </c>
    </row>
    <row r="140" spans="1:5" ht="14.25" customHeight="1">
      <c r="A140" s="39" t="s">
        <v>169</v>
      </c>
      <c r="B140" s="48">
        <v>300000</v>
      </c>
      <c r="C140" s="48">
        <v>0</v>
      </c>
      <c r="D140" s="48">
        <f>IF(B140=0,"   ",C140/B140*100)</f>
        <v>0</v>
      </c>
      <c r="E140" s="60">
        <f t="shared" si="17"/>
        <v>-300000</v>
      </c>
    </row>
    <row r="141" spans="1:5" ht="14.25" customHeight="1">
      <c r="A141" s="39" t="s">
        <v>121</v>
      </c>
      <c r="B141" s="48">
        <v>190400</v>
      </c>
      <c r="C141" s="48">
        <v>84471</v>
      </c>
      <c r="D141" s="48">
        <f>IF(B141=0,"   ",C141/B141*100)</f>
        <v>44.36502100840336</v>
      </c>
      <c r="E141" s="60">
        <f t="shared" si="17"/>
        <v>-105929</v>
      </c>
    </row>
    <row r="142" spans="1:6" ht="15" customHeight="1">
      <c r="A142" s="39" t="s">
        <v>114</v>
      </c>
      <c r="B142" s="48">
        <v>150000</v>
      </c>
      <c r="C142" s="48">
        <v>50000</v>
      </c>
      <c r="D142" s="48">
        <f>IF(B142=0,"   ",C142/B142*100)</f>
        <v>33.33333333333333</v>
      </c>
      <c r="E142" s="60">
        <f t="shared" si="17"/>
        <v>-100000</v>
      </c>
      <c r="F142" s="8"/>
    </row>
    <row r="143" spans="1:5" s="8" customFormat="1" ht="30">
      <c r="A143" s="57" t="s">
        <v>125</v>
      </c>
      <c r="B143" s="64">
        <v>0</v>
      </c>
      <c r="C143" s="64">
        <v>0</v>
      </c>
      <c r="D143" s="40" t="str">
        <f aca="true" t="shared" si="18" ref="D143:D151">IF(B143=0,"   ",C143/B143)</f>
        <v>   </v>
      </c>
      <c r="E143" s="43">
        <f t="shared" si="17"/>
        <v>0</v>
      </c>
    </row>
    <row r="144" spans="1:6" s="8" customFormat="1" ht="30">
      <c r="A144" s="56" t="s">
        <v>124</v>
      </c>
      <c r="B144" s="64">
        <v>0</v>
      </c>
      <c r="C144" s="64">
        <v>0</v>
      </c>
      <c r="D144" s="40" t="str">
        <f t="shared" si="18"/>
        <v>   </v>
      </c>
      <c r="E144" s="43">
        <f t="shared" si="17"/>
        <v>0</v>
      </c>
      <c r="F144"/>
    </row>
    <row r="145" spans="1:5" ht="30">
      <c r="A145" s="39" t="s">
        <v>149</v>
      </c>
      <c r="B145" s="48">
        <f>SUM(B146:B148)</f>
        <v>568700</v>
      </c>
      <c r="C145" s="48">
        <f>SUM(C146:C148)</f>
        <v>0</v>
      </c>
      <c r="D145" s="40">
        <f t="shared" si="18"/>
        <v>0</v>
      </c>
      <c r="E145" s="60">
        <f t="shared" si="17"/>
        <v>-568700</v>
      </c>
    </row>
    <row r="146" spans="1:5" ht="15">
      <c r="A146" s="39" t="s">
        <v>142</v>
      </c>
      <c r="B146" s="48">
        <v>568700</v>
      </c>
      <c r="C146" s="48">
        <v>0</v>
      </c>
      <c r="D146" s="40">
        <f t="shared" si="18"/>
        <v>0</v>
      </c>
      <c r="E146" s="60">
        <f t="shared" si="17"/>
        <v>-568700</v>
      </c>
    </row>
    <row r="147" spans="1:5" ht="15">
      <c r="A147" s="39" t="s">
        <v>164</v>
      </c>
      <c r="B147" s="48">
        <v>0</v>
      </c>
      <c r="C147" s="48">
        <v>0</v>
      </c>
      <c r="D147" s="40" t="str">
        <f t="shared" si="18"/>
        <v>   </v>
      </c>
      <c r="E147" s="60">
        <f t="shared" si="17"/>
        <v>0</v>
      </c>
    </row>
    <row r="148" spans="1:5" ht="15">
      <c r="A148" s="39" t="s">
        <v>163</v>
      </c>
      <c r="B148" s="48">
        <v>0</v>
      </c>
      <c r="C148" s="48">
        <v>0</v>
      </c>
      <c r="D148" s="40" t="str">
        <f>IF(B148=0,"   ",C148/B148)</f>
        <v>   </v>
      </c>
      <c r="E148" s="60">
        <f t="shared" si="17"/>
        <v>0</v>
      </c>
    </row>
    <row r="149" spans="1:5" ht="15.75" customHeight="1">
      <c r="A149" s="72" t="s">
        <v>155</v>
      </c>
      <c r="B149" s="48">
        <v>0</v>
      </c>
      <c r="C149" s="48">
        <v>0</v>
      </c>
      <c r="D149" s="40" t="str">
        <f t="shared" si="18"/>
        <v>   </v>
      </c>
      <c r="E149" s="43">
        <f t="shared" si="17"/>
        <v>0</v>
      </c>
    </row>
    <row r="150" spans="1:5" ht="15.75" customHeight="1">
      <c r="A150" s="72" t="s">
        <v>69</v>
      </c>
      <c r="B150" s="48">
        <v>0</v>
      </c>
      <c r="C150" s="48">
        <v>0</v>
      </c>
      <c r="D150" s="40" t="str">
        <f t="shared" si="18"/>
        <v>   </v>
      </c>
      <c r="E150" s="43">
        <f t="shared" si="17"/>
        <v>0</v>
      </c>
    </row>
    <row r="151" spans="1:5" ht="14.25" customHeight="1">
      <c r="A151" s="72" t="s">
        <v>147</v>
      </c>
      <c r="B151" s="49">
        <v>0</v>
      </c>
      <c r="C151" s="49">
        <v>0</v>
      </c>
      <c r="D151" s="40" t="str">
        <f t="shared" si="18"/>
        <v>   </v>
      </c>
      <c r="E151" s="43">
        <f t="shared" si="17"/>
        <v>0</v>
      </c>
    </row>
    <row r="152" spans="1:5" ht="15">
      <c r="A152" s="39" t="s">
        <v>41</v>
      </c>
      <c r="B152" s="48">
        <f>B153+B155+B156+B157+B154+B160+B158+B173+B168+B159+B164</f>
        <v>17328429.79</v>
      </c>
      <c r="C152" s="48">
        <f>C153+C155+C156+C157+C154+C160+C158+C173+C168+C159+C164</f>
        <v>1078016.54</v>
      </c>
      <c r="D152" s="48">
        <f aca="true" t="shared" si="19" ref="D152:D157">IF(B152=0,"   ",C152/B152*100)</f>
        <v>6.221086117232091</v>
      </c>
      <c r="E152" s="60">
        <f t="shared" si="17"/>
        <v>-16250413.25</v>
      </c>
    </row>
    <row r="153" spans="1:5" ht="15">
      <c r="A153" s="39" t="s">
        <v>83</v>
      </c>
      <c r="B153" s="48">
        <v>5902300</v>
      </c>
      <c r="C153" s="48">
        <v>1007896.94</v>
      </c>
      <c r="D153" s="48">
        <f t="shared" si="19"/>
        <v>17.076342103925587</v>
      </c>
      <c r="E153" s="60">
        <f t="shared" si="17"/>
        <v>-4894403.0600000005</v>
      </c>
    </row>
    <row r="154" spans="1:5" ht="15">
      <c r="A154" s="39" t="s">
        <v>122</v>
      </c>
      <c r="B154" s="48">
        <v>0</v>
      </c>
      <c r="C154" s="48">
        <v>0</v>
      </c>
      <c r="D154" s="48" t="str">
        <f t="shared" si="19"/>
        <v>   </v>
      </c>
      <c r="E154" s="60">
        <f t="shared" si="17"/>
        <v>0</v>
      </c>
    </row>
    <row r="155" spans="1:5" ht="15">
      <c r="A155" s="39" t="s">
        <v>84</v>
      </c>
      <c r="B155" s="48">
        <v>263000</v>
      </c>
      <c r="C155" s="48">
        <v>0</v>
      </c>
      <c r="D155" s="48">
        <f t="shared" si="19"/>
        <v>0</v>
      </c>
      <c r="E155" s="60">
        <f t="shared" si="17"/>
        <v>-263000</v>
      </c>
    </row>
    <row r="156" spans="1:5" ht="14.25" customHeight="1">
      <c r="A156" s="39" t="s">
        <v>85</v>
      </c>
      <c r="B156" s="48">
        <v>100000</v>
      </c>
      <c r="C156" s="48">
        <v>0</v>
      </c>
      <c r="D156" s="48">
        <f t="shared" si="19"/>
        <v>0</v>
      </c>
      <c r="E156" s="60">
        <f t="shared" si="17"/>
        <v>-100000</v>
      </c>
    </row>
    <row r="157" spans="1:5" ht="13.5" customHeight="1">
      <c r="A157" s="39" t="s">
        <v>86</v>
      </c>
      <c r="B157" s="48">
        <v>1728283.88</v>
      </c>
      <c r="C157" s="48">
        <v>70119.6</v>
      </c>
      <c r="D157" s="48">
        <f t="shared" si="19"/>
        <v>4.057180698809735</v>
      </c>
      <c r="E157" s="60">
        <f t="shared" si="17"/>
        <v>-1658164.2799999998</v>
      </c>
    </row>
    <row r="158" spans="1:5" ht="28.5" customHeight="1">
      <c r="A158" s="39" t="s">
        <v>158</v>
      </c>
      <c r="B158" s="48">
        <v>6000</v>
      </c>
      <c r="C158" s="48">
        <v>0</v>
      </c>
      <c r="D158" s="40">
        <f aca="true" t="shared" si="20" ref="D158:D175">IF(B158=0,"   ",C158/B158)</f>
        <v>0</v>
      </c>
      <c r="E158" s="60">
        <f>C158-B158</f>
        <v>-6000</v>
      </c>
    </row>
    <row r="159" spans="1:5" ht="28.5" customHeight="1">
      <c r="A159" s="39" t="s">
        <v>217</v>
      </c>
      <c r="B159" s="48">
        <v>1600000</v>
      </c>
      <c r="C159" s="48">
        <v>0</v>
      </c>
      <c r="D159" s="40">
        <f>IF(B159=0,"   ",C159/B159)</f>
        <v>0</v>
      </c>
      <c r="E159" s="60">
        <f>C159-B159</f>
        <v>-1600000</v>
      </c>
    </row>
    <row r="160" spans="1:5" ht="27.75" customHeight="1">
      <c r="A160" s="57" t="s">
        <v>140</v>
      </c>
      <c r="B160" s="48">
        <f>B161+B163+B162</f>
        <v>6213445.91</v>
      </c>
      <c r="C160" s="48">
        <f>C161+C163+C162</f>
        <v>0</v>
      </c>
      <c r="D160" s="40">
        <f t="shared" si="20"/>
        <v>0</v>
      </c>
      <c r="E160" s="60">
        <f t="shared" si="17"/>
        <v>-6213445.91</v>
      </c>
    </row>
    <row r="161" spans="1:5" ht="15">
      <c r="A161" s="39" t="s">
        <v>141</v>
      </c>
      <c r="B161" s="48">
        <v>6151311.44</v>
      </c>
      <c r="C161" s="49">
        <v>0</v>
      </c>
      <c r="D161" s="40">
        <f t="shared" si="20"/>
        <v>0</v>
      </c>
      <c r="E161" s="60">
        <f t="shared" si="17"/>
        <v>-6151311.44</v>
      </c>
    </row>
    <row r="162" spans="1:5" ht="15">
      <c r="A162" s="39" t="s">
        <v>142</v>
      </c>
      <c r="B162" s="48">
        <v>43494.12</v>
      </c>
      <c r="C162" s="49">
        <v>0</v>
      </c>
      <c r="D162" s="40">
        <f t="shared" si="20"/>
        <v>0</v>
      </c>
      <c r="E162" s="60">
        <f t="shared" si="17"/>
        <v>-43494.12</v>
      </c>
    </row>
    <row r="163" spans="1:5" ht="15">
      <c r="A163" s="57" t="s">
        <v>150</v>
      </c>
      <c r="B163" s="48">
        <v>18640.35</v>
      </c>
      <c r="C163" s="49">
        <v>0</v>
      </c>
      <c r="D163" s="40">
        <f t="shared" si="20"/>
        <v>0</v>
      </c>
      <c r="E163" s="60">
        <f t="shared" si="17"/>
        <v>-18640.35</v>
      </c>
    </row>
    <row r="164" spans="1:5" ht="30">
      <c r="A164" s="39" t="s">
        <v>149</v>
      </c>
      <c r="B164" s="48">
        <f>SUM(B165:B167)</f>
        <v>1072700</v>
      </c>
      <c r="C164" s="48">
        <f>SUM(C165:C167)</f>
        <v>0</v>
      </c>
      <c r="D164" s="40">
        <f t="shared" si="20"/>
        <v>0</v>
      </c>
      <c r="E164" s="60">
        <f t="shared" si="17"/>
        <v>-1072700</v>
      </c>
    </row>
    <row r="165" spans="1:5" ht="15">
      <c r="A165" s="39" t="s">
        <v>142</v>
      </c>
      <c r="B165" s="48">
        <v>1072700</v>
      </c>
      <c r="C165" s="48">
        <v>0</v>
      </c>
      <c r="D165" s="40">
        <f t="shared" si="20"/>
        <v>0</v>
      </c>
      <c r="E165" s="60">
        <f t="shared" si="17"/>
        <v>-1072700</v>
      </c>
    </row>
    <row r="166" spans="1:5" ht="15">
      <c r="A166" s="39" t="s">
        <v>143</v>
      </c>
      <c r="B166" s="48">
        <v>0</v>
      </c>
      <c r="C166" s="48">
        <v>0</v>
      </c>
      <c r="D166" s="40" t="str">
        <f t="shared" si="20"/>
        <v>   </v>
      </c>
      <c r="E166" s="60">
        <f t="shared" si="17"/>
        <v>0</v>
      </c>
    </row>
    <row r="167" spans="1:5" ht="15">
      <c r="A167" s="39" t="s">
        <v>163</v>
      </c>
      <c r="B167" s="48">
        <v>0</v>
      </c>
      <c r="C167" s="48">
        <v>0</v>
      </c>
      <c r="D167" s="40" t="str">
        <f t="shared" si="20"/>
        <v>   </v>
      </c>
      <c r="E167" s="60">
        <f t="shared" si="17"/>
        <v>0</v>
      </c>
    </row>
    <row r="168" spans="1:5" ht="27.75" customHeight="1">
      <c r="A168" s="57" t="s">
        <v>199</v>
      </c>
      <c r="B168" s="48">
        <f>B170+B172+B171+B169</f>
        <v>442700</v>
      </c>
      <c r="C168" s="48">
        <f>C170+C172+C171+C169</f>
        <v>0</v>
      </c>
      <c r="D168" s="40">
        <f t="shared" si="20"/>
        <v>0</v>
      </c>
      <c r="E168" s="60">
        <f aca="true" t="shared" si="21" ref="E168:E175">C168-B168</f>
        <v>-442700</v>
      </c>
    </row>
    <row r="169" spans="1:5" ht="15">
      <c r="A169" s="39" t="s">
        <v>141</v>
      </c>
      <c r="B169" s="48">
        <v>342600</v>
      </c>
      <c r="C169" s="49">
        <v>0</v>
      </c>
      <c r="D169" s="40">
        <f t="shared" si="20"/>
        <v>0</v>
      </c>
      <c r="E169" s="60">
        <f t="shared" si="21"/>
        <v>-342600</v>
      </c>
    </row>
    <row r="170" spans="1:5" ht="15">
      <c r="A170" s="39" t="s">
        <v>142</v>
      </c>
      <c r="B170" s="48">
        <v>20800</v>
      </c>
      <c r="C170" s="48">
        <v>0</v>
      </c>
      <c r="D170" s="40">
        <f t="shared" si="20"/>
        <v>0</v>
      </c>
      <c r="E170" s="60">
        <f t="shared" si="21"/>
        <v>-20800</v>
      </c>
    </row>
    <row r="171" spans="1:5" s="8" customFormat="1" ht="15">
      <c r="A171" s="39" t="s">
        <v>143</v>
      </c>
      <c r="B171" s="64">
        <v>79300</v>
      </c>
      <c r="C171" s="64">
        <v>0</v>
      </c>
      <c r="D171" s="40">
        <f t="shared" si="20"/>
        <v>0</v>
      </c>
      <c r="E171" s="43">
        <f t="shared" si="21"/>
        <v>-79300</v>
      </c>
    </row>
    <row r="172" spans="1:5" ht="15">
      <c r="A172" s="39" t="s">
        <v>163</v>
      </c>
      <c r="B172" s="64">
        <v>0</v>
      </c>
      <c r="C172" s="48">
        <v>0</v>
      </c>
      <c r="D172" s="40" t="str">
        <f t="shared" si="20"/>
        <v>   </v>
      </c>
      <c r="E172" s="60">
        <f t="shared" si="21"/>
        <v>0</v>
      </c>
    </row>
    <row r="173" spans="1:5" ht="26.25" customHeight="1">
      <c r="A173" s="57" t="s">
        <v>184</v>
      </c>
      <c r="B173" s="48">
        <f>SUM(B174:B175)</f>
        <v>0</v>
      </c>
      <c r="C173" s="48">
        <f>SUM(C174:C175)</f>
        <v>0</v>
      </c>
      <c r="D173" s="40" t="str">
        <f t="shared" si="20"/>
        <v>   </v>
      </c>
      <c r="E173" s="60">
        <f t="shared" si="21"/>
        <v>0</v>
      </c>
    </row>
    <row r="174" spans="1:5" ht="15">
      <c r="A174" s="39" t="s">
        <v>142</v>
      </c>
      <c r="B174" s="48">
        <v>0</v>
      </c>
      <c r="C174" s="48">
        <v>0</v>
      </c>
      <c r="D174" s="40" t="str">
        <f t="shared" si="20"/>
        <v>   </v>
      </c>
      <c r="E174" s="60">
        <f t="shared" si="21"/>
        <v>0</v>
      </c>
    </row>
    <row r="175" spans="1:5" ht="15">
      <c r="A175" s="39" t="s">
        <v>150</v>
      </c>
      <c r="B175" s="48">
        <v>0</v>
      </c>
      <c r="C175" s="48">
        <v>0</v>
      </c>
      <c r="D175" s="40" t="str">
        <f t="shared" si="20"/>
        <v>   </v>
      </c>
      <c r="E175" s="60">
        <f t="shared" si="21"/>
        <v>0</v>
      </c>
    </row>
    <row r="176" spans="1:5" s="8" customFormat="1" ht="15">
      <c r="A176" s="39" t="s">
        <v>70</v>
      </c>
      <c r="B176" s="49">
        <f>B177</f>
        <v>80000</v>
      </c>
      <c r="C176" s="49">
        <f>C177</f>
        <v>0</v>
      </c>
      <c r="D176" s="40">
        <f aca="true" t="shared" si="22" ref="D176:D205">IF(B176=0,"   ",C176/B176)</f>
        <v>0</v>
      </c>
      <c r="E176" s="43">
        <f aca="true" t="shared" si="23" ref="E176:E205">C176-B176</f>
        <v>-80000</v>
      </c>
    </row>
    <row r="177" spans="1:5" s="8" customFormat="1" ht="15">
      <c r="A177" s="39" t="s">
        <v>71</v>
      </c>
      <c r="B177" s="48">
        <v>80000</v>
      </c>
      <c r="C177" s="48">
        <v>0</v>
      </c>
      <c r="D177" s="40">
        <f t="shared" si="22"/>
        <v>0</v>
      </c>
      <c r="E177" s="43">
        <f t="shared" si="23"/>
        <v>-80000</v>
      </c>
    </row>
    <row r="178" spans="1:5" s="8" customFormat="1" ht="15">
      <c r="A178" s="39" t="s">
        <v>8</v>
      </c>
      <c r="B178" s="49">
        <f>B179+B190+B220+B224+B206</f>
        <v>373250705.59000003</v>
      </c>
      <c r="C178" s="49">
        <f>C179+C190+C220+C224+C206</f>
        <v>31968276.61</v>
      </c>
      <c r="D178" s="40">
        <f t="shared" si="22"/>
        <v>0.08564826839233303</v>
      </c>
      <c r="E178" s="43">
        <f t="shared" si="23"/>
        <v>-341282428.98</v>
      </c>
    </row>
    <row r="179" spans="1:5" s="8" customFormat="1" ht="15">
      <c r="A179" s="39" t="s">
        <v>51</v>
      </c>
      <c r="B179" s="49">
        <f>B180+B182+B186</f>
        <v>109232800</v>
      </c>
      <c r="C179" s="49">
        <f>C180+C182+C186</f>
        <v>7158800</v>
      </c>
      <c r="D179" s="40">
        <f t="shared" si="22"/>
        <v>0.06553709142308904</v>
      </c>
      <c r="E179" s="43">
        <f t="shared" si="23"/>
        <v>-102074000</v>
      </c>
    </row>
    <row r="180" spans="1:5" s="8" customFormat="1" ht="15">
      <c r="A180" s="39" t="s">
        <v>100</v>
      </c>
      <c r="B180" s="64">
        <v>42065500</v>
      </c>
      <c r="C180" s="65">
        <v>7158800</v>
      </c>
      <c r="D180" s="40">
        <f t="shared" si="22"/>
        <v>0.17018221583007453</v>
      </c>
      <c r="E180" s="43">
        <f t="shared" si="23"/>
        <v>-34906700</v>
      </c>
    </row>
    <row r="181" spans="1:5" s="8" customFormat="1" ht="17.25" customHeight="1">
      <c r="A181" s="56" t="s">
        <v>101</v>
      </c>
      <c r="B181" s="64">
        <v>37098100</v>
      </c>
      <c r="C181" s="65">
        <v>6764600</v>
      </c>
      <c r="D181" s="40">
        <f t="shared" si="22"/>
        <v>0.18234357015588398</v>
      </c>
      <c r="E181" s="43">
        <f t="shared" si="23"/>
        <v>-30333500</v>
      </c>
    </row>
    <row r="182" spans="1:5" s="8" customFormat="1" ht="15">
      <c r="A182" s="39" t="s">
        <v>146</v>
      </c>
      <c r="B182" s="64">
        <f>B183</f>
        <v>10000000</v>
      </c>
      <c r="C182" s="64">
        <f>C183</f>
        <v>0</v>
      </c>
      <c r="D182" s="40">
        <f>IF(B182=0,"   ",C182/B182)</f>
        <v>0</v>
      </c>
      <c r="E182" s="43">
        <f>C182-B182</f>
        <v>-10000000</v>
      </c>
    </row>
    <row r="183" spans="1:5" s="8" customFormat="1" ht="45">
      <c r="A183" s="56" t="s">
        <v>200</v>
      </c>
      <c r="B183" s="64">
        <f>SUM(B184:B185)</f>
        <v>10000000</v>
      </c>
      <c r="C183" s="64">
        <v>0</v>
      </c>
      <c r="D183" s="40">
        <f aca="true" t="shared" si="24" ref="D183:D189">IF(B183=0,"   ",C183/B183)</f>
        <v>0</v>
      </c>
      <c r="E183" s="43">
        <f aca="true" t="shared" si="25" ref="E183:E189">C183-B183</f>
        <v>-10000000</v>
      </c>
    </row>
    <row r="184" spans="1:5" ht="15">
      <c r="A184" s="39" t="s">
        <v>142</v>
      </c>
      <c r="B184" s="48">
        <v>10000000</v>
      </c>
      <c r="C184" s="48">
        <v>0</v>
      </c>
      <c r="D184" s="40">
        <f t="shared" si="24"/>
        <v>0</v>
      </c>
      <c r="E184" s="60">
        <f t="shared" si="25"/>
        <v>-10000000</v>
      </c>
    </row>
    <row r="185" spans="1:5" ht="15">
      <c r="A185" s="39" t="s">
        <v>150</v>
      </c>
      <c r="B185" s="48">
        <v>0</v>
      </c>
      <c r="C185" s="48">
        <v>0</v>
      </c>
      <c r="D185" s="40" t="str">
        <f t="shared" si="24"/>
        <v>   </v>
      </c>
      <c r="E185" s="60">
        <f t="shared" si="25"/>
        <v>0</v>
      </c>
    </row>
    <row r="186" spans="1:5" s="8" customFormat="1" ht="30">
      <c r="A186" s="57" t="s">
        <v>201</v>
      </c>
      <c r="B186" s="64">
        <f>SUM(B187:B189)</f>
        <v>57167300</v>
      </c>
      <c r="C186" s="64">
        <f>SUM(C187:C189)</f>
        <v>0</v>
      </c>
      <c r="D186" s="40">
        <f t="shared" si="24"/>
        <v>0</v>
      </c>
      <c r="E186" s="43">
        <f t="shared" si="25"/>
        <v>-57167300</v>
      </c>
    </row>
    <row r="187" spans="1:5" ht="15">
      <c r="A187" s="39" t="s">
        <v>202</v>
      </c>
      <c r="B187" s="48">
        <v>56880000</v>
      </c>
      <c r="C187" s="48">
        <v>0</v>
      </c>
      <c r="D187" s="40">
        <f t="shared" si="24"/>
        <v>0</v>
      </c>
      <c r="E187" s="60">
        <f t="shared" si="25"/>
        <v>-56880000</v>
      </c>
    </row>
    <row r="188" spans="1:5" ht="15">
      <c r="A188" s="39" t="s">
        <v>142</v>
      </c>
      <c r="B188" s="48">
        <v>287300</v>
      </c>
      <c r="C188" s="48">
        <v>0</v>
      </c>
      <c r="D188" s="40">
        <f t="shared" si="24"/>
        <v>0</v>
      </c>
      <c r="E188" s="60">
        <f t="shared" si="25"/>
        <v>-287300</v>
      </c>
    </row>
    <row r="189" spans="1:5" ht="15">
      <c r="A189" s="39" t="s">
        <v>150</v>
      </c>
      <c r="B189" s="48">
        <v>0</v>
      </c>
      <c r="C189" s="48">
        <v>0</v>
      </c>
      <c r="D189" s="40" t="str">
        <f t="shared" si="24"/>
        <v>   </v>
      </c>
      <c r="E189" s="60">
        <f t="shared" si="25"/>
        <v>0</v>
      </c>
    </row>
    <row r="190" spans="1:5" s="8" customFormat="1" ht="15">
      <c r="A190" s="39" t="s">
        <v>52</v>
      </c>
      <c r="B190" s="64">
        <f>B191+B193+B198+B202+B203+B201</f>
        <v>224743456.81</v>
      </c>
      <c r="C190" s="64">
        <f>C191+C193+C198+C202+C203+C201</f>
        <v>21145300</v>
      </c>
      <c r="D190" s="40">
        <f t="shared" si="22"/>
        <v>0.09408638765344085</v>
      </c>
      <c r="E190" s="43">
        <f t="shared" si="23"/>
        <v>-203598156.81</v>
      </c>
    </row>
    <row r="191" spans="1:5" s="8" customFormat="1" ht="15">
      <c r="A191" s="39" t="s">
        <v>100</v>
      </c>
      <c r="B191" s="64">
        <v>124162056.81</v>
      </c>
      <c r="C191" s="64">
        <v>21145300</v>
      </c>
      <c r="D191" s="40">
        <f t="shared" si="22"/>
        <v>0.1703040408903484</v>
      </c>
      <c r="E191" s="43">
        <f t="shared" si="23"/>
        <v>-103016756.81</v>
      </c>
    </row>
    <row r="192" spans="1:5" s="8" customFormat="1" ht="15.75" customHeight="1">
      <c r="A192" s="56" t="s">
        <v>101</v>
      </c>
      <c r="B192" s="64">
        <v>108768400</v>
      </c>
      <c r="C192" s="64">
        <v>18929200</v>
      </c>
      <c r="D192" s="40">
        <f t="shared" si="22"/>
        <v>0.1740321637534431</v>
      </c>
      <c r="E192" s="43">
        <f t="shared" si="23"/>
        <v>-89839200</v>
      </c>
    </row>
    <row r="193" spans="1:5" s="8" customFormat="1" ht="15">
      <c r="A193" s="39" t="s">
        <v>88</v>
      </c>
      <c r="B193" s="64">
        <f>B195+B194</f>
        <v>20080000</v>
      </c>
      <c r="C193" s="64">
        <f>C195+C194</f>
        <v>0</v>
      </c>
      <c r="D193" s="40">
        <f t="shared" si="22"/>
        <v>0</v>
      </c>
      <c r="E193" s="43">
        <f t="shared" si="23"/>
        <v>-20080000</v>
      </c>
    </row>
    <row r="194" spans="1:5" s="8" customFormat="1" ht="30">
      <c r="A194" s="39" t="s">
        <v>218</v>
      </c>
      <c r="B194" s="64">
        <v>80000</v>
      </c>
      <c r="C194" s="64">
        <f>C196</f>
        <v>0</v>
      </c>
      <c r="D194" s="40">
        <f>IF(B194=0,"   ",C194/B194)</f>
        <v>0</v>
      </c>
      <c r="E194" s="43">
        <f>C194-B194</f>
        <v>-80000</v>
      </c>
    </row>
    <row r="195" spans="1:5" s="8" customFormat="1" ht="45">
      <c r="A195" s="56" t="s">
        <v>203</v>
      </c>
      <c r="B195" s="64">
        <f>SUM(B196:B197)</f>
        <v>20000000</v>
      </c>
      <c r="C195" s="64">
        <f>SUM(C196:C197)</f>
        <v>0</v>
      </c>
      <c r="D195" s="40">
        <f t="shared" si="22"/>
        <v>0</v>
      </c>
      <c r="E195" s="43">
        <f t="shared" si="23"/>
        <v>-20000000</v>
      </c>
    </row>
    <row r="196" spans="1:5" ht="15">
      <c r="A196" s="39" t="s">
        <v>142</v>
      </c>
      <c r="B196" s="48">
        <v>20000000</v>
      </c>
      <c r="C196" s="48">
        <v>0</v>
      </c>
      <c r="D196" s="40">
        <f t="shared" si="22"/>
        <v>0</v>
      </c>
      <c r="E196" s="60">
        <f t="shared" si="23"/>
        <v>-20000000</v>
      </c>
    </row>
    <row r="197" spans="1:5" ht="15">
      <c r="A197" s="39" t="s">
        <v>150</v>
      </c>
      <c r="B197" s="48">
        <v>0</v>
      </c>
      <c r="C197" s="48">
        <v>0</v>
      </c>
      <c r="D197" s="40" t="str">
        <f t="shared" si="22"/>
        <v>   </v>
      </c>
      <c r="E197" s="60">
        <f t="shared" si="23"/>
        <v>0</v>
      </c>
    </row>
    <row r="198" spans="1:5" s="8" customFormat="1" ht="45">
      <c r="A198" s="73" t="s">
        <v>165</v>
      </c>
      <c r="B198" s="64">
        <f>B199+B200</f>
        <v>80232400</v>
      </c>
      <c r="C198" s="64">
        <f>C199+C200</f>
        <v>0</v>
      </c>
      <c r="D198" s="40">
        <f t="shared" si="22"/>
        <v>0</v>
      </c>
      <c r="E198" s="43">
        <f t="shared" si="23"/>
        <v>-80232400</v>
      </c>
    </row>
    <row r="199" spans="1:5" s="8" customFormat="1" ht="15" customHeight="1">
      <c r="A199" s="56" t="s">
        <v>73</v>
      </c>
      <c r="B199" s="48">
        <v>77027200</v>
      </c>
      <c r="C199" s="48">
        <v>0</v>
      </c>
      <c r="D199" s="40">
        <f t="shared" si="22"/>
        <v>0</v>
      </c>
      <c r="E199" s="43">
        <f t="shared" si="23"/>
        <v>-77027200</v>
      </c>
    </row>
    <row r="200" spans="1:5" s="8" customFormat="1" ht="13.5" customHeight="1">
      <c r="A200" s="56" t="s">
        <v>151</v>
      </c>
      <c r="B200" s="48">
        <v>3205200</v>
      </c>
      <c r="C200" s="48">
        <v>0</v>
      </c>
      <c r="D200" s="40">
        <f t="shared" si="22"/>
        <v>0</v>
      </c>
      <c r="E200" s="43">
        <f t="shared" si="23"/>
        <v>-3205200</v>
      </c>
    </row>
    <row r="201" spans="1:5" s="8" customFormat="1" ht="15">
      <c r="A201" s="57" t="s">
        <v>219</v>
      </c>
      <c r="B201" s="64">
        <v>189000</v>
      </c>
      <c r="C201" s="64">
        <v>0</v>
      </c>
      <c r="D201" s="40">
        <f>IF(B201=0,"   ",C201/B201)</f>
        <v>0</v>
      </c>
      <c r="E201" s="43">
        <f>C201-B201</f>
        <v>-189000</v>
      </c>
    </row>
    <row r="202" spans="1:5" s="8" customFormat="1" ht="15">
      <c r="A202" s="57" t="s">
        <v>166</v>
      </c>
      <c r="B202" s="64">
        <v>80000</v>
      </c>
      <c r="C202" s="64">
        <v>0</v>
      </c>
      <c r="D202" s="40">
        <f t="shared" si="22"/>
        <v>0</v>
      </c>
      <c r="E202" s="43">
        <f t="shared" si="23"/>
        <v>-80000</v>
      </c>
    </row>
    <row r="203" spans="1:5" s="8" customFormat="1" ht="42" customHeight="1">
      <c r="A203" s="57" t="s">
        <v>185</v>
      </c>
      <c r="B203" s="64">
        <f>SUM(B204:B205)</f>
        <v>0</v>
      </c>
      <c r="C203" s="64">
        <f>SUM(C204:C205)</f>
        <v>0</v>
      </c>
      <c r="D203" s="40" t="str">
        <f t="shared" si="22"/>
        <v>   </v>
      </c>
      <c r="E203" s="43">
        <f t="shared" si="23"/>
        <v>0</v>
      </c>
    </row>
    <row r="204" spans="1:5" s="8" customFormat="1" ht="15" customHeight="1">
      <c r="A204" s="56" t="s">
        <v>73</v>
      </c>
      <c r="B204" s="48">
        <v>0</v>
      </c>
      <c r="C204" s="48">
        <v>0</v>
      </c>
      <c r="D204" s="40" t="str">
        <f t="shared" si="22"/>
        <v>   </v>
      </c>
      <c r="E204" s="43">
        <f t="shared" si="23"/>
        <v>0</v>
      </c>
    </row>
    <row r="205" spans="1:5" s="8" customFormat="1" ht="13.5" customHeight="1">
      <c r="A205" s="56" t="s">
        <v>151</v>
      </c>
      <c r="B205" s="48">
        <v>0</v>
      </c>
      <c r="C205" s="48">
        <v>0</v>
      </c>
      <c r="D205" s="40" t="str">
        <f t="shared" si="22"/>
        <v>   </v>
      </c>
      <c r="E205" s="43">
        <f t="shared" si="23"/>
        <v>0</v>
      </c>
    </row>
    <row r="206" spans="1:5" s="8" customFormat="1" ht="15">
      <c r="A206" s="39" t="s">
        <v>138</v>
      </c>
      <c r="B206" s="64">
        <f>B207+B209+B212+B215+B208+B216+B219</f>
        <v>33395648.78</v>
      </c>
      <c r="C206" s="64">
        <f>C207+C209+C212+C215+C208+C216+C219</f>
        <v>2807714.89</v>
      </c>
      <c r="D206" s="40">
        <f>IF(B206=0,"   ",C206/B206)</f>
        <v>0.08407427292388718</v>
      </c>
      <c r="E206" s="43">
        <f aca="true" t="shared" si="26" ref="E206:E214">C206-B206</f>
        <v>-30587933.89</v>
      </c>
    </row>
    <row r="207" spans="1:5" s="8" customFormat="1" ht="15">
      <c r="A207" s="39" t="s">
        <v>87</v>
      </c>
      <c r="B207" s="64">
        <v>16242800</v>
      </c>
      <c r="C207" s="65">
        <v>2581500</v>
      </c>
      <c r="D207" s="40">
        <f>IF(B207=0,"   ",C207/B207)</f>
        <v>0.15893195754426576</v>
      </c>
      <c r="E207" s="43">
        <f t="shared" si="26"/>
        <v>-13661300</v>
      </c>
    </row>
    <row r="208" spans="1:5" s="8" customFormat="1" ht="17.25" customHeight="1">
      <c r="A208" s="39" t="s">
        <v>220</v>
      </c>
      <c r="B208" s="64">
        <v>2115080.49</v>
      </c>
      <c r="C208" s="65">
        <v>0</v>
      </c>
      <c r="D208" s="40">
        <f>IF(B208=0,"   ",C208/B208)</f>
        <v>0</v>
      </c>
      <c r="E208" s="43">
        <f>C208-B208</f>
        <v>-2115080.49</v>
      </c>
    </row>
    <row r="209" spans="1:5" ht="15" customHeight="1">
      <c r="A209" s="73" t="s">
        <v>167</v>
      </c>
      <c r="B209" s="64">
        <f>B210+B211</f>
        <v>531914.89</v>
      </c>
      <c r="C209" s="64">
        <f>C210+C211</f>
        <v>31914.89</v>
      </c>
      <c r="D209" s="48">
        <f>IF(B209=0,"   ",C209/B209*100)</f>
        <v>5.999999360799995</v>
      </c>
      <c r="E209" s="60">
        <f t="shared" si="26"/>
        <v>-500000</v>
      </c>
    </row>
    <row r="210" spans="1:5" s="8" customFormat="1" ht="15" customHeight="1">
      <c r="A210" s="56" t="s">
        <v>73</v>
      </c>
      <c r="B210" s="48">
        <v>500000</v>
      </c>
      <c r="C210" s="48">
        <v>0</v>
      </c>
      <c r="D210" s="40">
        <f>IF(B210=0,"   ",C210/B210)</f>
        <v>0</v>
      </c>
      <c r="E210" s="43">
        <f t="shared" si="26"/>
        <v>-500000</v>
      </c>
    </row>
    <row r="211" spans="1:5" s="8" customFormat="1" ht="13.5" customHeight="1">
      <c r="A211" s="56" t="s">
        <v>151</v>
      </c>
      <c r="B211" s="48">
        <v>31914.89</v>
      </c>
      <c r="C211" s="48">
        <v>31914.89</v>
      </c>
      <c r="D211" s="40">
        <f>IF(B211=0,"   ",C211/B211)</f>
        <v>1</v>
      </c>
      <c r="E211" s="43">
        <f t="shared" si="26"/>
        <v>0</v>
      </c>
    </row>
    <row r="212" spans="1:5" ht="28.5" customHeight="1">
      <c r="A212" s="73" t="s">
        <v>170</v>
      </c>
      <c r="B212" s="64">
        <f>B213+B214</f>
        <v>4995000</v>
      </c>
      <c r="C212" s="64">
        <f>C213+C214</f>
        <v>0</v>
      </c>
      <c r="D212" s="48">
        <f>IF(B212=0,"   ",C212/B212*100)</f>
        <v>0</v>
      </c>
      <c r="E212" s="60">
        <f t="shared" si="26"/>
        <v>-4995000</v>
      </c>
    </row>
    <row r="213" spans="1:5" s="8" customFormat="1" ht="15" customHeight="1">
      <c r="A213" s="56" t="s">
        <v>73</v>
      </c>
      <c r="B213" s="48">
        <v>4695300</v>
      </c>
      <c r="C213" s="48">
        <v>0</v>
      </c>
      <c r="D213" s="40">
        <f aca="true" t="shared" si="27" ref="D213:D219">IF(B213=0,"   ",C213/B213)</f>
        <v>0</v>
      </c>
      <c r="E213" s="43">
        <f t="shared" si="26"/>
        <v>-4695300</v>
      </c>
    </row>
    <row r="214" spans="1:5" s="8" customFormat="1" ht="13.5" customHeight="1">
      <c r="A214" s="56" t="s">
        <v>151</v>
      </c>
      <c r="B214" s="48">
        <v>299700</v>
      </c>
      <c r="C214" s="48">
        <v>0</v>
      </c>
      <c r="D214" s="40">
        <f t="shared" si="27"/>
        <v>0</v>
      </c>
      <c r="E214" s="43">
        <f t="shared" si="26"/>
        <v>-299700</v>
      </c>
    </row>
    <row r="215" spans="1:5" s="8" customFormat="1" ht="27.75" customHeight="1">
      <c r="A215" s="57" t="s">
        <v>175</v>
      </c>
      <c r="B215" s="48">
        <v>8429000</v>
      </c>
      <c r="C215" s="48">
        <v>194300</v>
      </c>
      <c r="D215" s="40">
        <f t="shared" si="27"/>
        <v>0.02305137026930834</v>
      </c>
      <c r="E215" s="43">
        <f>C215-B215</f>
        <v>-8234700</v>
      </c>
    </row>
    <row r="216" spans="1:5" ht="15" customHeight="1">
      <c r="A216" s="39" t="s">
        <v>208</v>
      </c>
      <c r="B216" s="64">
        <f>SUM(B217:B218)</f>
        <v>1000000</v>
      </c>
      <c r="C216" s="64">
        <f>SUM(C217:C218)</f>
        <v>0</v>
      </c>
      <c r="D216" s="40">
        <f t="shared" si="27"/>
        <v>0</v>
      </c>
      <c r="E216" s="60">
        <f>C216-B216</f>
        <v>-1000000</v>
      </c>
    </row>
    <row r="217" spans="1:5" s="8" customFormat="1" ht="13.5" customHeight="1">
      <c r="A217" s="56" t="s">
        <v>79</v>
      </c>
      <c r="B217" s="48">
        <v>1000000</v>
      </c>
      <c r="C217" s="48">
        <v>0</v>
      </c>
      <c r="D217" s="40">
        <f t="shared" si="27"/>
        <v>0</v>
      </c>
      <c r="E217" s="43">
        <f>C217-B217</f>
        <v>-1000000</v>
      </c>
    </row>
    <row r="218" spans="1:5" ht="14.25" customHeight="1">
      <c r="A218" s="56" t="s">
        <v>73</v>
      </c>
      <c r="B218" s="48">
        <v>0</v>
      </c>
      <c r="C218" s="48">
        <v>0</v>
      </c>
      <c r="D218" s="40" t="str">
        <f t="shared" si="27"/>
        <v>   </v>
      </c>
      <c r="E218" s="60">
        <f>C218-B218</f>
        <v>0</v>
      </c>
    </row>
    <row r="219" spans="1:5" s="8" customFormat="1" ht="17.25" customHeight="1">
      <c r="A219" s="57" t="s">
        <v>221</v>
      </c>
      <c r="B219" s="48">
        <v>81853.4</v>
      </c>
      <c r="C219" s="48">
        <v>0</v>
      </c>
      <c r="D219" s="40">
        <f t="shared" si="27"/>
        <v>0</v>
      </c>
      <c r="E219" s="43">
        <f>C219-B219</f>
        <v>-81853.4</v>
      </c>
    </row>
    <row r="220" spans="1:5" s="8" customFormat="1" ht="15">
      <c r="A220" s="39" t="s">
        <v>53</v>
      </c>
      <c r="B220" s="64">
        <f>B221+B222+B223</f>
        <v>60000</v>
      </c>
      <c r="C220" s="64">
        <f>C221+C222+C223</f>
        <v>24000</v>
      </c>
      <c r="D220" s="40">
        <f aca="true" t="shared" si="28" ref="D220:D226">IF(B220=0,"   ",C220/B220)</f>
        <v>0.4</v>
      </c>
      <c r="E220" s="43">
        <f aca="true" t="shared" si="29" ref="E220:E226">C220-B220</f>
        <v>-36000</v>
      </c>
    </row>
    <row r="221" spans="1:5" s="8" customFormat="1" ht="15">
      <c r="A221" s="39" t="s">
        <v>102</v>
      </c>
      <c r="B221" s="64">
        <v>0</v>
      </c>
      <c r="C221" s="64">
        <v>0</v>
      </c>
      <c r="D221" s="40" t="str">
        <f t="shared" si="28"/>
        <v>   </v>
      </c>
      <c r="E221" s="43">
        <f t="shared" si="29"/>
        <v>0</v>
      </c>
    </row>
    <row r="222" spans="1:5" s="8" customFormat="1" ht="15">
      <c r="A222" s="39" t="s">
        <v>103</v>
      </c>
      <c r="B222" s="64">
        <v>0</v>
      </c>
      <c r="C222" s="64">
        <v>0</v>
      </c>
      <c r="D222" s="40" t="str">
        <f t="shared" si="28"/>
        <v>   </v>
      </c>
      <c r="E222" s="43">
        <f t="shared" si="29"/>
        <v>0</v>
      </c>
    </row>
    <row r="223" spans="1:5" s="8" customFormat="1" ht="15">
      <c r="A223" s="39" t="s">
        <v>104</v>
      </c>
      <c r="B223" s="64">
        <v>60000</v>
      </c>
      <c r="C223" s="64">
        <v>24000</v>
      </c>
      <c r="D223" s="40">
        <f t="shared" si="28"/>
        <v>0.4</v>
      </c>
      <c r="E223" s="43">
        <f t="shared" si="29"/>
        <v>-36000</v>
      </c>
    </row>
    <row r="224" spans="1:5" s="8" customFormat="1" ht="15">
      <c r="A224" s="39" t="s">
        <v>54</v>
      </c>
      <c r="B224" s="64">
        <v>5818800</v>
      </c>
      <c r="C224" s="64">
        <v>832461.72</v>
      </c>
      <c r="D224" s="40">
        <f t="shared" si="28"/>
        <v>0.14306415755825944</v>
      </c>
      <c r="E224" s="43">
        <f t="shared" si="29"/>
        <v>-4986338.28</v>
      </c>
    </row>
    <row r="225" spans="1:5" s="8" customFormat="1" ht="15">
      <c r="A225" s="39" t="s">
        <v>168</v>
      </c>
      <c r="B225" s="64">
        <v>0</v>
      </c>
      <c r="C225" s="65">
        <v>0</v>
      </c>
      <c r="D225" s="40" t="str">
        <f t="shared" si="28"/>
        <v>   </v>
      </c>
      <c r="E225" s="43">
        <f t="shared" si="29"/>
        <v>0</v>
      </c>
    </row>
    <row r="226" spans="1:5" s="8" customFormat="1" ht="15" customHeight="1">
      <c r="A226" s="39" t="s">
        <v>108</v>
      </c>
      <c r="B226" s="64">
        <v>0</v>
      </c>
      <c r="C226" s="65">
        <v>0</v>
      </c>
      <c r="D226" s="40" t="str">
        <f t="shared" si="28"/>
        <v>   </v>
      </c>
      <c r="E226" s="43">
        <f t="shared" si="29"/>
        <v>0</v>
      </c>
    </row>
    <row r="227" spans="1:5" s="8" customFormat="1" ht="16.5" customHeight="1">
      <c r="A227" s="39" t="s">
        <v>75</v>
      </c>
      <c r="B227" s="71">
        <f>SUM(B228,)</f>
        <v>41423054.31</v>
      </c>
      <c r="C227" s="71">
        <f>SUM(C228,)</f>
        <v>2968243.66</v>
      </c>
      <c r="D227" s="40">
        <f aca="true" t="shared" si="30" ref="D227:D246">IF(B227=0,"   ",C227/B227)</f>
        <v>0.07165680342609193</v>
      </c>
      <c r="E227" s="43">
        <f aca="true" t="shared" si="31" ref="E227:E246">C227-B227</f>
        <v>-38454810.650000006</v>
      </c>
    </row>
    <row r="228" spans="1:5" s="8" customFormat="1" ht="13.5" customHeight="1">
      <c r="A228" s="39" t="s">
        <v>55</v>
      </c>
      <c r="B228" s="64">
        <f>B230+B234+B237+B240+B243+B247+B229+B248+B249</f>
        <v>41423054.31</v>
      </c>
      <c r="C228" s="64">
        <f>C230+C234+C237+C240+C243+C247+C229+C248+C249</f>
        <v>2968243.66</v>
      </c>
      <c r="D228" s="40">
        <f t="shared" si="30"/>
        <v>0.07165680342609193</v>
      </c>
      <c r="E228" s="43">
        <f t="shared" si="31"/>
        <v>-38454810.650000006</v>
      </c>
    </row>
    <row r="229" spans="1:5" s="8" customFormat="1" ht="15">
      <c r="A229" s="39" t="s">
        <v>87</v>
      </c>
      <c r="B229" s="64">
        <v>22047488.39</v>
      </c>
      <c r="C229" s="65">
        <v>2950000</v>
      </c>
      <c r="D229" s="40">
        <f t="shared" si="30"/>
        <v>0.13380208882831393</v>
      </c>
      <c r="E229" s="43">
        <f t="shared" si="31"/>
        <v>-19097488.39</v>
      </c>
    </row>
    <row r="230" spans="1:5" s="8" customFormat="1" ht="30">
      <c r="A230" s="39" t="s">
        <v>204</v>
      </c>
      <c r="B230" s="64">
        <f>SUM(B231:B233)</f>
        <v>85426</v>
      </c>
      <c r="C230" s="64">
        <f>SUM(C231:C233)</f>
        <v>0</v>
      </c>
      <c r="D230" s="40">
        <f t="shared" si="30"/>
        <v>0</v>
      </c>
      <c r="E230" s="43">
        <f t="shared" si="31"/>
        <v>-85426</v>
      </c>
    </row>
    <row r="231" spans="1:5" s="8" customFormat="1" ht="15" customHeight="1">
      <c r="A231" s="56" t="s">
        <v>79</v>
      </c>
      <c r="B231" s="48">
        <v>29900</v>
      </c>
      <c r="C231" s="48">
        <v>0</v>
      </c>
      <c r="D231" s="40">
        <f t="shared" si="30"/>
        <v>0</v>
      </c>
      <c r="E231" s="43">
        <f t="shared" si="31"/>
        <v>-29900</v>
      </c>
    </row>
    <row r="232" spans="1:5" s="8" customFormat="1" ht="13.5" customHeight="1">
      <c r="A232" s="56" t="s">
        <v>73</v>
      </c>
      <c r="B232" s="48">
        <v>12813</v>
      </c>
      <c r="C232" s="48">
        <v>0</v>
      </c>
      <c r="D232" s="40">
        <f t="shared" si="30"/>
        <v>0</v>
      </c>
      <c r="E232" s="43">
        <f t="shared" si="31"/>
        <v>-12813</v>
      </c>
    </row>
    <row r="233" spans="1:5" ht="14.25" customHeight="1">
      <c r="A233" s="56" t="s">
        <v>74</v>
      </c>
      <c r="B233" s="48">
        <v>42713</v>
      </c>
      <c r="C233" s="48">
        <v>0</v>
      </c>
      <c r="D233" s="40">
        <f t="shared" si="30"/>
        <v>0</v>
      </c>
      <c r="E233" s="60">
        <f t="shared" si="31"/>
        <v>-42713</v>
      </c>
    </row>
    <row r="234" spans="1:5" s="8" customFormat="1" ht="30">
      <c r="A234" s="39" t="s">
        <v>205</v>
      </c>
      <c r="B234" s="64">
        <f>SUM(B235:B236)</f>
        <v>8723404.25</v>
      </c>
      <c r="C234" s="64">
        <f>SUM(C235:C236)</f>
        <v>0</v>
      </c>
      <c r="D234" s="40">
        <f t="shared" si="30"/>
        <v>0</v>
      </c>
      <c r="E234" s="43">
        <f t="shared" si="31"/>
        <v>-8723404.25</v>
      </c>
    </row>
    <row r="235" spans="1:5" s="8" customFormat="1" ht="13.5" customHeight="1">
      <c r="A235" s="56" t="s">
        <v>73</v>
      </c>
      <c r="B235" s="48">
        <v>8200000</v>
      </c>
      <c r="C235" s="48">
        <v>0</v>
      </c>
      <c r="D235" s="40">
        <f t="shared" si="30"/>
        <v>0</v>
      </c>
      <c r="E235" s="43">
        <f t="shared" si="31"/>
        <v>-8200000</v>
      </c>
    </row>
    <row r="236" spans="1:5" ht="14.25" customHeight="1">
      <c r="A236" s="56" t="s">
        <v>74</v>
      </c>
      <c r="B236" s="48">
        <v>523404.25</v>
      </c>
      <c r="C236" s="48">
        <v>0</v>
      </c>
      <c r="D236" s="40">
        <f t="shared" si="30"/>
        <v>0</v>
      </c>
      <c r="E236" s="60">
        <f t="shared" si="31"/>
        <v>-523404.25</v>
      </c>
    </row>
    <row r="237" spans="1:5" ht="30.75" customHeight="1">
      <c r="A237" s="39" t="s">
        <v>206</v>
      </c>
      <c r="B237" s="64">
        <f>SUM(B238:B239)</f>
        <v>638297.88</v>
      </c>
      <c r="C237" s="64">
        <f>SUM(C238:C239)</f>
        <v>0</v>
      </c>
      <c r="D237" s="40">
        <f t="shared" si="30"/>
        <v>0</v>
      </c>
      <c r="E237" s="60">
        <f t="shared" si="31"/>
        <v>-638297.88</v>
      </c>
    </row>
    <row r="238" spans="1:5" s="8" customFormat="1" ht="13.5" customHeight="1">
      <c r="A238" s="56" t="s">
        <v>73</v>
      </c>
      <c r="B238" s="48">
        <v>600000</v>
      </c>
      <c r="C238" s="48">
        <v>0</v>
      </c>
      <c r="D238" s="40">
        <f t="shared" si="30"/>
        <v>0</v>
      </c>
      <c r="E238" s="43">
        <f t="shared" si="31"/>
        <v>-600000</v>
      </c>
    </row>
    <row r="239" spans="1:5" ht="14.25" customHeight="1">
      <c r="A239" s="56" t="s">
        <v>74</v>
      </c>
      <c r="B239" s="48">
        <v>38297.88</v>
      </c>
      <c r="C239" s="48">
        <v>0</v>
      </c>
      <c r="D239" s="40">
        <f t="shared" si="30"/>
        <v>0</v>
      </c>
      <c r="E239" s="60">
        <f t="shared" si="31"/>
        <v>-38297.88</v>
      </c>
    </row>
    <row r="240" spans="1:5" ht="30.75" customHeight="1">
      <c r="A240" s="39" t="s">
        <v>207</v>
      </c>
      <c r="B240" s="64">
        <f>SUM(B241:B242)</f>
        <v>3617021.27</v>
      </c>
      <c r="C240" s="64">
        <f>SUM(C241:C242)</f>
        <v>0</v>
      </c>
      <c r="D240" s="40">
        <f t="shared" si="30"/>
        <v>0</v>
      </c>
      <c r="E240" s="60">
        <f t="shared" si="31"/>
        <v>-3617021.27</v>
      </c>
    </row>
    <row r="241" spans="1:5" s="8" customFormat="1" ht="13.5" customHeight="1">
      <c r="A241" s="56" t="s">
        <v>73</v>
      </c>
      <c r="B241" s="48">
        <v>3400000</v>
      </c>
      <c r="C241" s="48">
        <v>0</v>
      </c>
      <c r="D241" s="40">
        <f t="shared" si="30"/>
        <v>0</v>
      </c>
      <c r="E241" s="43">
        <f t="shared" si="31"/>
        <v>-3400000</v>
      </c>
    </row>
    <row r="242" spans="1:5" ht="14.25" customHeight="1">
      <c r="A242" s="56" t="s">
        <v>74</v>
      </c>
      <c r="B242" s="48">
        <v>217021.27</v>
      </c>
      <c r="C242" s="48">
        <v>0</v>
      </c>
      <c r="D242" s="40">
        <f t="shared" si="30"/>
        <v>0</v>
      </c>
      <c r="E242" s="60">
        <f t="shared" si="31"/>
        <v>-217021.27</v>
      </c>
    </row>
    <row r="243" spans="1:5" s="8" customFormat="1" ht="43.5" customHeight="1">
      <c r="A243" s="57" t="s">
        <v>209</v>
      </c>
      <c r="B243" s="64">
        <f>SUM(B244:B246)</f>
        <v>6082988.39</v>
      </c>
      <c r="C243" s="64">
        <f>SUM(C244:C246)</f>
        <v>0</v>
      </c>
      <c r="D243" s="40">
        <f t="shared" si="30"/>
        <v>0</v>
      </c>
      <c r="E243" s="43">
        <f t="shared" si="31"/>
        <v>-6082988.39</v>
      </c>
    </row>
    <row r="244" spans="1:5" s="8" customFormat="1" ht="15" customHeight="1">
      <c r="A244" s="56" t="s">
        <v>79</v>
      </c>
      <c r="B244" s="48">
        <v>4340232.21</v>
      </c>
      <c r="C244" s="64">
        <v>0</v>
      </c>
      <c r="D244" s="40">
        <f t="shared" si="30"/>
        <v>0</v>
      </c>
      <c r="E244" s="43">
        <f t="shared" si="31"/>
        <v>-4340232.21</v>
      </c>
    </row>
    <row r="245" spans="1:5" s="8" customFormat="1" ht="13.5" customHeight="1">
      <c r="A245" s="56" t="s">
        <v>73</v>
      </c>
      <c r="B245" s="48">
        <v>1659767.79</v>
      </c>
      <c r="C245" s="64">
        <v>0</v>
      </c>
      <c r="D245" s="40">
        <f t="shared" si="30"/>
        <v>0</v>
      </c>
      <c r="E245" s="43">
        <f t="shared" si="31"/>
        <v>-1659767.79</v>
      </c>
    </row>
    <row r="246" spans="1:5" ht="14.25" customHeight="1">
      <c r="A246" s="56" t="s">
        <v>74</v>
      </c>
      <c r="B246" s="64">
        <v>82988.39</v>
      </c>
      <c r="C246" s="48">
        <v>0</v>
      </c>
      <c r="D246" s="40">
        <f t="shared" si="30"/>
        <v>0</v>
      </c>
      <c r="E246" s="60">
        <f t="shared" si="31"/>
        <v>-82988.39</v>
      </c>
    </row>
    <row r="247" spans="1:5" s="8" customFormat="1" ht="15">
      <c r="A247" s="39" t="s">
        <v>210</v>
      </c>
      <c r="B247" s="49">
        <v>100000</v>
      </c>
      <c r="C247" s="49">
        <v>18243.66</v>
      </c>
      <c r="D247" s="40">
        <f>IF(B247=0,"   ",C247/B247)</f>
        <v>0.1824366</v>
      </c>
      <c r="E247" s="43">
        <f>C247-B247</f>
        <v>-81756.34</v>
      </c>
    </row>
    <row r="248" spans="1:5" s="8" customFormat="1" ht="30">
      <c r="A248" s="39" t="s">
        <v>222</v>
      </c>
      <c r="B248" s="49">
        <v>126000</v>
      </c>
      <c r="C248" s="49">
        <v>0</v>
      </c>
      <c r="D248" s="40">
        <f>IF(B248=0,"   ",C248/B248)</f>
        <v>0</v>
      </c>
      <c r="E248" s="43">
        <f>C248-B248</f>
        <v>-126000</v>
      </c>
    </row>
    <row r="249" spans="1:5" ht="14.25" customHeight="1">
      <c r="A249" s="57" t="s">
        <v>223</v>
      </c>
      <c r="B249" s="48">
        <v>2428.13</v>
      </c>
      <c r="C249" s="48">
        <v>0</v>
      </c>
      <c r="D249" s="40">
        <f>IF(B249=0,"   ",C249/B249)</f>
        <v>0</v>
      </c>
      <c r="E249" s="60">
        <f>C249-B249</f>
        <v>-2428.13</v>
      </c>
    </row>
    <row r="250" spans="1:5" ht="16.5" customHeight="1">
      <c r="A250" s="39" t="s">
        <v>9</v>
      </c>
      <c r="B250" s="49">
        <f>SUM(B251,B252,B262)</f>
        <v>16115081.6</v>
      </c>
      <c r="C250" s="49">
        <f>SUM(C251,C252,C262)</f>
        <v>348392.32999999996</v>
      </c>
      <c r="D250" s="40">
        <f aca="true" t="shared" si="32" ref="D250:D261">IF(B250=0,"   ",C250/B250)</f>
        <v>0.021619023635598592</v>
      </c>
      <c r="E250" s="43">
        <f aca="true" t="shared" si="33" ref="E250:E285">C250-B250</f>
        <v>-15766689.27</v>
      </c>
    </row>
    <row r="251" spans="1:6" ht="14.25" customHeight="1">
      <c r="A251" s="39" t="s">
        <v>56</v>
      </c>
      <c r="B251" s="64">
        <v>94300</v>
      </c>
      <c r="C251" s="65">
        <v>2169.87</v>
      </c>
      <c r="D251" s="40">
        <f t="shared" si="32"/>
        <v>0.023010286320254505</v>
      </c>
      <c r="E251" s="43">
        <f t="shared" si="33"/>
        <v>-92130.13</v>
      </c>
      <c r="F251" s="8"/>
    </row>
    <row r="252" spans="1:5" s="8" customFormat="1" ht="13.5" customHeight="1">
      <c r="A252" s="39" t="s">
        <v>37</v>
      </c>
      <c r="B252" s="49">
        <f>B253+B254+B258+B255</f>
        <v>3305831.6</v>
      </c>
      <c r="C252" s="49">
        <f>C253+C254+C258+C255</f>
        <v>265684.18</v>
      </c>
      <c r="D252" s="40">
        <f t="shared" si="32"/>
        <v>0.08036833455158454</v>
      </c>
      <c r="E252" s="43">
        <f t="shared" si="33"/>
        <v>-3040147.42</v>
      </c>
    </row>
    <row r="253" spans="1:5" s="8" customFormat="1" ht="13.5" customHeight="1">
      <c r="A253" s="39" t="s">
        <v>57</v>
      </c>
      <c r="B253" s="64">
        <v>50000</v>
      </c>
      <c r="C253" s="64">
        <v>0</v>
      </c>
      <c r="D253" s="40">
        <f t="shared" si="32"/>
        <v>0</v>
      </c>
      <c r="E253" s="43">
        <f t="shared" si="33"/>
        <v>-50000</v>
      </c>
    </row>
    <row r="254" spans="1:5" s="8" customFormat="1" ht="13.5" customHeight="1">
      <c r="A254" s="39" t="s">
        <v>105</v>
      </c>
      <c r="B254" s="64">
        <v>0</v>
      </c>
      <c r="C254" s="64">
        <v>0</v>
      </c>
      <c r="D254" s="40" t="str">
        <f t="shared" si="32"/>
        <v>   </v>
      </c>
      <c r="E254" s="43">
        <f t="shared" si="33"/>
        <v>0</v>
      </c>
    </row>
    <row r="255" spans="1:5" s="8" customFormat="1" ht="27" customHeight="1">
      <c r="A255" s="39" t="s">
        <v>126</v>
      </c>
      <c r="B255" s="64">
        <f>B256+B257</f>
        <v>2141000</v>
      </c>
      <c r="C255" s="64">
        <f>C256+C257</f>
        <v>265684.18</v>
      </c>
      <c r="D255" s="40">
        <f t="shared" si="32"/>
        <v>0.12409349836524988</v>
      </c>
      <c r="E255" s="43">
        <f t="shared" si="33"/>
        <v>-1875315.82</v>
      </c>
    </row>
    <row r="256" spans="1:5" s="8" customFormat="1" ht="13.5" customHeight="1">
      <c r="A256" s="56" t="s">
        <v>127</v>
      </c>
      <c r="B256" s="64">
        <v>1531900</v>
      </c>
      <c r="C256" s="64">
        <v>224011.68</v>
      </c>
      <c r="D256" s="40">
        <f t="shared" si="32"/>
        <v>0.1462312683595535</v>
      </c>
      <c r="E256" s="43">
        <f t="shared" si="33"/>
        <v>-1307888.32</v>
      </c>
    </row>
    <row r="257" spans="1:5" s="8" customFormat="1" ht="13.5" customHeight="1">
      <c r="A257" s="56" t="s">
        <v>128</v>
      </c>
      <c r="B257" s="64">
        <v>609100</v>
      </c>
      <c r="C257" s="64">
        <v>41672.5</v>
      </c>
      <c r="D257" s="40">
        <f t="shared" si="32"/>
        <v>0.06841651617140043</v>
      </c>
      <c r="E257" s="43">
        <f t="shared" si="33"/>
        <v>-567427.5</v>
      </c>
    </row>
    <row r="258" spans="1:5" s="8" customFormat="1" ht="42.75" customHeight="1">
      <c r="A258" s="57" t="s">
        <v>186</v>
      </c>
      <c r="B258" s="64">
        <f>B260+B259+B261</f>
        <v>1114831.6</v>
      </c>
      <c r="C258" s="64">
        <f>C260+C259+C261</f>
        <v>0</v>
      </c>
      <c r="D258" s="40">
        <f t="shared" si="32"/>
        <v>0</v>
      </c>
      <c r="E258" s="43">
        <f t="shared" si="33"/>
        <v>-1114831.6</v>
      </c>
    </row>
    <row r="259" spans="1:5" s="8" customFormat="1" ht="13.5" customHeight="1">
      <c r="A259" s="56" t="s">
        <v>79</v>
      </c>
      <c r="B259" s="64">
        <v>1036300</v>
      </c>
      <c r="C259" s="64">
        <v>0</v>
      </c>
      <c r="D259" s="40">
        <f t="shared" si="32"/>
        <v>0</v>
      </c>
      <c r="E259" s="43">
        <f t="shared" si="33"/>
        <v>-1036300</v>
      </c>
    </row>
    <row r="260" spans="1:5" s="8" customFormat="1" ht="13.5" customHeight="1">
      <c r="A260" s="56" t="s">
        <v>73</v>
      </c>
      <c r="B260" s="64">
        <v>62800</v>
      </c>
      <c r="C260" s="64">
        <v>0</v>
      </c>
      <c r="D260" s="40">
        <f t="shared" si="32"/>
        <v>0</v>
      </c>
      <c r="E260" s="43">
        <f t="shared" si="33"/>
        <v>-62800</v>
      </c>
    </row>
    <row r="261" spans="1:5" s="8" customFormat="1" ht="13.5" customHeight="1">
      <c r="A261" s="56" t="s">
        <v>74</v>
      </c>
      <c r="B261" s="64">
        <v>15731.6</v>
      </c>
      <c r="C261" s="64">
        <v>0</v>
      </c>
      <c r="D261" s="40">
        <f t="shared" si="32"/>
        <v>0</v>
      </c>
      <c r="E261" s="43">
        <f t="shared" si="33"/>
        <v>-15731.6</v>
      </c>
    </row>
    <row r="262" spans="1:5" s="8" customFormat="1" ht="14.25" customHeight="1">
      <c r="A262" s="39" t="s">
        <v>38</v>
      </c>
      <c r="B262" s="49">
        <f>B269+B265+B264+B263</f>
        <v>12714950</v>
      </c>
      <c r="C262" s="49">
        <f>C269+C265+C264+C263</f>
        <v>80538.28</v>
      </c>
      <c r="D262" s="40">
        <f aca="true" t="shared" si="34" ref="D262:D285">IF(B262=0,"   ",C262/B262)</f>
        <v>0.006334140519624536</v>
      </c>
      <c r="E262" s="43">
        <f t="shared" si="33"/>
        <v>-12634411.72</v>
      </c>
    </row>
    <row r="263" spans="1:5" s="8" customFormat="1" ht="28.5" customHeight="1">
      <c r="A263" s="39" t="s">
        <v>106</v>
      </c>
      <c r="B263" s="64">
        <v>144000</v>
      </c>
      <c r="C263" s="65">
        <v>69918.92</v>
      </c>
      <c r="D263" s="40">
        <f t="shared" si="34"/>
        <v>0.4855480555555555</v>
      </c>
      <c r="E263" s="43">
        <f t="shared" si="33"/>
        <v>-74081.08</v>
      </c>
    </row>
    <row r="264" spans="1:5" s="8" customFormat="1" ht="14.25" customHeight="1">
      <c r="A264" s="39" t="s">
        <v>58</v>
      </c>
      <c r="B264" s="64">
        <v>281300</v>
      </c>
      <c r="C264" s="65">
        <v>10619.36</v>
      </c>
      <c r="D264" s="40">
        <f t="shared" si="34"/>
        <v>0.03775101315321721</v>
      </c>
      <c r="E264" s="43">
        <f t="shared" si="33"/>
        <v>-270680.64</v>
      </c>
    </row>
    <row r="265" spans="1:5" s="8" customFormat="1" ht="14.25" customHeight="1">
      <c r="A265" s="39" t="s">
        <v>81</v>
      </c>
      <c r="B265" s="64">
        <f>B266+B267+B268</f>
        <v>5070450</v>
      </c>
      <c r="C265" s="64">
        <f>C266+C267+C268</f>
        <v>0</v>
      </c>
      <c r="D265" s="40">
        <f t="shared" si="34"/>
        <v>0</v>
      </c>
      <c r="E265" s="43">
        <f t="shared" si="33"/>
        <v>-5070450</v>
      </c>
    </row>
    <row r="266" spans="1:5" s="8" customFormat="1" ht="13.5" customHeight="1">
      <c r="A266" s="56" t="s">
        <v>79</v>
      </c>
      <c r="B266" s="64">
        <v>1906489.2</v>
      </c>
      <c r="C266" s="64">
        <v>0</v>
      </c>
      <c r="D266" s="40">
        <f t="shared" si="34"/>
        <v>0</v>
      </c>
      <c r="E266" s="43">
        <f t="shared" si="33"/>
        <v>-1906489.2</v>
      </c>
    </row>
    <row r="267" spans="1:5" s="8" customFormat="1" ht="13.5" customHeight="1">
      <c r="A267" s="56" t="s">
        <v>73</v>
      </c>
      <c r="B267" s="64">
        <v>3163960.8</v>
      </c>
      <c r="C267" s="64">
        <v>0</v>
      </c>
      <c r="D267" s="40">
        <f t="shared" si="34"/>
        <v>0</v>
      </c>
      <c r="E267" s="43">
        <f t="shared" si="33"/>
        <v>-3163960.8</v>
      </c>
    </row>
    <row r="268" spans="1:5" s="8" customFormat="1" ht="13.5" customHeight="1">
      <c r="A268" s="56" t="s">
        <v>74</v>
      </c>
      <c r="B268" s="64">
        <v>0</v>
      </c>
      <c r="C268" s="64">
        <v>0</v>
      </c>
      <c r="D268" s="40" t="str">
        <f t="shared" si="34"/>
        <v>   </v>
      </c>
      <c r="E268" s="43">
        <f t="shared" si="33"/>
        <v>0</v>
      </c>
    </row>
    <row r="269" spans="1:5" s="8" customFormat="1" ht="27.75" customHeight="1">
      <c r="A269" s="39" t="s">
        <v>72</v>
      </c>
      <c r="B269" s="64">
        <f>B270+B271+B272</f>
        <v>7219200</v>
      </c>
      <c r="C269" s="64">
        <f>C270+C271+C272</f>
        <v>0</v>
      </c>
      <c r="D269" s="40">
        <f>IF(B269=0,"   ",C269/B269)</f>
        <v>0</v>
      </c>
      <c r="E269" s="43">
        <f t="shared" si="33"/>
        <v>-7219200</v>
      </c>
    </row>
    <row r="270" spans="1:5" s="8" customFormat="1" ht="14.25" customHeight="1">
      <c r="A270" s="56" t="s">
        <v>79</v>
      </c>
      <c r="B270" s="64">
        <v>3569500</v>
      </c>
      <c r="C270" s="64">
        <v>0</v>
      </c>
      <c r="D270" s="40">
        <f>IF(B270=0,"   ",C270/B270)</f>
        <v>0</v>
      </c>
      <c r="E270" s="43">
        <f t="shared" si="33"/>
        <v>-3569500</v>
      </c>
    </row>
    <row r="271" spans="1:5" s="8" customFormat="1" ht="15" customHeight="1">
      <c r="A271" s="56" t="s">
        <v>73</v>
      </c>
      <c r="B271" s="64">
        <v>2553700</v>
      </c>
      <c r="C271" s="64">
        <v>0</v>
      </c>
      <c r="D271" s="40">
        <f>IF(B271=0,"   ",C271/B271)</f>
        <v>0</v>
      </c>
      <c r="E271" s="43">
        <f t="shared" si="33"/>
        <v>-2553700</v>
      </c>
    </row>
    <row r="272" spans="1:5" s="8" customFormat="1" ht="13.5" customHeight="1">
      <c r="A272" s="56" t="s">
        <v>151</v>
      </c>
      <c r="B272" s="64">
        <v>1096000</v>
      </c>
      <c r="C272" s="64">
        <v>0</v>
      </c>
      <c r="D272" s="40">
        <f>IF(B272=0,"   ",C272/B272)</f>
        <v>0</v>
      </c>
      <c r="E272" s="43">
        <f t="shared" si="33"/>
        <v>-1096000</v>
      </c>
    </row>
    <row r="273" spans="1:6" s="8" customFormat="1" ht="15" customHeight="1">
      <c r="A273" s="39" t="s">
        <v>59</v>
      </c>
      <c r="B273" s="49">
        <f>B274+B275+B278</f>
        <v>31708900</v>
      </c>
      <c r="C273" s="49">
        <f>C274+C275+C278</f>
        <v>44355</v>
      </c>
      <c r="D273" s="40">
        <f t="shared" si="34"/>
        <v>0.001398818628208484</v>
      </c>
      <c r="E273" s="43">
        <f t="shared" si="33"/>
        <v>-31664545</v>
      </c>
      <c r="F273" s="4"/>
    </row>
    <row r="274" spans="1:5" ht="14.25" customHeight="1">
      <c r="A274" s="39" t="s">
        <v>60</v>
      </c>
      <c r="B274" s="49">
        <v>530000</v>
      </c>
      <c r="C274" s="50">
        <v>44355</v>
      </c>
      <c r="D274" s="40">
        <f t="shared" si="34"/>
        <v>0.08368867924528302</v>
      </c>
      <c r="E274" s="43">
        <f t="shared" si="33"/>
        <v>-485645</v>
      </c>
    </row>
    <row r="275" spans="1:5" s="8" customFormat="1" ht="18" customHeight="1">
      <c r="A275" s="39" t="s">
        <v>211</v>
      </c>
      <c r="B275" s="64">
        <f>B276+B277</f>
        <v>30080000</v>
      </c>
      <c r="C275" s="64">
        <f>C276+C277</f>
        <v>0</v>
      </c>
      <c r="D275" s="40">
        <f aca="true" t="shared" si="35" ref="D275:D282">IF(B275=0,"   ",C275/B275)</f>
        <v>0</v>
      </c>
      <c r="E275" s="43">
        <f aca="true" t="shared" si="36" ref="E275:E282">C275-B275</f>
        <v>-30080000</v>
      </c>
    </row>
    <row r="276" spans="1:5" s="8" customFormat="1" ht="13.5" customHeight="1">
      <c r="A276" s="56" t="s">
        <v>73</v>
      </c>
      <c r="B276" s="64">
        <v>30080000</v>
      </c>
      <c r="C276" s="64">
        <v>0</v>
      </c>
      <c r="D276" s="40">
        <f t="shared" si="35"/>
        <v>0</v>
      </c>
      <c r="E276" s="43">
        <f t="shared" si="36"/>
        <v>-30080000</v>
      </c>
    </row>
    <row r="277" spans="1:5" s="8" customFormat="1" ht="13.5" customHeight="1">
      <c r="A277" s="56" t="s">
        <v>151</v>
      </c>
      <c r="B277" s="64">
        <v>0</v>
      </c>
      <c r="C277" s="64">
        <v>0</v>
      </c>
      <c r="D277" s="40" t="str">
        <f t="shared" si="35"/>
        <v>   </v>
      </c>
      <c r="E277" s="43">
        <f t="shared" si="36"/>
        <v>0</v>
      </c>
    </row>
    <row r="278" spans="1:5" ht="45.75" customHeight="1">
      <c r="A278" s="39" t="s">
        <v>224</v>
      </c>
      <c r="B278" s="48">
        <f>B280+B282+B281+B279</f>
        <v>1098900</v>
      </c>
      <c r="C278" s="48">
        <f>C280+C282+C281+C279</f>
        <v>0</v>
      </c>
      <c r="D278" s="40">
        <f t="shared" si="35"/>
        <v>0</v>
      </c>
      <c r="E278" s="60">
        <f t="shared" si="36"/>
        <v>-1098900</v>
      </c>
    </row>
    <row r="279" spans="1:5" ht="15">
      <c r="A279" s="39" t="s">
        <v>141</v>
      </c>
      <c r="B279" s="48">
        <v>850700</v>
      </c>
      <c r="C279" s="49">
        <v>0</v>
      </c>
      <c r="D279" s="40">
        <f t="shared" si="35"/>
        <v>0</v>
      </c>
      <c r="E279" s="60">
        <f t="shared" si="36"/>
        <v>-850700</v>
      </c>
    </row>
    <row r="280" spans="1:5" ht="15">
      <c r="A280" s="39" t="s">
        <v>142</v>
      </c>
      <c r="B280" s="48">
        <v>51600</v>
      </c>
      <c r="C280" s="48">
        <v>0</v>
      </c>
      <c r="D280" s="40">
        <f t="shared" si="35"/>
        <v>0</v>
      </c>
      <c r="E280" s="60">
        <f t="shared" si="36"/>
        <v>-51600</v>
      </c>
    </row>
    <row r="281" spans="1:5" s="8" customFormat="1" ht="15">
      <c r="A281" s="39" t="s">
        <v>143</v>
      </c>
      <c r="B281" s="64">
        <v>196600</v>
      </c>
      <c r="C281" s="64">
        <v>0</v>
      </c>
      <c r="D281" s="40">
        <f t="shared" si="35"/>
        <v>0</v>
      </c>
      <c r="E281" s="43">
        <f t="shared" si="36"/>
        <v>-196600</v>
      </c>
    </row>
    <row r="282" spans="1:5" ht="15">
      <c r="A282" s="39" t="s">
        <v>163</v>
      </c>
      <c r="B282" s="64">
        <v>0</v>
      </c>
      <c r="C282" s="48">
        <v>0</v>
      </c>
      <c r="D282" s="40" t="str">
        <f t="shared" si="35"/>
        <v>   </v>
      </c>
      <c r="E282" s="60">
        <f t="shared" si="36"/>
        <v>0</v>
      </c>
    </row>
    <row r="283" spans="1:5" ht="29.25" customHeight="1">
      <c r="A283" s="39" t="s">
        <v>61</v>
      </c>
      <c r="B283" s="49">
        <f>B284</f>
        <v>0</v>
      </c>
      <c r="C283" s="49">
        <f>C284</f>
        <v>0</v>
      </c>
      <c r="D283" s="40" t="str">
        <f t="shared" si="34"/>
        <v>   </v>
      </c>
      <c r="E283" s="43">
        <f t="shared" si="33"/>
        <v>0</v>
      </c>
    </row>
    <row r="284" spans="1:6" ht="13.5" customHeight="1">
      <c r="A284" s="39" t="s">
        <v>62</v>
      </c>
      <c r="B284" s="49">
        <v>0</v>
      </c>
      <c r="C284" s="50">
        <v>0</v>
      </c>
      <c r="D284" s="40" t="str">
        <f t="shared" si="34"/>
        <v>   </v>
      </c>
      <c r="E284" s="43">
        <f t="shared" si="33"/>
        <v>0</v>
      </c>
      <c r="F284" s="8"/>
    </row>
    <row r="285" spans="1:5" s="8" customFormat="1" ht="14.25">
      <c r="A285" s="58" t="s">
        <v>10</v>
      </c>
      <c r="B285" s="52">
        <f>B54+B77+B79+B88+B135+B176+B178+B227+B250+B273+B283</f>
        <v>584201705.46</v>
      </c>
      <c r="C285" s="52">
        <f>C54+C77+C79+C88+C135+C176+C178+C227+C250+C273+C283</f>
        <v>46345209.129999995</v>
      </c>
      <c r="D285" s="42">
        <f t="shared" si="34"/>
        <v>0.07933083504696004</v>
      </c>
      <c r="E285" s="44">
        <f t="shared" si="33"/>
        <v>-537856496.33</v>
      </c>
    </row>
    <row r="286" spans="1:5" s="8" customFormat="1" ht="15.75" hidden="1" thickBot="1">
      <c r="A286" s="45" t="s">
        <v>11</v>
      </c>
      <c r="B286" s="55" t="e">
        <f>B56+B58+#REF!+B70+#REF!+B83+#REF!+#REF!+#REF!+#REF!+#REF!+#REF!+#REF!+#REF!+#REF!</f>
        <v>#REF!</v>
      </c>
      <c r="C286" s="46"/>
      <c r="D286" s="42" t="e">
        <f>IF(B286=0,"   ",C286/B286)</f>
        <v>#REF!</v>
      </c>
      <c r="E286" s="44" t="e">
        <f>C286-B286</f>
        <v>#REF!</v>
      </c>
    </row>
    <row r="287" spans="1:5" s="8" customFormat="1" ht="15.75" hidden="1" thickBot="1">
      <c r="A287" s="33" t="s">
        <v>12</v>
      </c>
      <c r="B287" s="55" t="e">
        <f>B57+#REF!+B59+#REF!+#REF!+#REF!+#REF!+#REF!+#REF!+#REF!+#REF!+#REF!+#REF!+B250+B67</f>
        <v>#REF!</v>
      </c>
      <c r="C287" s="34">
        <v>815256</v>
      </c>
      <c r="D287" s="42" t="e">
        <f>IF(B287=0,"   ",C287/B287)</f>
        <v>#REF!</v>
      </c>
      <c r="E287" s="44" t="e">
        <f>C287-B287</f>
        <v>#REF!</v>
      </c>
    </row>
    <row r="288" spans="1:6" s="8" customFormat="1" ht="15.75" hidden="1" thickBot="1">
      <c r="A288" s="35" t="s">
        <v>13</v>
      </c>
      <c r="B288" s="55" t="e">
        <f>#REF!+#REF!+B64+#REF!+#REF!+B84+#REF!+#REF!+#REF!+#REF!+#REF!+#REF!+#REF!+B251+B68</f>
        <v>#REF!</v>
      </c>
      <c r="C288" s="36">
        <v>1700000</v>
      </c>
      <c r="D288" s="42" t="e">
        <f>IF(B288=0,"   ",C288/B288)</f>
        <v>#REF!</v>
      </c>
      <c r="E288" s="44" t="e">
        <f>C288-B288</f>
        <v>#REF!</v>
      </c>
      <c r="F288"/>
    </row>
    <row r="289" spans="1:5" ht="19.5" customHeight="1" thickBot="1">
      <c r="A289" s="61" t="s">
        <v>80</v>
      </c>
      <c r="B289" s="62">
        <f>B52-B285</f>
        <v>-53054659.120000005</v>
      </c>
      <c r="C289" s="62">
        <f>C52-C285</f>
        <v>-43734479.75</v>
      </c>
      <c r="D289" s="75">
        <f>IF(B289=0,"   ",C289/B289)</f>
        <v>0.8243287295670028</v>
      </c>
      <c r="E289" s="76">
        <f>C289-B289</f>
        <v>9320179.370000005</v>
      </c>
    </row>
    <row r="290" spans="1:5" ht="21" customHeight="1">
      <c r="A290" s="66"/>
      <c r="B290" s="67"/>
      <c r="C290" s="67"/>
      <c r="D290" s="67"/>
      <c r="E290" s="68"/>
    </row>
    <row r="291" spans="1:5" ht="19.5" customHeight="1">
      <c r="A291" s="59" t="s">
        <v>176</v>
      </c>
      <c r="B291" s="67"/>
      <c r="C291" s="67"/>
      <c r="D291" s="67"/>
      <c r="E291" s="68"/>
    </row>
    <row r="292" spans="1:5" ht="15" customHeight="1">
      <c r="A292" s="59" t="s">
        <v>34</v>
      </c>
      <c r="B292" s="67"/>
      <c r="C292" s="81" t="s">
        <v>180</v>
      </c>
      <c r="D292" s="81"/>
      <c r="E292" s="68"/>
    </row>
    <row r="293" spans="1:5" ht="39.75" customHeight="1">
      <c r="A293" s="66" t="s">
        <v>181</v>
      </c>
      <c r="B293" s="67"/>
      <c r="C293" s="67"/>
      <c r="D293" s="67"/>
      <c r="E293" s="68"/>
    </row>
    <row r="294" spans="2:5" ht="19.5" customHeight="1">
      <c r="B294" s="59"/>
      <c r="C294" s="80"/>
      <c r="D294" s="80"/>
      <c r="E294" s="80"/>
    </row>
    <row r="295" spans="2:5" ht="15" customHeight="1">
      <c r="B295" s="18"/>
      <c r="D295" s="32"/>
      <c r="E295" s="38"/>
    </row>
    <row r="296" spans="1:5" ht="19.5" customHeight="1">
      <c r="A296" s="66"/>
      <c r="B296" s="67"/>
      <c r="C296" s="67"/>
      <c r="D296" s="67"/>
      <c r="E296" s="68"/>
    </row>
    <row r="297" spans="1:5" ht="19.5" customHeight="1">
      <c r="A297" s="66"/>
      <c r="B297" s="67"/>
      <c r="C297" s="67"/>
      <c r="D297" s="67"/>
      <c r="E297" s="68"/>
    </row>
    <row r="298" spans="1:6" ht="19.5" customHeight="1">
      <c r="A298" s="66"/>
      <c r="B298" s="67"/>
      <c r="C298" s="67"/>
      <c r="D298" s="67"/>
      <c r="E298" s="68"/>
      <c r="F298" s="8"/>
    </row>
    <row r="299" spans="1:5" s="8" customFormat="1" ht="20.25" customHeight="1">
      <c r="A299" s="59"/>
      <c r="B299" s="59"/>
      <c r="C299" s="80"/>
      <c r="D299" s="80"/>
      <c r="E299" s="80"/>
    </row>
    <row r="300" spans="1:5" s="8" customFormat="1" ht="9.75" customHeight="1" hidden="1">
      <c r="A300" s="32"/>
      <c r="B300" s="32"/>
      <c r="C300" s="37"/>
      <c r="D300" s="32"/>
      <c r="E300" s="38"/>
    </row>
    <row r="301" spans="1:5" s="8" customFormat="1" ht="14.25" customHeight="1" hidden="1">
      <c r="A301" s="18"/>
      <c r="B301" s="18"/>
      <c r="C301" s="77"/>
      <c r="D301" s="77"/>
      <c r="E301" s="77"/>
    </row>
    <row r="302" spans="1:5" s="8" customFormat="1" ht="17.25" customHeight="1">
      <c r="A302" s="59"/>
      <c r="B302" s="18"/>
      <c r="C302" s="59"/>
      <c r="D302" s="63"/>
      <c r="E302" s="63"/>
    </row>
    <row r="303" spans="3:5" s="8" customFormat="1" ht="12.75">
      <c r="C303" s="7"/>
      <c r="E303" s="2"/>
    </row>
    <row r="304" spans="3:5" s="8" customFormat="1" ht="12.75">
      <c r="C304" s="7"/>
      <c r="E304" s="2"/>
    </row>
    <row r="305" spans="3:5" s="8" customFormat="1" ht="12.75">
      <c r="C305" s="7"/>
      <c r="E305" s="2"/>
    </row>
    <row r="306" spans="3:5" s="8" customFormat="1" ht="12.75">
      <c r="C306" s="7"/>
      <c r="E306" s="2"/>
    </row>
    <row r="307" spans="3:5" s="8" customFormat="1" ht="12.75">
      <c r="C307" s="7"/>
      <c r="E307" s="2"/>
    </row>
    <row r="308" spans="3:5" s="8" customFormat="1" ht="12.75">
      <c r="C308" s="7"/>
      <c r="E308" s="2"/>
    </row>
    <row r="309" spans="3:5" s="8" customFormat="1" ht="12.75">
      <c r="C309" s="7"/>
      <c r="E309" s="2"/>
    </row>
    <row r="310" spans="3:5" s="8" customFormat="1" ht="12.75">
      <c r="C310" s="7"/>
      <c r="E310" s="2"/>
    </row>
    <row r="311" spans="3:6" s="8" customFormat="1" ht="12.75">
      <c r="C311" s="7"/>
      <c r="E311" s="2"/>
      <c r="F311" s="4"/>
    </row>
    <row r="320" ht="11.25" customHeight="1"/>
    <row r="321" ht="11.25" customHeight="1" hidden="1"/>
    <row r="322" ht="12.75" hidden="1"/>
    <row r="323" ht="12.75" hidden="1"/>
    <row r="324" ht="12.75" hidden="1"/>
    <row r="325" ht="12.75" hidden="1"/>
    <row r="326" ht="12.75" hidden="1"/>
    <row r="327" ht="12.75" hidden="1"/>
  </sheetData>
  <sheetProtection/>
  <mergeCells count="5">
    <mergeCell ref="C301:E301"/>
    <mergeCell ref="A1:E1"/>
    <mergeCell ref="C299:E299"/>
    <mergeCell ref="C294:E294"/>
    <mergeCell ref="C292:D292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65" r:id="rId1"/>
  <rowBreaks count="3" manualBreakCount="3">
    <brk id="61" max="4" man="1"/>
    <brk id="119" max="4" man="1"/>
    <brk id="1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2020-02-10T09:34:41Z</cp:lastPrinted>
  <dcterms:created xsi:type="dcterms:W3CDTF">2001-03-21T05:21:19Z</dcterms:created>
  <dcterms:modified xsi:type="dcterms:W3CDTF">2020-03-04T12:38:35Z</dcterms:modified>
  <cp:category/>
  <cp:version/>
  <cp:contentType/>
  <cp:contentStatus/>
</cp:coreProperties>
</file>