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'Лист1'!$A$1:$E$373</definedName>
  </definedNames>
  <calcPr fullCalcOnLoad="1"/>
</workbook>
</file>

<file path=xl/sharedStrings.xml><?xml version="1.0" encoding="utf-8"?>
<sst xmlns="http://schemas.openxmlformats.org/spreadsheetml/2006/main" count="312" uniqueCount="240">
  <si>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</si>
  <si>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</si>
  <si>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</si>
  <si>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</si>
  <si>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</si>
  <si>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</si>
  <si>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</si>
  <si>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</si>
  <si>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</si>
  <si>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</si>
  <si>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</si>
  <si>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</si>
  <si>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</si>
  <si>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</si>
  <si>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</si>
  <si>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</si>
  <si>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</si>
  <si>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</si>
  <si>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</si>
  <si>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</si>
  <si>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</si>
  <si>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</si>
  <si>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</si>
  <si>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</si>
  <si>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</si>
  <si>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</si>
  <si>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</si>
  <si>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</si>
  <si>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</si>
  <si>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</si>
  <si>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</si>
  <si>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</si>
  <si>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</si>
  <si>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</si>
  <si>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</si>
  <si>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</si>
  <si>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</si>
  <si>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</si>
  <si>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</si>
  <si>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</si>
  <si>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</si>
  <si>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опека и попечительство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</si>
  <si>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</si>
  <si>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</si>
  <si>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</si>
  <si>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</si>
  <si>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</si>
  <si>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</si>
  <si>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</si>
  <si>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</si>
  <si>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</si>
  <si>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</si>
  <si>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</si>
  <si>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</si>
  <si>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</si>
  <si>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</si>
  <si>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</si>
  <si>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</si>
  <si>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</si>
  <si>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</si>
  <si>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</si>
  <si>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</si>
  <si>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</si>
  <si>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 xml:space="preserve"> из них:  ЗАГСы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</si>
  <si>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</si>
  <si>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</si>
  <si>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</si>
  <si>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</si>
  <si>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</si>
  <si>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</si>
  <si>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</si>
  <si>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</si>
  <si>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</si>
  <si>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</si>
  <si>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</si>
  <si>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</si>
  <si>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</si>
  <si>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</si>
  <si>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</si>
  <si>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</si>
  <si>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</si>
  <si>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</si>
  <si>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</si>
  <si>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</si>
  <si>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</si>
  <si>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 xml:space="preserve">           полномочия  в  сфере трудовых отношений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</si>
  <si>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</si>
  <si>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</si>
  <si>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</si>
  <si>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</si>
  <si>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газификация населенных пунктов</t>
  </si>
  <si>
    <t>господдержка одаренной молодежи</t>
  </si>
  <si>
    <t>мер-я по вовл. молодежи в соцпрактику</t>
  </si>
  <si>
    <t>в том числе: оздоровительная компания детей</t>
  </si>
  <si>
    <t xml:space="preserve">                    проведение меропр. для детей и молодежи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</si>
  <si>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</si>
  <si>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</si>
  <si>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</si>
  <si>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обеспечение безопасности участия детей в дорожном движении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</si>
  <si>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</si>
  <si>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</si>
  <si>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</si>
  <si>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</si>
  <si>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</si>
  <si>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</si>
  <si>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  учет граждан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</si>
  <si>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</si>
  <si>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</si>
  <si>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</si>
  <si>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</si>
  <si>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</si>
  <si>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</si>
  <si>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</si>
  <si>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</si>
  <si>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</si>
  <si>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</si>
  <si>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</si>
  <si>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</si>
  <si>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</si>
  <si>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поощрение победителей экономического соревнования между сельскими, городским поселениями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</si>
  <si>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</si>
  <si>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</si>
  <si>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</si>
  <si>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</si>
  <si>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</si>
  <si>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>средства поселениям</t>
  </si>
  <si>
    <t>мероприятия по регулированию численности безнадзорных животных (поселениям)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</si>
  <si>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</si>
  <si>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</si>
  <si>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</si>
  <si>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</si>
  <si>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</si>
  <si>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поощрение победителей республиканского смотра-конкурса на лучшее озеленение и благоустройство (респ.)</t>
  </si>
  <si>
    <t>содействие формированию положительного имиджа предпринимательской деятельности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</si>
  <si>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</si>
  <si>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</si>
  <si>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</si>
  <si>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субсидии на обеспечение перевозок пассажиров автомобильным транспортом</t>
  </si>
  <si>
    <t>в т. ч. за счет средств республиканского бюджета</t>
  </si>
  <si>
    <t xml:space="preserve">Дополнительное образование детей </t>
  </si>
  <si>
    <t xml:space="preserve">            организация проведения мероприятий по отлову и содержанию безнадзорных животных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</si>
  <si>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</si>
  <si>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</si>
  <si>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</si>
  <si>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</si>
  <si>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</si>
  <si>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</si>
  <si>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</si>
  <si>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</si>
  <si>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       субсидии на иные цели, в т.ч. </t>
  </si>
  <si>
    <t>субсидии МУП "ЖКХ"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</si>
  <si>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</si>
  <si>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</si>
  <si>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Прочие дотации бюджетам муниципальных районов </t>
  </si>
  <si>
    <t xml:space="preserve">             субсидии на выполнение мунзадания (МФЦ)</t>
  </si>
  <si>
    <t xml:space="preserve">              ЕДДС</t>
  </si>
  <si>
    <t>благоустройство территории модульных фельдшерско-акушерских пунктов</t>
  </si>
  <si>
    <t>строительство объектов инженерной инфраструктуры для фельдшерско-акушерских пунктов</t>
  </si>
  <si>
    <t>Субсидии на реализацию мероприятий по устойчивому развитию сельских территорий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</si>
  <si>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</si>
  <si>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</si>
  <si>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</si>
  <si>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</si>
  <si>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И.о. начальника финансового отдела</t>
  </si>
  <si>
    <t>Дотации бюджетам поселений на поддержку мер по обеспечению сбалансированности</t>
  </si>
  <si>
    <t>Уточненный план на 2019 год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</si>
  <si>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</si>
  <si>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</si>
  <si>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подготовку и проведение празднования на федеральном уровне памятных дат субъектов Российской Федерации</t>
  </si>
  <si>
    <t>Субсидии на софинансирование капитальных вложений в объекты муниципальной собственности</t>
  </si>
  <si>
    <t>в т.ч.</t>
  </si>
  <si>
    <t>строительство средней образовательной школы с. Байгулово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</si>
  <si>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</si>
  <si>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денежные поощрения и гранты главы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</si>
  <si>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</si>
  <si>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</si>
  <si>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</si>
  <si>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укрепление МТБ детских школ искусств</t>
  </si>
  <si>
    <t>СУБВЕНЦИИ БЮДЖЕТАМ БЮДЖЕТНОЙ СИСТЕМЫ</t>
  </si>
  <si>
    <t>укрепление МТБ учреждений в сфере физической культуры и спорта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</si>
  <si>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</si>
  <si>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</si>
  <si>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</si>
  <si>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</si>
  <si>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</si>
  <si>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Е.Е. Матушкина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</si>
  <si>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</si>
  <si>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</si>
  <si>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>укрепление материально-технической базы муниципальных образовательных организаций (в части приведения в соответствие с санитарно-гигиеническими и противопожарными требованиями)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</si>
  <si>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</si>
  <si>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</si>
  <si>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</si>
  <si>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</si>
  <si>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капитальный ремонт иремонт автомобильных дорог в границах населенных пунктов поселений (республиканские средства)</t>
  </si>
  <si>
    <t>улучшение жилищных условий граждан, проживающих в сельских территориях</t>
  </si>
  <si>
    <t>благоустройство сельских территорий</t>
  </si>
  <si>
    <t>строительство футбольного поля г. Козловка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</si>
  <si>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</si>
  <si>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вне границ населенных пнуктов в границах муниципального района (респ. ср-ва)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</si>
  <si>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</si>
  <si>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детских школ искусств (респ. ср-ва)</t>
  </si>
  <si>
    <t>укрепление материально-технической базы муниципальных архивов (респ. ср-ва)</t>
  </si>
  <si>
    <t>укрепление материально-технической базы муниципальных учреждений культурно-досугового типа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</si>
  <si>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</si>
  <si>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</si>
  <si>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укрепление материально-технической базы муниципальных учреждений в сфере физической культуры и спорта (в части проведения капитального и текущего ремонта зданий муниципальных учреждений физической культуры и спорта)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</si>
  <si>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общеобразовательных организаций, имеющих износ 50 процентов и выше) (респ. ср-ва)</t>
  </si>
  <si>
    <t>Субвенции на проведение Всероссийской переписи населения 2020 года</t>
  </si>
  <si>
    <t>в том числе: на создание виртуальных концертных залов</t>
  </si>
  <si>
    <t>Субсидии на поддержку отрасли культуры (подключение муниципальных общедоступных библиотек к сети "Интернет")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</si>
  <si>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</si>
  <si>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</si>
  <si>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</si>
  <si>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</si>
  <si>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</si>
  <si>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>капитальный ремонт ДОУ "Радуга" в рамках укрепления материально-технической базы муниципальных образовательных организаций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</si>
  <si>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</si>
  <si>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</si>
  <si>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подготовка и проведение празднования на федеральном уровне памятных дат (субсидии на реконструкцию музея им. Лобачевского)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</si>
  <si>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</si>
  <si>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учреждений культурно-досугового типа</t>
  </si>
  <si>
    <t>укрепление материально-технической базы муниципальных архивов</t>
  </si>
  <si>
    <t>укрепление материально-технической базы муниципальных библиотек</t>
  </si>
  <si>
    <t>создание виртуальных концертных залов</t>
  </si>
  <si>
    <t xml:space="preserve">         строительство футбольного поля в г. Козловка</t>
  </si>
  <si>
    <t>% исполне-ния к плану 2020 г.</t>
  </si>
  <si>
    <t>Отклонение от плана 2020 г            ( +, - )</t>
  </si>
  <si>
    <t>в т.ч.  выплата единовременного пособия при всех формах устройства детей в семью</t>
  </si>
  <si>
    <t>Анализ исполнения районного бюджета Козловского района на 01.03.2020 года</t>
  </si>
  <si>
    <t>Фактическое исполнение на 01.03.2020 года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</si>
  <si>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</si>
  <si>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</si>
  <si>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</si>
  <si>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оплата инженерно-обследовательских работ по МБОУ "КСОШ № 3"</t>
  </si>
  <si>
    <t>укрепление МТБ детских школ искусств (остатки прошлых лет)</t>
  </si>
  <si>
    <t>оплата проектно-сметной документации ФОК "Атал"</t>
  </si>
  <si>
    <t>модернизация котельных</t>
  </si>
  <si>
    <t>реализация проектов развития общественной инфраструктуры, основанных на местных инициативах</t>
  </si>
  <si>
    <t>реализация проектов местных инициатив граждан, проживающих в сельской местности, в рамках мероприятий по устойчивому развитию сельских территорий</t>
  </si>
  <si>
    <t>приобретение оборудования по робототехнике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</si>
</sst>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view="pageBreakPreview" zoomScaleSheetLayoutView="100" workbookViewId="0" topLeftCell="A282">
      <selection activeCell="A312" sqref="A312"/>
    </sheetView>
  </sheetViews>
  <sheetFormatPr defaultColWidth="9.00390625" defaultRowHeight="12.75"/>
  <cols>
    <col min="1" max="1" width="54.125" style="2" customWidth="1"/>
    <col min="2" max="2" width="15.125" style="2" customWidth="1"/>
    <col min="3" max="3" width="15.125" style="3" customWidth="1"/>
    <col min="4" max="4" width="10.25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79" t="s">
        <v>228</v>
      </c>
      <c r="B1" s="80"/>
      <c r="C1" s="80"/>
      <c r="D1" s="80"/>
      <c r="E1" s="80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165</v>
      </c>
      <c r="C3" s="44" t="s">
        <v>229</v>
      </c>
      <c r="D3" s="43" t="s">
        <v>225</v>
      </c>
      <c r="E3" s="45" t="s">
        <v>226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108</v>
      </c>
      <c r="B6" s="50">
        <f>SUM(B7)</f>
        <v>69897100</v>
      </c>
      <c r="C6" s="50">
        <f>SUM(C7)</f>
        <v>9786363.55</v>
      </c>
      <c r="D6" s="28">
        <f aca="true" t="shared" si="0" ref="D6:D36">IF(B6=0,"   ",C6/B6)</f>
        <v>0.14001100975576955</v>
      </c>
      <c r="E6" s="31">
        <f aca="true" t="shared" si="1" ref="E6:E36">C6-B6</f>
        <v>-60110736.45</v>
      </c>
    </row>
    <row r="7" spans="1:5" s="5" customFormat="1" ht="15" customHeight="1">
      <c r="A7" s="27" t="s">
        <v>26</v>
      </c>
      <c r="B7" s="51">
        <v>69897100</v>
      </c>
      <c r="C7" s="55">
        <v>9786363.55</v>
      </c>
      <c r="D7" s="28">
        <f t="shared" si="0"/>
        <v>0.14001100975576955</v>
      </c>
      <c r="E7" s="31">
        <f t="shared" si="1"/>
        <v>-60110736.45</v>
      </c>
    </row>
    <row r="8" spans="1:5" s="5" customFormat="1" ht="45" customHeight="1">
      <c r="A8" s="27" t="s">
        <v>82</v>
      </c>
      <c r="B8" s="50">
        <f>SUM(B9)</f>
        <v>3227600</v>
      </c>
      <c r="C8" s="50">
        <f>SUM(C9)</f>
        <v>507119.48</v>
      </c>
      <c r="D8" s="28">
        <f t="shared" si="0"/>
        <v>0.15711968025777667</v>
      </c>
      <c r="E8" s="31">
        <f t="shared" si="1"/>
        <v>-2720480.52</v>
      </c>
    </row>
    <row r="9" spans="1:5" s="5" customFormat="1" ht="29.25" customHeight="1">
      <c r="A9" s="27" t="s">
        <v>83</v>
      </c>
      <c r="B9" s="51">
        <v>3227600</v>
      </c>
      <c r="C9" s="55">
        <v>507119.48</v>
      </c>
      <c r="D9" s="28">
        <f t="shared" si="0"/>
        <v>0.15711968025777667</v>
      </c>
      <c r="E9" s="31">
        <f t="shared" si="1"/>
        <v>-2720480.52</v>
      </c>
    </row>
    <row r="10" spans="1:5" s="6" customFormat="1" ht="15" customHeight="1">
      <c r="A10" s="39" t="s">
        <v>3</v>
      </c>
      <c r="B10" s="51">
        <f>SUM(B11:B13)</f>
        <v>7329200</v>
      </c>
      <c r="C10" s="51">
        <f>SUM(C11:C13)</f>
        <v>1720751.3499999999</v>
      </c>
      <c r="D10" s="28">
        <f t="shared" si="0"/>
        <v>0.23478024204551654</v>
      </c>
      <c r="E10" s="31">
        <f t="shared" si="1"/>
        <v>-5608448.65</v>
      </c>
    </row>
    <row r="11" spans="1:5" s="5" customFormat="1" ht="28.5" customHeight="1">
      <c r="A11" s="27" t="s">
        <v>190</v>
      </c>
      <c r="B11" s="51">
        <v>520000</v>
      </c>
      <c r="C11" s="55">
        <v>49347.94</v>
      </c>
      <c r="D11" s="28">
        <f>IF(B11=0,"   ",C11/B11)</f>
        <v>0.09489988461538462</v>
      </c>
      <c r="E11" s="31">
        <f>C11-B11</f>
        <v>-470652.06</v>
      </c>
    </row>
    <row r="12" spans="1:5" s="5" customFormat="1" ht="28.5" customHeight="1">
      <c r="A12" s="27" t="s">
        <v>107</v>
      </c>
      <c r="B12" s="51">
        <v>6350000</v>
      </c>
      <c r="C12" s="55">
        <v>1586832.14</v>
      </c>
      <c r="D12" s="28">
        <f t="shared" si="0"/>
        <v>0.24989482519685038</v>
      </c>
      <c r="E12" s="31">
        <f t="shared" si="1"/>
        <v>-4763167.86</v>
      </c>
    </row>
    <row r="13" spans="1:5" s="5" customFormat="1" ht="15">
      <c r="A13" s="27" t="s">
        <v>14</v>
      </c>
      <c r="B13" s="51">
        <v>459200</v>
      </c>
      <c r="C13" s="55">
        <v>84571.27</v>
      </c>
      <c r="D13" s="28">
        <f>IF(B13=0,"   ",C13/B13)</f>
        <v>0.18417088414634147</v>
      </c>
      <c r="E13" s="31">
        <f>C13-B13</f>
        <v>-374628.73</v>
      </c>
    </row>
    <row r="14" spans="1:5" s="5" customFormat="1" ht="15">
      <c r="A14" s="39" t="s">
        <v>84</v>
      </c>
      <c r="B14" s="50">
        <f>B15+B16</f>
        <v>1480300</v>
      </c>
      <c r="C14" s="50">
        <f>C15+C16</f>
        <v>65905.72</v>
      </c>
      <c r="D14" s="28">
        <f t="shared" si="0"/>
        <v>0.0445218671890833</v>
      </c>
      <c r="E14" s="31">
        <f t="shared" si="1"/>
        <v>-1414394.28</v>
      </c>
    </row>
    <row r="15" spans="1:5" s="5" customFormat="1" ht="15">
      <c r="A15" s="27" t="s">
        <v>120</v>
      </c>
      <c r="B15" s="51">
        <v>200100</v>
      </c>
      <c r="C15" s="55">
        <v>20033.46</v>
      </c>
      <c r="D15" s="28">
        <f t="shared" si="0"/>
        <v>0.10011724137931034</v>
      </c>
      <c r="E15" s="31">
        <f t="shared" si="1"/>
        <v>-180066.54</v>
      </c>
    </row>
    <row r="16" spans="1:5" s="5" customFormat="1" ht="15">
      <c r="A16" s="27" t="s">
        <v>121</v>
      </c>
      <c r="B16" s="51">
        <v>1280200</v>
      </c>
      <c r="C16" s="55">
        <v>45872.26</v>
      </c>
      <c r="D16" s="28">
        <f>IF(B16=0,"   ",C16/B16)</f>
        <v>0.03583210435869395</v>
      </c>
      <c r="E16" s="31">
        <f>C16-B16</f>
        <v>-1234327.74</v>
      </c>
    </row>
    <row r="17" spans="1:5" s="5" customFormat="1" ht="29.25" customHeight="1">
      <c r="A17" s="39" t="s">
        <v>109</v>
      </c>
      <c r="B17" s="51">
        <f>SUM(B18:B19)</f>
        <v>70000</v>
      </c>
      <c r="C17" s="51">
        <f>SUM(C18:C19)</f>
        <v>73605.2</v>
      </c>
      <c r="D17" s="28">
        <f>IF(B17=0,"   ",C17/B17)</f>
        <v>1.051502857142857</v>
      </c>
      <c r="E17" s="31">
        <f>C17-B17</f>
        <v>3605.199999999997</v>
      </c>
    </row>
    <row r="18" spans="1:5" s="5" customFormat="1" ht="15">
      <c r="A18" s="27" t="s">
        <v>15</v>
      </c>
      <c r="B18" s="51">
        <v>70000</v>
      </c>
      <c r="C18" s="51">
        <v>72722</v>
      </c>
      <c r="D18" s="28">
        <f>IF(B18=0,"   ",C18/B18)</f>
        <v>1.0388857142857142</v>
      </c>
      <c r="E18" s="31">
        <f>C18-B18</f>
        <v>2722</v>
      </c>
    </row>
    <row r="19" spans="1:5" s="5" customFormat="1" ht="15">
      <c r="A19" s="27" t="s">
        <v>37</v>
      </c>
      <c r="B19" s="51">
        <v>0</v>
      </c>
      <c r="C19" s="51">
        <v>883.2</v>
      </c>
      <c r="D19" s="28" t="str">
        <f t="shared" si="0"/>
        <v>   </v>
      </c>
      <c r="E19" s="31">
        <f t="shared" si="1"/>
        <v>883.2</v>
      </c>
    </row>
    <row r="20" spans="1:5" s="5" customFormat="1" ht="15">
      <c r="A20" s="39" t="s">
        <v>16</v>
      </c>
      <c r="B20" s="51">
        <v>2600000</v>
      </c>
      <c r="C20" s="51">
        <v>316162.31</v>
      </c>
      <c r="D20" s="28">
        <f t="shared" si="0"/>
        <v>0.12160088846153846</v>
      </c>
      <c r="E20" s="31">
        <f t="shared" si="1"/>
        <v>-2283837.69</v>
      </c>
    </row>
    <row r="21" spans="1:5" s="5" customFormat="1" ht="17.25" customHeight="1">
      <c r="A21" s="39" t="s">
        <v>27</v>
      </c>
      <c r="B21" s="51">
        <v>0</v>
      </c>
      <c r="C21" s="51">
        <v>0</v>
      </c>
      <c r="D21" s="28" t="str">
        <f t="shared" si="0"/>
        <v>   </v>
      </c>
      <c r="E21" s="31">
        <f t="shared" si="1"/>
        <v>0</v>
      </c>
    </row>
    <row r="22" spans="1:5" s="5" customFormat="1" ht="44.25" customHeight="1">
      <c r="A22" s="39" t="s">
        <v>111</v>
      </c>
      <c r="B22" s="51">
        <f>SUM(B23:B24)</f>
        <v>7300000</v>
      </c>
      <c r="C22" s="51">
        <f>SUM(C23:C24)</f>
        <v>489094.19</v>
      </c>
      <c r="D22" s="28">
        <f t="shared" si="0"/>
        <v>0.06699920410958904</v>
      </c>
      <c r="E22" s="31">
        <f t="shared" si="1"/>
        <v>-6810905.81</v>
      </c>
    </row>
    <row r="23" spans="1:5" s="5" customFormat="1" ht="15">
      <c r="A23" s="27" t="s">
        <v>57</v>
      </c>
      <c r="B23" s="51">
        <v>6300000</v>
      </c>
      <c r="C23" s="51">
        <v>408471.38</v>
      </c>
      <c r="D23" s="28">
        <f t="shared" si="0"/>
        <v>0.06483672698412699</v>
      </c>
      <c r="E23" s="31">
        <f t="shared" si="1"/>
        <v>-5891528.62</v>
      </c>
    </row>
    <row r="24" spans="1:5" s="5" customFormat="1" ht="16.5" customHeight="1">
      <c r="A24" s="27" t="s">
        <v>145</v>
      </c>
      <c r="B24" s="51">
        <v>1000000</v>
      </c>
      <c r="C24" s="55">
        <v>80622.81</v>
      </c>
      <c r="D24" s="28">
        <f t="shared" si="0"/>
        <v>0.08062281</v>
      </c>
      <c r="E24" s="31">
        <f t="shared" si="1"/>
        <v>-919377.19</v>
      </c>
    </row>
    <row r="25" spans="1:5" s="5" customFormat="1" ht="30" customHeight="1">
      <c r="A25" s="39" t="s">
        <v>17</v>
      </c>
      <c r="B25" s="51">
        <f>SUM(B26)</f>
        <v>350000</v>
      </c>
      <c r="C25" s="51">
        <f>SUM(C26)</f>
        <v>25112.37</v>
      </c>
      <c r="D25" s="28">
        <f t="shared" si="0"/>
        <v>0.07174962857142857</v>
      </c>
      <c r="E25" s="31">
        <f t="shared" si="1"/>
        <v>-324887.63</v>
      </c>
    </row>
    <row r="26" spans="1:5" s="5" customFormat="1" ht="15">
      <c r="A26" s="27" t="s">
        <v>18</v>
      </c>
      <c r="B26" s="51">
        <v>350000</v>
      </c>
      <c r="C26" s="51">
        <v>25112.37</v>
      </c>
      <c r="D26" s="28">
        <f t="shared" si="0"/>
        <v>0.07174962857142857</v>
      </c>
      <c r="E26" s="31">
        <f t="shared" si="1"/>
        <v>-324887.63</v>
      </c>
    </row>
    <row r="27" spans="1:5" s="5" customFormat="1" ht="30">
      <c r="A27" s="39" t="s">
        <v>112</v>
      </c>
      <c r="B27" s="51">
        <v>2100000</v>
      </c>
      <c r="C27" s="51">
        <v>206593.62</v>
      </c>
      <c r="D27" s="28">
        <f t="shared" si="0"/>
        <v>0.09837791428571428</v>
      </c>
      <c r="E27" s="31">
        <f t="shared" si="1"/>
        <v>-1893406.38</v>
      </c>
    </row>
    <row r="28" spans="1:5" s="5" customFormat="1" ht="30" customHeight="1">
      <c r="A28" s="39" t="s">
        <v>113</v>
      </c>
      <c r="B28" s="51">
        <f>SUM(B29,B30)</f>
        <v>0</v>
      </c>
      <c r="C28" s="51">
        <f>SUM(C29,C30)</f>
        <v>84555.5</v>
      </c>
      <c r="D28" s="28" t="str">
        <f t="shared" si="0"/>
        <v>   </v>
      </c>
      <c r="E28" s="31">
        <f t="shared" si="1"/>
        <v>84555.5</v>
      </c>
    </row>
    <row r="29" spans="1:5" s="5" customFormat="1" ht="30">
      <c r="A29" s="27" t="s">
        <v>114</v>
      </c>
      <c r="B29" s="51">
        <v>0</v>
      </c>
      <c r="C29" s="51">
        <v>0</v>
      </c>
      <c r="D29" s="28" t="str">
        <f t="shared" si="0"/>
        <v>   </v>
      </c>
      <c r="E29" s="31">
        <f t="shared" si="1"/>
        <v>0</v>
      </c>
    </row>
    <row r="30" spans="1:5" s="5" customFormat="1" ht="15">
      <c r="A30" s="27" t="s">
        <v>32</v>
      </c>
      <c r="B30" s="51">
        <v>0</v>
      </c>
      <c r="C30" s="51">
        <v>84555.5</v>
      </c>
      <c r="D30" s="28" t="str">
        <f t="shared" si="0"/>
        <v>   </v>
      </c>
      <c r="E30" s="31">
        <f t="shared" si="1"/>
        <v>84555.5</v>
      </c>
    </row>
    <row r="31" spans="1:5" s="5" customFormat="1" ht="17.25" customHeight="1">
      <c r="A31" s="39" t="s">
        <v>110</v>
      </c>
      <c r="B31" s="51">
        <v>3300000</v>
      </c>
      <c r="C31" s="51">
        <v>154055.49</v>
      </c>
      <c r="D31" s="28">
        <f t="shared" si="0"/>
        <v>0.04668348181818181</v>
      </c>
      <c r="E31" s="31">
        <f t="shared" si="1"/>
        <v>-3145944.51</v>
      </c>
    </row>
    <row r="32" spans="1:5" s="5" customFormat="1" ht="15">
      <c r="A32" s="39" t="s">
        <v>19</v>
      </c>
      <c r="B32" s="51">
        <f>B33+B34</f>
        <v>0</v>
      </c>
      <c r="C32" s="51">
        <f>C33+C34</f>
        <v>8000</v>
      </c>
      <c r="D32" s="28" t="str">
        <f t="shared" si="0"/>
        <v>   </v>
      </c>
      <c r="E32" s="31">
        <f t="shared" si="1"/>
        <v>8000</v>
      </c>
    </row>
    <row r="33" spans="1:5" s="8" customFormat="1" ht="15" customHeight="1">
      <c r="A33" s="27" t="s">
        <v>28</v>
      </c>
      <c r="B33" s="51">
        <v>0</v>
      </c>
      <c r="C33" s="50">
        <v>8000</v>
      </c>
      <c r="D33" s="28" t="str">
        <f t="shared" si="0"/>
        <v>   </v>
      </c>
      <c r="E33" s="31">
        <f t="shared" si="1"/>
        <v>8000</v>
      </c>
    </row>
    <row r="34" spans="1:5" s="8" customFormat="1" ht="15" customHeight="1">
      <c r="A34" s="27" t="s">
        <v>116</v>
      </c>
      <c r="B34" s="51">
        <v>0</v>
      </c>
      <c r="C34" s="50">
        <v>0</v>
      </c>
      <c r="D34" s="28" t="str">
        <f t="shared" si="0"/>
        <v>   </v>
      </c>
      <c r="E34" s="31">
        <f t="shared" si="1"/>
        <v>0</v>
      </c>
    </row>
    <row r="35" spans="1:5" s="8" customFormat="1" ht="17.25" customHeight="1">
      <c r="A35" s="40" t="s">
        <v>4</v>
      </c>
      <c r="B35" s="52">
        <f>SUM(B6,B10,B17,B20,B21,B22,B25,B27,B28,B31,B32,B8,B14)</f>
        <v>97654200</v>
      </c>
      <c r="C35" s="52">
        <f>SUM(C6,C10,C17,C20,C21,C22,C25,C27,C28,C31,C32,C8,C14)</f>
        <v>13437318.78</v>
      </c>
      <c r="D35" s="30">
        <f t="shared" si="0"/>
        <v>0.13760103282808112</v>
      </c>
      <c r="E35" s="32">
        <f t="shared" si="1"/>
        <v>-84216881.22</v>
      </c>
    </row>
    <row r="36" spans="1:5" s="8" customFormat="1" ht="18" customHeight="1">
      <c r="A36" s="40" t="s">
        <v>62</v>
      </c>
      <c r="B36" s="52">
        <f>B37+B39+B42+B89+B112+B38</f>
        <v>413872246.34000003</v>
      </c>
      <c r="C36" s="52">
        <f>C37+C39+C42+C89+C112+C38</f>
        <v>-12965372.290000001</v>
      </c>
      <c r="D36" s="30">
        <f t="shared" si="0"/>
        <v>-0.03132699137150845</v>
      </c>
      <c r="E36" s="32">
        <f t="shared" si="1"/>
        <v>-426837618.63000005</v>
      </c>
    </row>
    <row r="37" spans="1:5" s="8" customFormat="1" ht="31.5" customHeight="1">
      <c r="A37" s="27" t="s">
        <v>38</v>
      </c>
      <c r="B37" s="51">
        <v>-46920830.84</v>
      </c>
      <c r="C37" s="51">
        <v>-46920830.84</v>
      </c>
      <c r="D37" s="28">
        <f aca="true" t="shared" si="2" ref="D37:D51">IF(B37=0,"   ",C37/B37)</f>
        <v>1</v>
      </c>
      <c r="E37" s="31">
        <f aca="true" t="shared" si="3" ref="E37:E51">C37-B37</f>
        <v>0</v>
      </c>
    </row>
    <row r="38" spans="1:5" s="8" customFormat="1" ht="46.5" customHeight="1">
      <c r="A38" s="27" t="s">
        <v>78</v>
      </c>
      <c r="B38" s="51">
        <v>2117508.62</v>
      </c>
      <c r="C38" s="50">
        <v>2428.13</v>
      </c>
      <c r="D38" s="28">
        <f t="shared" si="2"/>
        <v>0.001146691908153838</v>
      </c>
      <c r="E38" s="31">
        <f t="shared" si="3"/>
        <v>-2115080.49</v>
      </c>
    </row>
    <row r="39" spans="1:5" s="8" customFormat="1" ht="18.75" customHeight="1">
      <c r="A39" s="27" t="s">
        <v>100</v>
      </c>
      <c r="B39" s="51">
        <f>B40+B41</f>
        <v>2772000</v>
      </c>
      <c r="C39" s="51">
        <f>C40+C41</f>
        <v>462000</v>
      </c>
      <c r="D39" s="28">
        <f t="shared" si="2"/>
        <v>0.16666666666666666</v>
      </c>
      <c r="E39" s="31">
        <f t="shared" si="3"/>
        <v>-2310000</v>
      </c>
    </row>
    <row r="40" spans="1:5" s="8" customFormat="1" ht="30" customHeight="1">
      <c r="A40" s="27" t="s">
        <v>101</v>
      </c>
      <c r="B40" s="51">
        <v>2772000</v>
      </c>
      <c r="C40" s="50">
        <v>462000</v>
      </c>
      <c r="D40" s="28">
        <f t="shared" si="2"/>
        <v>0.16666666666666666</v>
      </c>
      <c r="E40" s="31">
        <f t="shared" si="3"/>
        <v>-2310000</v>
      </c>
    </row>
    <row r="41" spans="1:5" s="8" customFormat="1" ht="16.5" customHeight="1">
      <c r="A41" s="27" t="s">
        <v>153</v>
      </c>
      <c r="B41" s="51">
        <v>0</v>
      </c>
      <c r="C41" s="50">
        <v>0</v>
      </c>
      <c r="D41" s="28" t="str">
        <f>IF(B41=0,"   ",C41/B41)</f>
        <v>   </v>
      </c>
      <c r="E41" s="31">
        <f>C41-B41</f>
        <v>0</v>
      </c>
    </row>
    <row r="42" spans="1:5" s="5" customFormat="1" ht="30.75" customHeight="1">
      <c r="A42" s="27" t="s">
        <v>191</v>
      </c>
      <c r="B42" s="51">
        <f>B48+B77+B51+B43+B65+B62+B59+B68</f>
        <v>268216718.56</v>
      </c>
      <c r="C42" s="51">
        <f>C48+C77+C51+C43+C65+C62+C59+C68</f>
        <v>2396792</v>
      </c>
      <c r="D42" s="28">
        <f t="shared" si="2"/>
        <v>0.008936027600620422</v>
      </c>
      <c r="E42" s="31">
        <f t="shared" si="3"/>
        <v>-265819926.56</v>
      </c>
    </row>
    <row r="43" spans="1:5" s="5" customFormat="1" ht="73.5" customHeight="1">
      <c r="A43" s="27" t="s">
        <v>166</v>
      </c>
      <c r="B43" s="51">
        <f>B45+B46+B47</f>
        <v>16873200</v>
      </c>
      <c r="C43" s="51">
        <f>C45+C46+C47</f>
        <v>0</v>
      </c>
      <c r="D43" s="28">
        <f>IF(B43=0,"   ",C43/B43)</f>
        <v>0</v>
      </c>
      <c r="E43" s="31">
        <f>C43-B43</f>
        <v>-16873200</v>
      </c>
    </row>
    <row r="44" spans="1:5" s="5" customFormat="1" ht="15">
      <c r="A44" s="27" t="s">
        <v>102</v>
      </c>
      <c r="B44" s="51"/>
      <c r="C44" s="55"/>
      <c r="D44" s="28" t="str">
        <f>IF(B44=0,"   ",C44/B44)</f>
        <v>   </v>
      </c>
      <c r="E44" s="31">
        <f>C44-B44</f>
        <v>0</v>
      </c>
    </row>
    <row r="45" spans="1:5" s="5" customFormat="1" ht="45">
      <c r="A45" s="27" t="s">
        <v>192</v>
      </c>
      <c r="B45" s="51">
        <v>8660300</v>
      </c>
      <c r="C45" s="55">
        <v>0</v>
      </c>
      <c r="D45" s="28">
        <f>IF(B45=0,"   ",C45/B45)</f>
        <v>0</v>
      </c>
      <c r="E45" s="31">
        <f>C45-B45</f>
        <v>-8660300</v>
      </c>
    </row>
    <row r="46" spans="1:5" s="5" customFormat="1" ht="45.75" customHeight="1">
      <c r="A46" s="27" t="s">
        <v>193</v>
      </c>
      <c r="B46" s="51">
        <v>6600100</v>
      </c>
      <c r="C46" s="55">
        <v>0</v>
      </c>
      <c r="D46" s="28">
        <f>IF(B46=0,"   ",C46/B46)</f>
        <v>0</v>
      </c>
      <c r="E46" s="31">
        <f>C46-B46</f>
        <v>-6600100</v>
      </c>
    </row>
    <row r="47" spans="1:5" s="5" customFormat="1" ht="33" customHeight="1">
      <c r="A47" s="27" t="s">
        <v>167</v>
      </c>
      <c r="B47" s="51">
        <v>1612800</v>
      </c>
      <c r="C47" s="55">
        <v>0</v>
      </c>
      <c r="D47" s="28">
        <f>IF(B47=0,"   ",C47/B47)</f>
        <v>0</v>
      </c>
      <c r="E47" s="31">
        <f>C47-B47</f>
        <v>-1612800</v>
      </c>
    </row>
    <row r="48" spans="1:5" s="5" customFormat="1" ht="30">
      <c r="A48" s="27" t="s">
        <v>159</v>
      </c>
      <c r="B48" s="51">
        <f>B49+B50</f>
        <v>6123200</v>
      </c>
      <c r="C48" s="51">
        <f>C49+C50</f>
        <v>0</v>
      </c>
      <c r="D48" s="28">
        <f t="shared" si="2"/>
        <v>0</v>
      </c>
      <c r="E48" s="31">
        <f t="shared" si="3"/>
        <v>-6123200</v>
      </c>
    </row>
    <row r="49" spans="1:5" s="5" customFormat="1" ht="13.5" customHeight="1">
      <c r="A49" s="41" t="s">
        <v>74</v>
      </c>
      <c r="B49" s="51">
        <v>3569500</v>
      </c>
      <c r="C49" s="51">
        <v>0</v>
      </c>
      <c r="D49" s="28">
        <f t="shared" si="2"/>
        <v>0</v>
      </c>
      <c r="E49" s="31">
        <f t="shared" si="3"/>
        <v>-3569500</v>
      </c>
    </row>
    <row r="50" spans="1:5" s="5" customFormat="1" ht="13.5" customHeight="1">
      <c r="A50" s="41" t="s">
        <v>58</v>
      </c>
      <c r="B50" s="51">
        <v>2553700</v>
      </c>
      <c r="C50" s="51">
        <v>0</v>
      </c>
      <c r="D50" s="28">
        <f t="shared" si="2"/>
        <v>0</v>
      </c>
      <c r="E50" s="31">
        <f t="shared" si="3"/>
        <v>-2553700</v>
      </c>
    </row>
    <row r="51" spans="1:5" s="5" customFormat="1" ht="30">
      <c r="A51" s="27" t="s">
        <v>158</v>
      </c>
      <c r="B51" s="51">
        <f>B53+B56</f>
        <v>2364800</v>
      </c>
      <c r="C51" s="51">
        <f>C54+C55</f>
        <v>0</v>
      </c>
      <c r="D51" s="28">
        <f t="shared" si="2"/>
        <v>0</v>
      </c>
      <c r="E51" s="31">
        <f t="shared" si="3"/>
        <v>-2364800</v>
      </c>
    </row>
    <row r="52" spans="1:5" s="5" customFormat="1" ht="15">
      <c r="A52" s="27" t="s">
        <v>102</v>
      </c>
      <c r="B52" s="51"/>
      <c r="C52" s="55"/>
      <c r="D52" s="28" t="str">
        <f>IF(B52=0,"   ",C52/B52)</f>
        <v>   </v>
      </c>
      <c r="E52" s="31">
        <f>C52-B52</f>
        <v>0</v>
      </c>
    </row>
    <row r="53" spans="1:5" s="5" customFormat="1" ht="30">
      <c r="A53" s="27" t="s">
        <v>194</v>
      </c>
      <c r="B53" s="51">
        <f>SUM(B54:B55)</f>
        <v>1099100</v>
      </c>
      <c r="C53" s="51">
        <f>SUM(C54:C55)</f>
        <v>0</v>
      </c>
      <c r="D53" s="28"/>
      <c r="E53" s="31"/>
    </row>
    <row r="54" spans="1:5" ht="16.5" customHeight="1">
      <c r="A54" s="41" t="s">
        <v>74</v>
      </c>
      <c r="B54" s="51">
        <v>1036300</v>
      </c>
      <c r="C54" s="65">
        <v>0</v>
      </c>
      <c r="D54" s="66">
        <f>IF(B54=0,"   ",C54/B54*100)</f>
        <v>0</v>
      </c>
      <c r="E54" s="67">
        <f>C54-B54</f>
        <v>-1036300</v>
      </c>
    </row>
    <row r="55" spans="1:5" ht="15.75" customHeight="1">
      <c r="A55" s="41" t="s">
        <v>58</v>
      </c>
      <c r="B55" s="51">
        <v>62800</v>
      </c>
      <c r="C55" s="65">
        <v>0</v>
      </c>
      <c r="D55" s="66">
        <f>IF(B55=0,"   ",C55/B55*100)</f>
        <v>0</v>
      </c>
      <c r="E55" s="67">
        <f>C55-B55</f>
        <v>-62800</v>
      </c>
    </row>
    <row r="56" spans="1:5" s="5" customFormat="1" ht="15">
      <c r="A56" s="27" t="s">
        <v>195</v>
      </c>
      <c r="B56" s="51">
        <f>SUM(B57:B58)</f>
        <v>1265700</v>
      </c>
      <c r="C56" s="51">
        <f>SUM(C57:C58)</f>
        <v>0</v>
      </c>
      <c r="D56" s="28"/>
      <c r="E56" s="31"/>
    </row>
    <row r="57" spans="1:5" ht="16.5" customHeight="1">
      <c r="A57" s="41" t="s">
        <v>74</v>
      </c>
      <c r="B57" s="51">
        <v>1193300</v>
      </c>
      <c r="C57" s="65">
        <v>0</v>
      </c>
      <c r="D57" s="66">
        <f>IF(B57=0,"   ",C57/B57*100)</f>
        <v>0</v>
      </c>
      <c r="E57" s="67">
        <f aca="true" t="shared" si="4" ref="E57:E64">C57-B57</f>
        <v>-1193300</v>
      </c>
    </row>
    <row r="58" spans="1:5" ht="15.75" customHeight="1">
      <c r="A58" s="41" t="s">
        <v>58</v>
      </c>
      <c r="B58" s="51">
        <v>72400</v>
      </c>
      <c r="C58" s="65">
        <v>0</v>
      </c>
      <c r="D58" s="66">
        <f>IF(B58=0,"   ",C58/B58*100)</f>
        <v>0</v>
      </c>
      <c r="E58" s="67">
        <f t="shared" si="4"/>
        <v>-72400</v>
      </c>
    </row>
    <row r="59" spans="1:5" ht="30.75" customHeight="1">
      <c r="A59" s="39" t="s">
        <v>141</v>
      </c>
      <c r="B59" s="51">
        <f>B60+B61</f>
        <v>6194805.5600000005</v>
      </c>
      <c r="C59" s="51">
        <f>C60+C61</f>
        <v>0</v>
      </c>
      <c r="D59" s="66">
        <f>IF(B59=0,"   ",C59/B59*100)</f>
        <v>0</v>
      </c>
      <c r="E59" s="67">
        <f t="shared" si="4"/>
        <v>-6194805.5600000005</v>
      </c>
    </row>
    <row r="60" spans="1:5" ht="16.5" customHeight="1">
      <c r="A60" s="41" t="s">
        <v>74</v>
      </c>
      <c r="B60" s="51">
        <v>6151311.44</v>
      </c>
      <c r="C60" s="51">
        <v>0</v>
      </c>
      <c r="D60" s="66">
        <f>IF(B60=0,"   ",C60/B60*100)</f>
        <v>0</v>
      </c>
      <c r="E60" s="67">
        <f t="shared" si="4"/>
        <v>-6151311.44</v>
      </c>
    </row>
    <row r="61" spans="1:5" ht="15.75" customHeight="1">
      <c r="A61" s="41" t="s">
        <v>58</v>
      </c>
      <c r="B61" s="51">
        <v>43494.12</v>
      </c>
      <c r="C61" s="51">
        <v>0</v>
      </c>
      <c r="D61" s="66">
        <f>IF(B61=0,"   ",C61/B61*100)</f>
        <v>0</v>
      </c>
      <c r="E61" s="67">
        <f t="shared" si="4"/>
        <v>-43494.12</v>
      </c>
    </row>
    <row r="62" spans="1:5" s="5" customFormat="1" ht="45">
      <c r="A62" s="27" t="s">
        <v>209</v>
      </c>
      <c r="B62" s="51">
        <f>B63+B64</f>
        <v>42713</v>
      </c>
      <c r="C62" s="51">
        <f>C63+C64</f>
        <v>0</v>
      </c>
      <c r="D62" s="28">
        <f>IF(B62=0,"   ",C62/B62)</f>
        <v>0</v>
      </c>
      <c r="E62" s="31">
        <f t="shared" si="4"/>
        <v>-42713</v>
      </c>
    </row>
    <row r="63" spans="1:5" s="5" customFormat="1" ht="13.5" customHeight="1">
      <c r="A63" s="41" t="s">
        <v>74</v>
      </c>
      <c r="B63" s="51">
        <v>29900</v>
      </c>
      <c r="C63" s="51">
        <v>0</v>
      </c>
      <c r="D63" s="28">
        <f>IF(B63=0,"   ",C63/B63)</f>
        <v>0</v>
      </c>
      <c r="E63" s="31">
        <f t="shared" si="4"/>
        <v>-29900</v>
      </c>
    </row>
    <row r="64" spans="1:5" s="5" customFormat="1" ht="13.5" customHeight="1">
      <c r="A64" s="41" t="s">
        <v>58</v>
      </c>
      <c r="B64" s="51">
        <v>12813</v>
      </c>
      <c r="C64" s="51">
        <v>0</v>
      </c>
      <c r="D64" s="28">
        <f>IF(B64=0,"   ",C64/B64)</f>
        <v>0</v>
      </c>
      <c r="E64" s="31">
        <f t="shared" si="4"/>
        <v>-12813</v>
      </c>
    </row>
    <row r="65" spans="1:5" s="5" customFormat="1" ht="43.5" customHeight="1">
      <c r="A65" s="27" t="s">
        <v>168</v>
      </c>
      <c r="B65" s="51">
        <f>B66+B67</f>
        <v>6000000</v>
      </c>
      <c r="C65" s="51">
        <f>C66+C67</f>
        <v>0</v>
      </c>
      <c r="D65" s="28">
        <f aca="true" t="shared" si="5" ref="D65:D81">IF(B65=0,"   ",C65/B65)</f>
        <v>0</v>
      </c>
      <c r="E65" s="31">
        <f aca="true" t="shared" si="6" ref="E65:E71">C65-B65</f>
        <v>-6000000</v>
      </c>
    </row>
    <row r="66" spans="1:5" s="5" customFormat="1" ht="15" customHeight="1">
      <c r="A66" s="41" t="s">
        <v>74</v>
      </c>
      <c r="B66" s="51">
        <v>4340232.21</v>
      </c>
      <c r="C66" s="51">
        <v>0</v>
      </c>
      <c r="D66" s="28">
        <f t="shared" si="5"/>
        <v>0</v>
      </c>
      <c r="E66" s="31">
        <f t="shared" si="6"/>
        <v>-4340232.21</v>
      </c>
    </row>
    <row r="67" spans="1:5" s="5" customFormat="1" ht="15.75" customHeight="1">
      <c r="A67" s="41" t="s">
        <v>58</v>
      </c>
      <c r="B67" s="51">
        <v>1659767.79</v>
      </c>
      <c r="C67" s="51">
        <v>0</v>
      </c>
      <c r="D67" s="28">
        <f t="shared" si="5"/>
        <v>0</v>
      </c>
      <c r="E67" s="31">
        <f t="shared" si="6"/>
        <v>-1659767.79</v>
      </c>
    </row>
    <row r="68" spans="1:5" s="5" customFormat="1" ht="30" customHeight="1">
      <c r="A68" s="27" t="s">
        <v>169</v>
      </c>
      <c r="B68" s="51">
        <f>B70+B75+B72</f>
        <v>164274500</v>
      </c>
      <c r="C68" s="51">
        <f>C70+C75+C72</f>
        <v>0</v>
      </c>
      <c r="D68" s="28">
        <f t="shared" si="5"/>
        <v>0</v>
      </c>
      <c r="E68" s="31">
        <f t="shared" si="6"/>
        <v>-164274500</v>
      </c>
    </row>
    <row r="69" spans="1:5" s="5" customFormat="1" ht="12" customHeight="1">
      <c r="A69" s="41" t="s">
        <v>170</v>
      </c>
      <c r="B69" s="51"/>
      <c r="C69" s="51"/>
      <c r="D69" s="28"/>
      <c r="E69" s="31"/>
    </row>
    <row r="70" spans="1:5" s="5" customFormat="1" ht="14.25" customHeight="1">
      <c r="A70" s="41" t="s">
        <v>196</v>
      </c>
      <c r="B70" s="51">
        <f>B71</f>
        <v>30080000</v>
      </c>
      <c r="C70" s="51">
        <f>C71</f>
        <v>0</v>
      </c>
      <c r="D70" s="28">
        <f>IF(B70=0,"   ",C70/B70)</f>
        <v>0</v>
      </c>
      <c r="E70" s="31">
        <f>C70-B70</f>
        <v>-30080000</v>
      </c>
    </row>
    <row r="71" spans="1:5" s="5" customFormat="1" ht="15.75" customHeight="1">
      <c r="A71" s="41" t="s">
        <v>58</v>
      </c>
      <c r="B71" s="51">
        <v>30080000</v>
      </c>
      <c r="C71" s="51">
        <v>0</v>
      </c>
      <c r="D71" s="28">
        <f t="shared" si="5"/>
        <v>0</v>
      </c>
      <c r="E71" s="31">
        <f t="shared" si="6"/>
        <v>-30080000</v>
      </c>
    </row>
    <row r="72" spans="1:5" s="5" customFormat="1" ht="30.75" customHeight="1">
      <c r="A72" s="41" t="s">
        <v>197</v>
      </c>
      <c r="B72" s="51">
        <f>B74+B73</f>
        <v>57167300</v>
      </c>
      <c r="C72" s="51">
        <f>C74</f>
        <v>0</v>
      </c>
      <c r="D72" s="28">
        <f>IF(B72=0,"   ",C72/B72)</f>
        <v>0</v>
      </c>
      <c r="E72" s="31">
        <f>C72-B72</f>
        <v>-57167300</v>
      </c>
    </row>
    <row r="73" spans="1:5" s="5" customFormat="1" ht="13.5" customHeight="1">
      <c r="A73" s="41" t="s">
        <v>74</v>
      </c>
      <c r="B73" s="51">
        <v>56880000</v>
      </c>
      <c r="C73" s="51">
        <v>0</v>
      </c>
      <c r="D73" s="28">
        <f>IF(B73=0,"   ",C73/B73)</f>
        <v>0</v>
      </c>
      <c r="E73" s="31">
        <f>C73-B73</f>
        <v>-56880000</v>
      </c>
    </row>
    <row r="74" spans="1:5" s="5" customFormat="1" ht="15.75" customHeight="1">
      <c r="A74" s="41" t="s">
        <v>58</v>
      </c>
      <c r="B74" s="51">
        <v>287300</v>
      </c>
      <c r="C74" s="51">
        <v>0</v>
      </c>
      <c r="D74" s="28">
        <f>IF(B74=0,"   ",C74/B74)</f>
        <v>0</v>
      </c>
      <c r="E74" s="31">
        <f>C74-B74</f>
        <v>-287300</v>
      </c>
    </row>
    <row r="75" spans="1:5" s="5" customFormat="1" ht="30.75" customHeight="1">
      <c r="A75" s="41" t="s">
        <v>171</v>
      </c>
      <c r="B75" s="51">
        <f>B76</f>
        <v>77027200</v>
      </c>
      <c r="C75" s="51">
        <f>C76</f>
        <v>0</v>
      </c>
      <c r="D75" s="28">
        <f>IF(B75=0,"   ",C75/B75)</f>
        <v>0</v>
      </c>
      <c r="E75" s="31">
        <f>C75-B75</f>
        <v>-77027200</v>
      </c>
    </row>
    <row r="76" spans="1:5" s="5" customFormat="1" ht="15.75" customHeight="1">
      <c r="A76" s="41" t="s">
        <v>58</v>
      </c>
      <c r="B76" s="51">
        <v>77027200</v>
      </c>
      <c r="C76" s="51">
        <v>0</v>
      </c>
      <c r="D76" s="28">
        <f>IF(B76=0,"   ",C76/B76)</f>
        <v>0</v>
      </c>
      <c r="E76" s="31">
        <f>C76-B76</f>
        <v>-77027200</v>
      </c>
    </row>
    <row r="77" spans="1:5" s="5" customFormat="1" ht="15">
      <c r="A77" s="27" t="s">
        <v>64</v>
      </c>
      <c r="B77" s="51">
        <f>SUM(B79:B88)</f>
        <v>66343500</v>
      </c>
      <c r="C77" s="51">
        <f>SUM(C79:C88)</f>
        <v>2396792</v>
      </c>
      <c r="D77" s="28">
        <f t="shared" si="5"/>
        <v>0.03612700565993654</v>
      </c>
      <c r="E77" s="31">
        <f aca="true" t="shared" si="7" ref="E77:E82">C77-B77</f>
        <v>-63946708</v>
      </c>
    </row>
    <row r="78" spans="1:5" s="5" customFormat="1" ht="15">
      <c r="A78" s="27" t="s">
        <v>102</v>
      </c>
      <c r="B78" s="51"/>
      <c r="C78" s="55"/>
      <c r="D78" s="28" t="str">
        <f t="shared" si="5"/>
        <v>   </v>
      </c>
      <c r="E78" s="31">
        <f t="shared" si="7"/>
        <v>0</v>
      </c>
    </row>
    <row r="79" spans="1:5" s="5" customFormat="1" ht="42" customHeight="1">
      <c r="A79" s="39" t="s">
        <v>198</v>
      </c>
      <c r="B79" s="51">
        <v>12680100</v>
      </c>
      <c r="C79" s="55">
        <v>1550100</v>
      </c>
      <c r="D79" s="28">
        <f t="shared" si="5"/>
        <v>0.12224666997894339</v>
      </c>
      <c r="E79" s="31">
        <f t="shared" si="7"/>
        <v>-11130000</v>
      </c>
    </row>
    <row r="80" spans="1:5" s="5" customFormat="1" ht="42.75" customHeight="1">
      <c r="A80" s="39" t="s">
        <v>199</v>
      </c>
      <c r="B80" s="51">
        <v>4626700</v>
      </c>
      <c r="C80" s="55">
        <v>846692</v>
      </c>
      <c r="D80" s="28">
        <f t="shared" si="5"/>
        <v>0.18300127520695095</v>
      </c>
      <c r="E80" s="31">
        <f t="shared" si="7"/>
        <v>-3780008</v>
      </c>
    </row>
    <row r="81" spans="1:5" s="5" customFormat="1" ht="30">
      <c r="A81" s="39" t="s">
        <v>200</v>
      </c>
      <c r="B81" s="51">
        <v>500000</v>
      </c>
      <c r="C81" s="51">
        <v>0</v>
      </c>
      <c r="D81" s="28">
        <f t="shared" si="5"/>
        <v>0</v>
      </c>
      <c r="E81" s="31">
        <f t="shared" si="7"/>
        <v>-500000</v>
      </c>
    </row>
    <row r="82" spans="1:5" ht="27.75" customHeight="1">
      <c r="A82" s="71" t="s">
        <v>201</v>
      </c>
      <c r="B82" s="51">
        <v>600000</v>
      </c>
      <c r="C82" s="51">
        <v>0</v>
      </c>
      <c r="D82" s="66">
        <f aca="true" t="shared" si="8" ref="D82:D87">IF(B82=0,"   ",C82/B82*100)</f>
        <v>0</v>
      </c>
      <c r="E82" s="67">
        <f t="shared" si="7"/>
        <v>-600000</v>
      </c>
    </row>
    <row r="83" spans="1:5" ht="30" customHeight="1">
      <c r="A83" s="71" t="s">
        <v>202</v>
      </c>
      <c r="B83" s="51">
        <v>8200000</v>
      </c>
      <c r="C83" s="51">
        <v>0</v>
      </c>
      <c r="D83" s="66">
        <f t="shared" si="8"/>
        <v>0</v>
      </c>
      <c r="E83" s="67">
        <f aca="true" t="shared" si="9" ref="E83:E89">C83-B83</f>
        <v>-8200000</v>
      </c>
    </row>
    <row r="84" spans="1:5" ht="28.5" customHeight="1">
      <c r="A84" s="71" t="s">
        <v>203</v>
      </c>
      <c r="B84" s="51">
        <v>3400000</v>
      </c>
      <c r="C84" s="51">
        <v>0</v>
      </c>
      <c r="D84" s="66">
        <f t="shared" si="8"/>
        <v>0</v>
      </c>
      <c r="E84" s="67">
        <f t="shared" si="9"/>
        <v>-3400000</v>
      </c>
    </row>
    <row r="85" spans="1:5" ht="57.75" customHeight="1">
      <c r="A85" s="71" t="s">
        <v>204</v>
      </c>
      <c r="B85" s="51">
        <v>10000000</v>
      </c>
      <c r="C85" s="51">
        <v>0</v>
      </c>
      <c r="D85" s="66">
        <f t="shared" si="8"/>
        <v>0</v>
      </c>
      <c r="E85" s="67">
        <f t="shared" si="9"/>
        <v>-10000000</v>
      </c>
    </row>
    <row r="86" spans="1:5" ht="72" customHeight="1">
      <c r="A86" s="71" t="s">
        <v>205</v>
      </c>
      <c r="B86" s="51">
        <v>4695300</v>
      </c>
      <c r="C86" s="51">
        <v>0</v>
      </c>
      <c r="D86" s="66">
        <f t="shared" si="8"/>
        <v>0</v>
      </c>
      <c r="E86" s="67">
        <f t="shared" si="9"/>
        <v>-4695300</v>
      </c>
    </row>
    <row r="87" spans="1:5" ht="74.25" customHeight="1">
      <c r="A87" s="71" t="s">
        <v>206</v>
      </c>
      <c r="B87" s="51">
        <v>20000000</v>
      </c>
      <c r="C87" s="51">
        <v>0</v>
      </c>
      <c r="D87" s="66">
        <f t="shared" si="8"/>
        <v>0</v>
      </c>
      <c r="E87" s="67">
        <f t="shared" si="9"/>
        <v>-20000000</v>
      </c>
    </row>
    <row r="88" spans="1:5" ht="44.25" customHeight="1">
      <c r="A88" s="71" t="s">
        <v>230</v>
      </c>
      <c r="B88" s="51">
        <v>1641400</v>
      </c>
      <c r="C88" s="51">
        <v>0</v>
      </c>
      <c r="D88" s="66">
        <f>IF(B88=0,"   ",C88/B88*100)</f>
        <v>0</v>
      </c>
      <c r="E88" s="67">
        <f>C88-B88</f>
        <v>-1641400</v>
      </c>
    </row>
    <row r="89" spans="1:5" s="5" customFormat="1" ht="19.5" customHeight="1">
      <c r="A89" s="27" t="s">
        <v>178</v>
      </c>
      <c r="B89" s="51">
        <f>B90+B91+B92+B93+B95+B108+B111+B94</f>
        <v>174748050</v>
      </c>
      <c r="C89" s="51">
        <f>C90+C91+C92+C93+C95+C108+C111</f>
        <v>29295733.28</v>
      </c>
      <c r="D89" s="28">
        <f>IF(B89=0,"   ",C89/B89)</f>
        <v>0.16764555186738853</v>
      </c>
      <c r="E89" s="31">
        <f t="shared" si="9"/>
        <v>-145452316.72</v>
      </c>
    </row>
    <row r="90" spans="1:5" s="5" customFormat="1" ht="28.5" customHeight="1">
      <c r="A90" s="27" t="s">
        <v>65</v>
      </c>
      <c r="B90" s="51">
        <v>1458500</v>
      </c>
      <c r="C90" s="55">
        <v>125051.75</v>
      </c>
      <c r="D90" s="28">
        <f aca="true" t="shared" si="10" ref="D90:D101">IF(B90=0,"   ",C90/B90)</f>
        <v>0.08573997257456291</v>
      </c>
      <c r="E90" s="31">
        <f aca="true" t="shared" si="11" ref="E90:E101">C90-B90</f>
        <v>-1333448.25</v>
      </c>
    </row>
    <row r="91" spans="1:5" s="5" customFormat="1" ht="27.75" customHeight="1">
      <c r="A91" s="69" t="s">
        <v>99</v>
      </c>
      <c r="B91" s="51">
        <v>13300</v>
      </c>
      <c r="C91" s="55">
        <v>0</v>
      </c>
      <c r="D91" s="28">
        <f t="shared" si="10"/>
        <v>0</v>
      </c>
      <c r="E91" s="31">
        <f t="shared" si="11"/>
        <v>-13300</v>
      </c>
    </row>
    <row r="92" spans="1:5" s="5" customFormat="1" ht="30">
      <c r="A92" s="27" t="s">
        <v>66</v>
      </c>
      <c r="B92" s="51">
        <v>1254300</v>
      </c>
      <c r="C92" s="55">
        <v>209000</v>
      </c>
      <c r="D92" s="28">
        <f t="shared" si="10"/>
        <v>0.16662680379494538</v>
      </c>
      <c r="E92" s="31">
        <f t="shared" si="11"/>
        <v>-1045300</v>
      </c>
    </row>
    <row r="93" spans="1:5" s="5" customFormat="1" ht="30">
      <c r="A93" s="27" t="s">
        <v>67</v>
      </c>
      <c r="B93" s="51">
        <v>144000</v>
      </c>
      <c r="C93" s="55">
        <v>69918.92</v>
      </c>
      <c r="D93" s="28">
        <f t="shared" si="10"/>
        <v>0.4855480555555555</v>
      </c>
      <c r="E93" s="31">
        <f t="shared" si="11"/>
        <v>-74081.08</v>
      </c>
    </row>
    <row r="94" spans="1:5" s="5" customFormat="1" ht="30">
      <c r="A94" s="27" t="s">
        <v>207</v>
      </c>
      <c r="B94" s="51">
        <v>470400</v>
      </c>
      <c r="C94" s="55">
        <v>0</v>
      </c>
      <c r="D94" s="28">
        <f>IF(B94=0,"   ",C94/B94)</f>
        <v>0</v>
      </c>
      <c r="E94" s="31">
        <f>C94-B94</f>
        <v>-470400</v>
      </c>
    </row>
    <row r="95" spans="1:5" s="5" customFormat="1" ht="30">
      <c r="A95" s="27" t="s">
        <v>70</v>
      </c>
      <c r="B95" s="51">
        <f>B96+B98+B99+B100+B102+B97+B101+B103+B104+B107</f>
        <v>166055800</v>
      </c>
      <c r="C95" s="51">
        <f>C96+C98+C99+C100+C102+C97+C101+C103+C104+C107</f>
        <v>28881143.25</v>
      </c>
      <c r="D95" s="28">
        <f t="shared" si="10"/>
        <v>0.17392432694311188</v>
      </c>
      <c r="E95" s="31">
        <f t="shared" si="11"/>
        <v>-137174656.75</v>
      </c>
    </row>
    <row r="96" spans="1:5" s="5" customFormat="1" ht="15">
      <c r="A96" s="27" t="s">
        <v>71</v>
      </c>
      <c r="B96" s="51">
        <v>16942400</v>
      </c>
      <c r="C96" s="51">
        <v>2823800</v>
      </c>
      <c r="D96" s="28">
        <f t="shared" si="10"/>
        <v>0.16667060156766456</v>
      </c>
      <c r="E96" s="31">
        <f t="shared" si="11"/>
        <v>-14118600</v>
      </c>
    </row>
    <row r="97" spans="1:5" s="5" customFormat="1" ht="27.75" customHeight="1">
      <c r="A97" s="27" t="s">
        <v>97</v>
      </c>
      <c r="B97" s="51">
        <v>37098100</v>
      </c>
      <c r="C97" s="55">
        <v>6764600</v>
      </c>
      <c r="D97" s="28">
        <f>IF(B97=0,"   ",C97/B97)</f>
        <v>0.18234357015588398</v>
      </c>
      <c r="E97" s="31">
        <f>C97-B97</f>
        <v>-30333500</v>
      </c>
    </row>
    <row r="98" spans="1:5" s="5" customFormat="1" ht="15">
      <c r="A98" s="27" t="s">
        <v>88</v>
      </c>
      <c r="B98" s="51">
        <v>108768400</v>
      </c>
      <c r="C98" s="55">
        <v>18929200</v>
      </c>
      <c r="D98" s="28">
        <f t="shared" si="10"/>
        <v>0.1740321637534431</v>
      </c>
      <c r="E98" s="31">
        <f t="shared" si="11"/>
        <v>-89839200</v>
      </c>
    </row>
    <row r="99" spans="1:5" s="5" customFormat="1" ht="15">
      <c r="A99" s="27" t="s">
        <v>72</v>
      </c>
      <c r="B99" s="51">
        <v>598000</v>
      </c>
      <c r="C99" s="55">
        <v>70336.45</v>
      </c>
      <c r="D99" s="28">
        <f t="shared" si="10"/>
        <v>0.11761948160535117</v>
      </c>
      <c r="E99" s="31">
        <f t="shared" si="11"/>
        <v>-527663.55</v>
      </c>
    </row>
    <row r="100" spans="1:5" s="5" customFormat="1" ht="15">
      <c r="A100" s="27" t="s">
        <v>73</v>
      </c>
      <c r="B100" s="51">
        <v>1500</v>
      </c>
      <c r="C100" s="55">
        <v>0</v>
      </c>
      <c r="D100" s="28">
        <f t="shared" si="10"/>
        <v>0</v>
      </c>
      <c r="E100" s="31">
        <f t="shared" si="11"/>
        <v>-1500</v>
      </c>
    </row>
    <row r="101" spans="1:5" s="5" customFormat="1" ht="15">
      <c r="A101" s="27" t="s">
        <v>103</v>
      </c>
      <c r="B101" s="51">
        <v>1400</v>
      </c>
      <c r="C101" s="55">
        <v>0</v>
      </c>
      <c r="D101" s="28">
        <f t="shared" si="10"/>
        <v>0</v>
      </c>
      <c r="E101" s="31">
        <f t="shared" si="11"/>
        <v>-1400</v>
      </c>
    </row>
    <row r="102" spans="1:5" s="5" customFormat="1" ht="30">
      <c r="A102" s="27" t="s">
        <v>79</v>
      </c>
      <c r="B102" s="51">
        <v>57600</v>
      </c>
      <c r="C102" s="51">
        <v>4459.5</v>
      </c>
      <c r="D102" s="28">
        <f aca="true" t="shared" si="12" ref="D102:D111">IF(B102=0,"   ",C102/B102)</f>
        <v>0.077421875</v>
      </c>
      <c r="E102" s="31">
        <f aca="true" t="shared" si="13" ref="E102:E111">C102-B102</f>
        <v>-53140.5</v>
      </c>
    </row>
    <row r="103" spans="1:5" s="5" customFormat="1" ht="30">
      <c r="A103" s="41" t="s">
        <v>147</v>
      </c>
      <c r="B103" s="51">
        <v>125800</v>
      </c>
      <c r="C103" s="51">
        <v>0</v>
      </c>
      <c r="D103" s="28">
        <f t="shared" si="12"/>
        <v>0</v>
      </c>
      <c r="E103" s="31">
        <f t="shared" si="13"/>
        <v>-125800</v>
      </c>
    </row>
    <row r="104" spans="1:5" s="5" customFormat="1" ht="28.5" customHeight="1">
      <c r="A104" s="27" t="s">
        <v>146</v>
      </c>
      <c r="B104" s="51">
        <f>B105+B106</f>
        <v>2141000</v>
      </c>
      <c r="C104" s="51">
        <f>C105+C106</f>
        <v>265684.18</v>
      </c>
      <c r="D104" s="28">
        <f t="shared" si="12"/>
        <v>0.12409349836524988</v>
      </c>
      <c r="E104" s="31">
        <f>C104-B104</f>
        <v>-1875315.82</v>
      </c>
    </row>
    <row r="105" spans="1:5" s="5" customFormat="1" ht="15">
      <c r="A105" s="27" t="s">
        <v>122</v>
      </c>
      <c r="B105" s="51">
        <v>1531900</v>
      </c>
      <c r="C105" s="51">
        <v>224011.68</v>
      </c>
      <c r="D105" s="28">
        <f t="shared" si="12"/>
        <v>0.1462312683595535</v>
      </c>
      <c r="E105" s="31">
        <f>C105-B105</f>
        <v>-1307888.32</v>
      </c>
    </row>
    <row r="106" spans="1:5" s="5" customFormat="1" ht="15">
      <c r="A106" s="27" t="s">
        <v>123</v>
      </c>
      <c r="B106" s="51">
        <v>609100</v>
      </c>
      <c r="C106" s="55">
        <v>41672.5</v>
      </c>
      <c r="D106" s="28">
        <f t="shared" si="12"/>
        <v>0.06841651617140043</v>
      </c>
      <c r="E106" s="31">
        <f>C106-B106</f>
        <v>-567427.5</v>
      </c>
    </row>
    <row r="107" spans="1:5" s="5" customFormat="1" ht="30">
      <c r="A107" s="27" t="s">
        <v>148</v>
      </c>
      <c r="B107" s="51">
        <v>321600</v>
      </c>
      <c r="C107" s="55">
        <v>23063.12</v>
      </c>
      <c r="D107" s="28">
        <f t="shared" si="12"/>
        <v>0.0717136815920398</v>
      </c>
      <c r="E107" s="31">
        <f>C107-B107</f>
        <v>-298536.88</v>
      </c>
    </row>
    <row r="108" spans="1:5" s="5" customFormat="1" ht="30">
      <c r="A108" s="27" t="s">
        <v>68</v>
      </c>
      <c r="B108" s="51">
        <f>B109+B110</f>
        <v>5070450</v>
      </c>
      <c r="C108" s="51">
        <f>C109+C110</f>
        <v>0</v>
      </c>
      <c r="D108" s="28">
        <f t="shared" si="12"/>
        <v>0</v>
      </c>
      <c r="E108" s="31">
        <f t="shared" si="13"/>
        <v>-5070450</v>
      </c>
    </row>
    <row r="109" spans="1:5" s="5" customFormat="1" ht="15">
      <c r="A109" s="41" t="s">
        <v>74</v>
      </c>
      <c r="B109" s="51">
        <v>1906489.2</v>
      </c>
      <c r="C109" s="51">
        <v>0</v>
      </c>
      <c r="D109" s="28">
        <f t="shared" si="12"/>
        <v>0</v>
      </c>
      <c r="E109" s="31">
        <f t="shared" si="13"/>
        <v>-1906489.2</v>
      </c>
    </row>
    <row r="110" spans="1:5" s="5" customFormat="1" ht="15">
      <c r="A110" s="41" t="s">
        <v>58</v>
      </c>
      <c r="B110" s="51">
        <v>3163960.8</v>
      </c>
      <c r="C110" s="55">
        <v>0</v>
      </c>
      <c r="D110" s="28">
        <f t="shared" si="12"/>
        <v>0</v>
      </c>
      <c r="E110" s="31">
        <f t="shared" si="13"/>
        <v>-3163960.8</v>
      </c>
    </row>
    <row r="111" spans="1:5" s="5" customFormat="1" ht="19.5" customHeight="1">
      <c r="A111" s="27" t="s">
        <v>69</v>
      </c>
      <c r="B111" s="51">
        <v>281300</v>
      </c>
      <c r="C111" s="55">
        <v>10619.36</v>
      </c>
      <c r="D111" s="28">
        <f t="shared" si="12"/>
        <v>0.03775101315321721</v>
      </c>
      <c r="E111" s="31">
        <f t="shared" si="13"/>
        <v>-270680.64</v>
      </c>
    </row>
    <row r="112" spans="1:5" s="5" customFormat="1" ht="20.25" customHeight="1">
      <c r="A112" s="27" t="s">
        <v>35</v>
      </c>
      <c r="B112" s="51">
        <f>SUM(B113:B114)</f>
        <v>12938800</v>
      </c>
      <c r="C112" s="51">
        <f>SUM(C113:C114)</f>
        <v>1798505.14</v>
      </c>
      <c r="D112" s="28">
        <f aca="true" t="shared" si="14" ref="D112:D132">IF(B112=0,"   ",C112/B112)</f>
        <v>0.13900092280582432</v>
      </c>
      <c r="E112" s="31">
        <f>C112-B112</f>
        <v>-11140294.86</v>
      </c>
    </row>
    <row r="113" spans="1:5" s="5" customFormat="1" ht="15">
      <c r="A113" s="27" t="s">
        <v>208</v>
      </c>
      <c r="B113" s="51">
        <v>1000000</v>
      </c>
      <c r="C113" s="55">
        <v>0</v>
      </c>
      <c r="D113" s="28">
        <f t="shared" si="14"/>
        <v>0</v>
      </c>
      <c r="E113" s="31">
        <f>C113-B113</f>
        <v>-1000000</v>
      </c>
    </row>
    <row r="114" spans="1:5" s="5" customFormat="1" ht="30">
      <c r="A114" s="27" t="s">
        <v>104</v>
      </c>
      <c r="B114" s="51">
        <v>11938800</v>
      </c>
      <c r="C114" s="55">
        <v>1798505.14</v>
      </c>
      <c r="D114" s="28">
        <f t="shared" si="14"/>
        <v>0.15064371126076323</v>
      </c>
      <c r="E114" s="31">
        <f>C114-B114</f>
        <v>-10140294.86</v>
      </c>
    </row>
    <row r="115" spans="1:5" s="5" customFormat="1" ht="14.25">
      <c r="A115" s="56" t="s">
        <v>5</v>
      </c>
      <c r="B115" s="57">
        <f>B35+B36</f>
        <v>511526446.34000003</v>
      </c>
      <c r="C115" s="57">
        <f>SUM(C35,C36,)</f>
        <v>471946.48999999836</v>
      </c>
      <c r="D115" s="58">
        <f t="shared" si="14"/>
        <v>0.0009226238318210164</v>
      </c>
      <c r="E115" s="59">
        <f>C115-B115</f>
        <v>-511054499.85</v>
      </c>
    </row>
    <row r="116" spans="1:5" s="7" customFormat="1" ht="15">
      <c r="A116" s="68" t="s">
        <v>6</v>
      </c>
      <c r="B116" s="53"/>
      <c r="C116" s="54"/>
      <c r="D116" s="28" t="str">
        <f t="shared" si="14"/>
        <v>   </v>
      </c>
      <c r="E116" s="29"/>
    </row>
    <row r="117" spans="1:5" s="5" customFormat="1" ht="15">
      <c r="A117" s="27" t="s">
        <v>20</v>
      </c>
      <c r="B117" s="51">
        <f>B118+B125+B127+B130+B131+B128</f>
        <v>32687964.7</v>
      </c>
      <c r="C117" s="51">
        <f>C118+C125+C127+C130+C131+C128</f>
        <v>4252336.13</v>
      </c>
      <c r="D117" s="28">
        <f t="shared" si="14"/>
        <v>0.13008873966386778</v>
      </c>
      <c r="E117" s="31">
        <f aca="true" t="shared" si="15" ref="E117:E147">C117-B117</f>
        <v>-28435628.57</v>
      </c>
    </row>
    <row r="118" spans="1:5" s="5" customFormat="1" ht="15">
      <c r="A118" s="27" t="s">
        <v>21</v>
      </c>
      <c r="B118" s="51">
        <v>16994700</v>
      </c>
      <c r="C118" s="55">
        <v>1793775.11</v>
      </c>
      <c r="D118" s="28">
        <f t="shared" si="14"/>
        <v>0.10554908942199627</v>
      </c>
      <c r="E118" s="31">
        <f t="shared" si="15"/>
        <v>-15200924.89</v>
      </c>
    </row>
    <row r="119" spans="1:5" s="5" customFormat="1" ht="30">
      <c r="A119" s="27" t="s">
        <v>39</v>
      </c>
      <c r="B119" s="51">
        <v>1500</v>
      </c>
      <c r="C119" s="51">
        <v>0</v>
      </c>
      <c r="D119" s="28">
        <f t="shared" si="14"/>
        <v>0</v>
      </c>
      <c r="E119" s="31">
        <f t="shared" si="15"/>
        <v>-1500</v>
      </c>
    </row>
    <row r="120" spans="1:5" s="5" customFormat="1" ht="28.5" customHeight="1">
      <c r="A120" s="27" t="s">
        <v>40</v>
      </c>
      <c r="B120" s="51">
        <v>321600</v>
      </c>
      <c r="C120" s="51">
        <v>23063.12</v>
      </c>
      <c r="D120" s="28">
        <f t="shared" si="14"/>
        <v>0.0717136815920398</v>
      </c>
      <c r="E120" s="31">
        <f t="shared" si="15"/>
        <v>-298536.88</v>
      </c>
    </row>
    <row r="121" spans="1:5" s="5" customFormat="1" ht="15">
      <c r="A121" s="27" t="s">
        <v>41</v>
      </c>
      <c r="B121" s="51">
        <v>598000</v>
      </c>
      <c r="C121" s="55">
        <v>70336.45</v>
      </c>
      <c r="D121" s="28">
        <f t="shared" si="14"/>
        <v>0.11761948160535117</v>
      </c>
      <c r="E121" s="31">
        <f t="shared" si="15"/>
        <v>-527663.55</v>
      </c>
    </row>
    <row r="122" spans="1:5" s="5" customFormat="1" ht="15">
      <c r="A122" s="27" t="s">
        <v>105</v>
      </c>
      <c r="B122" s="51">
        <v>1400</v>
      </c>
      <c r="C122" s="55">
        <v>0</v>
      </c>
      <c r="D122" s="28">
        <f t="shared" si="14"/>
        <v>0</v>
      </c>
      <c r="E122" s="31">
        <f t="shared" si="15"/>
        <v>-1400</v>
      </c>
    </row>
    <row r="123" spans="1:5" s="5" customFormat="1" ht="28.5" customHeight="1">
      <c r="A123" s="27" t="s">
        <v>140</v>
      </c>
      <c r="B123" s="51">
        <v>900</v>
      </c>
      <c r="C123" s="51">
        <v>0</v>
      </c>
      <c r="D123" s="28">
        <f>IF(B123=0,"   ",C123/B123)</f>
        <v>0</v>
      </c>
      <c r="E123" s="31">
        <f>C123-B123</f>
        <v>-900</v>
      </c>
    </row>
    <row r="124" spans="1:5" s="5" customFormat="1" ht="15">
      <c r="A124" s="27" t="s">
        <v>85</v>
      </c>
      <c r="B124" s="51">
        <v>57600</v>
      </c>
      <c r="C124" s="55">
        <v>4459.5</v>
      </c>
      <c r="D124" s="28">
        <f t="shared" si="14"/>
        <v>0.077421875</v>
      </c>
      <c r="E124" s="31">
        <f t="shared" si="15"/>
        <v>-53140.5</v>
      </c>
    </row>
    <row r="125" spans="1:5" s="5" customFormat="1" ht="15.75" customHeight="1">
      <c r="A125" s="27" t="s">
        <v>80</v>
      </c>
      <c r="B125" s="51">
        <f>B126</f>
        <v>13300</v>
      </c>
      <c r="C125" s="51">
        <f>C126</f>
        <v>0</v>
      </c>
      <c r="D125" s="28">
        <f t="shared" si="14"/>
        <v>0</v>
      </c>
      <c r="E125" s="31">
        <f t="shared" si="15"/>
        <v>-13300</v>
      </c>
    </row>
    <row r="126" spans="1:5" s="5" customFormat="1" ht="30.75" customHeight="1">
      <c r="A126" s="27" t="s">
        <v>81</v>
      </c>
      <c r="B126" s="51">
        <v>13300</v>
      </c>
      <c r="C126" s="55">
        <v>0</v>
      </c>
      <c r="D126" s="28">
        <f t="shared" si="14"/>
        <v>0</v>
      </c>
      <c r="E126" s="31">
        <f t="shared" si="15"/>
        <v>-13300</v>
      </c>
    </row>
    <row r="127" spans="1:5" s="5" customFormat="1" ht="30">
      <c r="A127" s="27" t="s">
        <v>96</v>
      </c>
      <c r="B127" s="51">
        <v>3861500</v>
      </c>
      <c r="C127" s="55">
        <v>623555.72</v>
      </c>
      <c r="D127" s="28">
        <f t="shared" si="14"/>
        <v>0.16148018127670594</v>
      </c>
      <c r="E127" s="31">
        <f t="shared" si="15"/>
        <v>-3237944.2800000003</v>
      </c>
    </row>
    <row r="128" spans="1:5" s="5" customFormat="1" ht="15">
      <c r="A128" s="27" t="s">
        <v>130</v>
      </c>
      <c r="B128" s="51">
        <f>B129</f>
        <v>0</v>
      </c>
      <c r="C128" s="51">
        <f>C129</f>
        <v>0</v>
      </c>
      <c r="D128" s="28">
        <v>0</v>
      </c>
      <c r="E128" s="31">
        <f>C128-B128</f>
        <v>0</v>
      </c>
    </row>
    <row r="129" spans="1:5" s="5" customFormat="1" ht="30">
      <c r="A129" s="27" t="s">
        <v>131</v>
      </c>
      <c r="B129" s="51">
        <v>0</v>
      </c>
      <c r="C129" s="55">
        <v>0</v>
      </c>
      <c r="D129" s="28" t="str">
        <f>IF(B129=0,"   ",C129/B129)</f>
        <v>   </v>
      </c>
      <c r="E129" s="31">
        <f>C129-B129</f>
        <v>0</v>
      </c>
    </row>
    <row r="130" spans="1:5" s="5" customFormat="1" ht="15">
      <c r="A130" s="27" t="s">
        <v>22</v>
      </c>
      <c r="B130" s="51">
        <v>199959.65</v>
      </c>
      <c r="C130" s="55">
        <v>0</v>
      </c>
      <c r="D130" s="28">
        <f t="shared" si="14"/>
        <v>0</v>
      </c>
      <c r="E130" s="31">
        <f t="shared" si="15"/>
        <v>-199959.65</v>
      </c>
    </row>
    <row r="131" spans="1:5" s="5" customFormat="1" ht="15">
      <c r="A131" s="27" t="s">
        <v>29</v>
      </c>
      <c r="B131" s="51">
        <f>B133+B134+B135+B136+B137</f>
        <v>11618505.05</v>
      </c>
      <c r="C131" s="51">
        <f>C133+C134+C135+C136+C137</f>
        <v>1835005.3</v>
      </c>
      <c r="D131" s="38">
        <f t="shared" si="14"/>
        <v>0.15793815917823265</v>
      </c>
      <c r="E131" s="31">
        <f t="shared" si="15"/>
        <v>-9783499.75</v>
      </c>
    </row>
    <row r="132" spans="1:5" s="5" customFormat="1" ht="15">
      <c r="A132" s="27" t="s">
        <v>75</v>
      </c>
      <c r="B132" s="51"/>
      <c r="C132" s="55"/>
      <c r="D132" s="28" t="str">
        <f t="shared" si="14"/>
        <v>   </v>
      </c>
      <c r="E132" s="31">
        <f t="shared" si="15"/>
        <v>0</v>
      </c>
    </row>
    <row r="133" spans="1:5" s="5" customFormat="1" ht="15">
      <c r="A133" s="27" t="s">
        <v>56</v>
      </c>
      <c r="B133" s="51">
        <v>8428600</v>
      </c>
      <c r="C133" s="55">
        <v>1010820.25</v>
      </c>
      <c r="D133" s="28">
        <f>IF(B133=0,"   ",C133/B133)</f>
        <v>0.11992741973756021</v>
      </c>
      <c r="E133" s="31">
        <f t="shared" si="15"/>
        <v>-7417779.75</v>
      </c>
    </row>
    <row r="134" spans="1:5" s="5" customFormat="1" ht="15">
      <c r="A134" s="27" t="s">
        <v>154</v>
      </c>
      <c r="B134" s="51">
        <v>1874100</v>
      </c>
      <c r="C134" s="51">
        <v>240000</v>
      </c>
      <c r="D134" s="28">
        <f>IF(B134=0,"   ",C134/B134)</f>
        <v>0.12806146950536257</v>
      </c>
      <c r="E134" s="31">
        <f t="shared" si="15"/>
        <v>-1634100</v>
      </c>
    </row>
    <row r="135" spans="1:5" s="5" customFormat="1" ht="15">
      <c r="A135" s="27" t="s">
        <v>117</v>
      </c>
      <c r="B135" s="51">
        <v>155000</v>
      </c>
      <c r="C135" s="55">
        <v>0</v>
      </c>
      <c r="D135" s="28">
        <f>IF(B135=0,"   ",C135/B135)</f>
        <v>0</v>
      </c>
      <c r="E135" s="31">
        <f t="shared" si="15"/>
        <v>-155000</v>
      </c>
    </row>
    <row r="136" spans="1:5" s="5" customFormat="1" ht="30">
      <c r="A136" s="41" t="s">
        <v>231</v>
      </c>
      <c r="B136" s="51">
        <v>690405.05</v>
      </c>
      <c r="C136" s="51">
        <v>584185.05</v>
      </c>
      <c r="D136" s="28">
        <f>IF(B136=0,"   ",C136/B136)</f>
        <v>0.8461482864298284</v>
      </c>
      <c r="E136" s="31">
        <f>C136-B136</f>
        <v>-106220</v>
      </c>
    </row>
    <row r="137" spans="1:5" s="5" customFormat="1" ht="30">
      <c r="A137" s="41" t="s">
        <v>210</v>
      </c>
      <c r="B137" s="51">
        <v>470400</v>
      </c>
      <c r="C137" s="51">
        <v>0</v>
      </c>
      <c r="D137" s="28">
        <f>IF(B137=0,"   ",C137/B137)</f>
        <v>0</v>
      </c>
      <c r="E137" s="31">
        <f>C137-B137</f>
        <v>-470400</v>
      </c>
    </row>
    <row r="138" spans="1:5" s="5" customFormat="1" ht="15.75" customHeight="1">
      <c r="A138" s="27" t="s">
        <v>42</v>
      </c>
      <c r="B138" s="51">
        <f>SUM(B139)</f>
        <v>1254300</v>
      </c>
      <c r="C138" s="51">
        <f>SUM(C139)</f>
        <v>209000</v>
      </c>
      <c r="D138" s="28">
        <f aca="true" t="shared" si="16" ref="D138:D143">IF(B138=0,"   ",C138/B138)</f>
        <v>0.16662680379494538</v>
      </c>
      <c r="E138" s="31">
        <f t="shared" si="15"/>
        <v>-1045300</v>
      </c>
    </row>
    <row r="139" spans="1:5" s="5" customFormat="1" ht="30">
      <c r="A139" s="27" t="s">
        <v>43</v>
      </c>
      <c r="B139" s="51">
        <v>1254300</v>
      </c>
      <c r="C139" s="55">
        <v>209000</v>
      </c>
      <c r="D139" s="28">
        <f t="shared" si="16"/>
        <v>0.16662680379494538</v>
      </c>
      <c r="E139" s="31">
        <f t="shared" si="15"/>
        <v>-1045300</v>
      </c>
    </row>
    <row r="140" spans="1:5" s="5" customFormat="1" ht="29.25" customHeight="1">
      <c r="A140" s="27" t="s">
        <v>23</v>
      </c>
      <c r="B140" s="51">
        <f>B141+B142+B143+B144+B145+B146</f>
        <v>3231800</v>
      </c>
      <c r="C140" s="51">
        <f>C141+C142+C143+C144+C145+C146</f>
        <v>276353.82999999996</v>
      </c>
      <c r="D140" s="28">
        <f t="shared" si="16"/>
        <v>0.08551080821833033</v>
      </c>
      <c r="E140" s="31">
        <f t="shared" si="15"/>
        <v>-2955446.17</v>
      </c>
    </row>
    <row r="141" spans="1:5" s="5" customFormat="1" ht="15">
      <c r="A141" s="27" t="s">
        <v>63</v>
      </c>
      <c r="B141" s="51">
        <v>1458500</v>
      </c>
      <c r="C141" s="55">
        <v>125051.75</v>
      </c>
      <c r="D141" s="28">
        <f t="shared" si="16"/>
        <v>0.08573997257456291</v>
      </c>
      <c r="E141" s="31">
        <f t="shared" si="15"/>
        <v>-1333448.25</v>
      </c>
    </row>
    <row r="142" spans="1:5" s="5" customFormat="1" ht="15">
      <c r="A142" s="27" t="s">
        <v>160</v>
      </c>
      <c r="B142" s="51">
        <v>256300</v>
      </c>
      <c r="C142" s="55">
        <v>19200</v>
      </c>
      <c r="D142" s="28">
        <f t="shared" si="16"/>
        <v>0.07491221225126804</v>
      </c>
      <c r="E142" s="31">
        <f>C142-B142</f>
        <v>-237100</v>
      </c>
    </row>
    <row r="143" spans="1:5" s="5" customFormat="1" ht="15">
      <c r="A143" s="27" t="s">
        <v>155</v>
      </c>
      <c r="B143" s="51">
        <v>1397000</v>
      </c>
      <c r="C143" s="55">
        <v>132102.08</v>
      </c>
      <c r="D143" s="28">
        <f t="shared" si="16"/>
        <v>0.09456125984251967</v>
      </c>
      <c r="E143" s="31">
        <f t="shared" si="15"/>
        <v>-1264897.92</v>
      </c>
    </row>
    <row r="144" spans="1:5" s="5" customFormat="1" ht="30">
      <c r="A144" s="41" t="s">
        <v>161</v>
      </c>
      <c r="B144" s="51">
        <v>93000</v>
      </c>
      <c r="C144" s="51">
        <v>0</v>
      </c>
      <c r="D144" s="28">
        <f aca="true" t="shared" si="17" ref="D144:D149">IF(B144=0,"   ",C144/B144)</f>
        <v>0</v>
      </c>
      <c r="E144" s="31">
        <f>C144-B144</f>
        <v>-93000</v>
      </c>
    </row>
    <row r="145" spans="1:5" s="5" customFormat="1" ht="30">
      <c r="A145" s="41" t="s">
        <v>183</v>
      </c>
      <c r="B145" s="51">
        <v>12000</v>
      </c>
      <c r="C145" s="51">
        <v>0</v>
      </c>
      <c r="D145" s="28">
        <f t="shared" si="17"/>
        <v>0</v>
      </c>
      <c r="E145" s="31">
        <f>C145-B145</f>
        <v>-12000</v>
      </c>
    </row>
    <row r="146" spans="1:5" s="5" customFormat="1" ht="30">
      <c r="A146" s="41" t="s">
        <v>184</v>
      </c>
      <c r="B146" s="51">
        <v>15000</v>
      </c>
      <c r="C146" s="51">
        <v>0</v>
      </c>
      <c r="D146" s="28">
        <f t="shared" si="17"/>
        <v>0</v>
      </c>
      <c r="E146" s="31">
        <f>C146-B146</f>
        <v>-15000</v>
      </c>
    </row>
    <row r="147" spans="1:5" s="5" customFormat="1" ht="15">
      <c r="A147" s="27" t="s">
        <v>24</v>
      </c>
      <c r="B147" s="51">
        <f>B150+B158+B173+B156+B148</f>
        <v>41441539.53</v>
      </c>
      <c r="C147" s="51">
        <f>C150+C158+C173+C156+C148</f>
        <v>2734270.9</v>
      </c>
      <c r="D147" s="28">
        <f t="shared" si="17"/>
        <v>0.06597898946347372</v>
      </c>
      <c r="E147" s="31">
        <f t="shared" si="15"/>
        <v>-38707268.63</v>
      </c>
    </row>
    <row r="148" spans="1:5" s="5" customFormat="1" ht="15">
      <c r="A148" s="39" t="s">
        <v>180</v>
      </c>
      <c r="B148" s="51">
        <f>SUM(B149:B149)</f>
        <v>65000</v>
      </c>
      <c r="C148" s="51">
        <f>SUM(C149:C149)</f>
        <v>15700</v>
      </c>
      <c r="D148" s="28">
        <f t="shared" si="17"/>
        <v>0.24153846153846154</v>
      </c>
      <c r="E148" s="67">
        <f>C148-B148</f>
        <v>-49300</v>
      </c>
    </row>
    <row r="149" spans="1:5" ht="29.25" customHeight="1">
      <c r="A149" s="27" t="s">
        <v>181</v>
      </c>
      <c r="B149" s="66">
        <v>65000</v>
      </c>
      <c r="C149" s="66">
        <v>15700</v>
      </c>
      <c r="D149" s="28">
        <f t="shared" si="17"/>
        <v>0.24153846153846154</v>
      </c>
      <c r="E149" s="67">
        <f>C149-B149</f>
        <v>-49300</v>
      </c>
    </row>
    <row r="150" spans="1:5" s="5" customFormat="1" ht="15">
      <c r="A150" s="39" t="s">
        <v>86</v>
      </c>
      <c r="B150" s="51">
        <f>B151+B152+B153</f>
        <v>124900</v>
      </c>
      <c r="C150" s="51">
        <f>C151+C152+C153</f>
        <v>0</v>
      </c>
      <c r="D150" s="28">
        <f aca="true" t="shared" si="18" ref="D150:D160">IF(B150=0,"   ",C150/B150)</f>
        <v>0</v>
      </c>
      <c r="E150" s="31">
        <f aca="true" t="shared" si="19" ref="E150:E160">C150-B150</f>
        <v>-124900</v>
      </c>
    </row>
    <row r="151" spans="1:5" s="5" customFormat="1" ht="15">
      <c r="A151" s="39" t="s">
        <v>87</v>
      </c>
      <c r="B151" s="51">
        <v>0</v>
      </c>
      <c r="C151" s="51">
        <v>0</v>
      </c>
      <c r="D151" s="28" t="str">
        <f t="shared" si="18"/>
        <v>   </v>
      </c>
      <c r="E151" s="31">
        <f t="shared" si="19"/>
        <v>0</v>
      </c>
    </row>
    <row r="152" spans="1:5" s="5" customFormat="1" ht="15">
      <c r="A152" s="39" t="s">
        <v>124</v>
      </c>
      <c r="B152" s="51">
        <v>0</v>
      </c>
      <c r="C152" s="51">
        <v>0</v>
      </c>
      <c r="D152" s="28" t="str">
        <f t="shared" si="18"/>
        <v>   </v>
      </c>
      <c r="E152" s="31">
        <f t="shared" si="19"/>
        <v>0</v>
      </c>
    </row>
    <row r="153" spans="1:5" s="5" customFormat="1" ht="30">
      <c r="A153" s="39" t="s">
        <v>126</v>
      </c>
      <c r="B153" s="51">
        <f>B154+B155</f>
        <v>124900</v>
      </c>
      <c r="C153" s="51">
        <f>C154+C155</f>
        <v>0</v>
      </c>
      <c r="D153" s="28">
        <f t="shared" si="18"/>
        <v>0</v>
      </c>
      <c r="E153" s="31">
        <f t="shared" si="19"/>
        <v>-124900</v>
      </c>
    </row>
    <row r="154" spans="1:5" s="5" customFormat="1" ht="15">
      <c r="A154" s="41" t="s">
        <v>58</v>
      </c>
      <c r="B154" s="51">
        <v>124900</v>
      </c>
      <c r="C154" s="51">
        <v>0</v>
      </c>
      <c r="D154" s="28">
        <f t="shared" si="18"/>
        <v>0</v>
      </c>
      <c r="E154" s="31">
        <f t="shared" si="19"/>
        <v>-124900</v>
      </c>
    </row>
    <row r="155" spans="1:5" s="5" customFormat="1" ht="15">
      <c r="A155" s="41" t="s">
        <v>125</v>
      </c>
      <c r="B155" s="51">
        <v>0</v>
      </c>
      <c r="C155" s="51">
        <v>0</v>
      </c>
      <c r="D155" s="28" t="str">
        <f t="shared" si="18"/>
        <v>   </v>
      </c>
      <c r="E155" s="31">
        <f>C155-B155</f>
        <v>0</v>
      </c>
    </row>
    <row r="156" spans="1:5" ht="15">
      <c r="A156" s="39" t="s">
        <v>136</v>
      </c>
      <c r="B156" s="66">
        <f>B157</f>
        <v>1800000</v>
      </c>
      <c r="C156" s="66">
        <f>C157</f>
        <v>149500</v>
      </c>
      <c r="D156" s="28">
        <f>IF(B156=0,"   ",C156/B156)</f>
        <v>0.08305555555555555</v>
      </c>
      <c r="E156" s="67">
        <f>C156-B156</f>
        <v>-1650500</v>
      </c>
    </row>
    <row r="157" spans="1:5" ht="27.75" customHeight="1">
      <c r="A157" s="39" t="s">
        <v>137</v>
      </c>
      <c r="B157" s="66">
        <v>1800000</v>
      </c>
      <c r="C157" s="66">
        <v>149500</v>
      </c>
      <c r="D157" s="28">
        <f>IF(B157=0,"   ",C157/B157)</f>
        <v>0.08305555555555555</v>
      </c>
      <c r="E157" s="67">
        <f>C157-B157</f>
        <v>-1650500</v>
      </c>
    </row>
    <row r="158" spans="1:5" s="5" customFormat="1" ht="15">
      <c r="A158" s="27" t="s">
        <v>25</v>
      </c>
      <c r="B158" s="51">
        <f>B159+B160+B169+B168+B164+B171</f>
        <v>39219639.53</v>
      </c>
      <c r="C158" s="51">
        <f>C159+C160+C169+C168+C164+C171</f>
        <v>2569070.9</v>
      </c>
      <c r="D158" s="28">
        <f t="shared" si="18"/>
        <v>0.06550470455076107</v>
      </c>
      <c r="E158" s="31">
        <f t="shared" si="19"/>
        <v>-36650568.63</v>
      </c>
    </row>
    <row r="159" spans="1:5" s="5" customFormat="1" ht="27.75" customHeight="1">
      <c r="A159" s="27" t="s">
        <v>134</v>
      </c>
      <c r="B159" s="51">
        <v>1612800</v>
      </c>
      <c r="C159" s="51">
        <v>0</v>
      </c>
      <c r="D159" s="28">
        <f t="shared" si="18"/>
        <v>0</v>
      </c>
      <c r="E159" s="31">
        <f t="shared" si="19"/>
        <v>-1612800</v>
      </c>
    </row>
    <row r="160" spans="1:5" s="5" customFormat="1" ht="30">
      <c r="A160" s="27" t="s">
        <v>211</v>
      </c>
      <c r="B160" s="51">
        <f>B161+B162+B163</f>
        <v>10824739.53</v>
      </c>
      <c r="C160" s="51">
        <f>C161+C162+C163</f>
        <v>0</v>
      </c>
      <c r="D160" s="28">
        <f t="shared" si="18"/>
        <v>0</v>
      </c>
      <c r="E160" s="31">
        <f t="shared" si="19"/>
        <v>-10824739.53</v>
      </c>
    </row>
    <row r="161" spans="1:5" s="5" customFormat="1" ht="15">
      <c r="A161" s="41" t="s">
        <v>58</v>
      </c>
      <c r="B161" s="51">
        <v>8660300</v>
      </c>
      <c r="C161" s="51">
        <v>0</v>
      </c>
      <c r="D161" s="28">
        <f aca="true" t="shared" si="20" ref="D161:D178">IF(B161=0,"   ",C161/B161)</f>
        <v>0</v>
      </c>
      <c r="E161" s="31">
        <f aca="true" t="shared" si="21" ref="E161:E169">C161-B161</f>
        <v>-8660300</v>
      </c>
    </row>
    <row r="162" spans="1:5" s="5" customFormat="1" ht="15">
      <c r="A162" s="41" t="s">
        <v>232</v>
      </c>
      <c r="B162" s="51">
        <v>1882700</v>
      </c>
      <c r="C162" s="51">
        <v>0</v>
      </c>
      <c r="D162" s="28">
        <f>IF(B162=0,"   ",C162/B162)</f>
        <v>0</v>
      </c>
      <c r="E162" s="31">
        <f>C162-B162</f>
        <v>-1882700</v>
      </c>
    </row>
    <row r="163" spans="1:5" s="5" customFormat="1" ht="15">
      <c r="A163" s="41" t="s">
        <v>59</v>
      </c>
      <c r="B163" s="51">
        <v>281739.53</v>
      </c>
      <c r="C163" s="51">
        <v>0</v>
      </c>
      <c r="D163" s="28">
        <f>IF(B163=0,"   ",C163/B163)</f>
        <v>0</v>
      </c>
      <c r="E163" s="31">
        <f>C163-B163</f>
        <v>-281739.53</v>
      </c>
    </row>
    <row r="164" spans="1:5" s="5" customFormat="1" ht="30">
      <c r="A164" s="27" t="s">
        <v>212</v>
      </c>
      <c r="B164" s="51">
        <f>B165+B166+B167</f>
        <v>15486600</v>
      </c>
      <c r="C164" s="51">
        <f>C165+C166+C167</f>
        <v>1722378.9</v>
      </c>
      <c r="D164" s="28">
        <f t="shared" si="20"/>
        <v>0.11121736856379062</v>
      </c>
      <c r="E164" s="31">
        <f t="shared" si="21"/>
        <v>-13764221.1</v>
      </c>
    </row>
    <row r="165" spans="1:5" s="5" customFormat="1" ht="15">
      <c r="A165" s="41" t="s">
        <v>58</v>
      </c>
      <c r="B165" s="51">
        <v>12680100</v>
      </c>
      <c r="C165" s="51">
        <v>1550100</v>
      </c>
      <c r="D165" s="28">
        <f t="shared" si="20"/>
        <v>0.12224666997894339</v>
      </c>
      <c r="E165" s="31">
        <f t="shared" si="21"/>
        <v>-11130000</v>
      </c>
    </row>
    <row r="166" spans="1:5" s="5" customFormat="1" ht="15">
      <c r="A166" s="41" t="s">
        <v>232</v>
      </c>
      <c r="B166" s="51">
        <v>2756500</v>
      </c>
      <c r="C166" s="51">
        <v>172278.9</v>
      </c>
      <c r="D166" s="28">
        <f t="shared" si="20"/>
        <v>0.06249914746961727</v>
      </c>
      <c r="E166" s="31">
        <f t="shared" si="21"/>
        <v>-2584221.1</v>
      </c>
    </row>
    <row r="167" spans="1:5" s="5" customFormat="1" ht="15">
      <c r="A167" s="41" t="s">
        <v>59</v>
      </c>
      <c r="B167" s="51">
        <v>50000</v>
      </c>
      <c r="C167" s="51">
        <v>0</v>
      </c>
      <c r="D167" s="28">
        <f>IF(B167=0,"   ",C167/B167)</f>
        <v>0</v>
      </c>
      <c r="E167" s="31">
        <f>C167-B167</f>
        <v>-50000</v>
      </c>
    </row>
    <row r="168" spans="1:5" s="5" customFormat="1" ht="15">
      <c r="A168" s="27" t="s">
        <v>135</v>
      </c>
      <c r="B168" s="66">
        <v>68700</v>
      </c>
      <c r="C168" s="66">
        <v>0</v>
      </c>
      <c r="D168" s="28">
        <f t="shared" si="20"/>
        <v>0</v>
      </c>
      <c r="E168" s="31">
        <f t="shared" si="21"/>
        <v>-68700</v>
      </c>
    </row>
    <row r="169" spans="1:5" s="5" customFormat="1" ht="29.25" customHeight="1">
      <c r="A169" s="27" t="s">
        <v>213</v>
      </c>
      <c r="B169" s="51">
        <f>B170</f>
        <v>6600100</v>
      </c>
      <c r="C169" s="51">
        <f>C170</f>
        <v>0</v>
      </c>
      <c r="D169" s="28">
        <f t="shared" si="20"/>
        <v>0</v>
      </c>
      <c r="E169" s="31">
        <f t="shared" si="21"/>
        <v>-6600100</v>
      </c>
    </row>
    <row r="170" spans="1:5" s="5" customFormat="1" ht="15">
      <c r="A170" s="41" t="s">
        <v>58</v>
      </c>
      <c r="B170" s="51">
        <v>6600100</v>
      </c>
      <c r="C170" s="51">
        <v>0</v>
      </c>
      <c r="D170" s="28">
        <f t="shared" si="20"/>
        <v>0</v>
      </c>
      <c r="E170" s="31">
        <f aca="true" t="shared" si="22" ref="E170:E178">C170-B170</f>
        <v>-6600100</v>
      </c>
    </row>
    <row r="171" spans="1:5" s="5" customFormat="1" ht="29.25" customHeight="1">
      <c r="A171" s="27" t="s">
        <v>214</v>
      </c>
      <c r="B171" s="51">
        <f>B172</f>
        <v>4626700</v>
      </c>
      <c r="C171" s="51">
        <f>C172</f>
        <v>846692</v>
      </c>
      <c r="D171" s="28">
        <f t="shared" si="20"/>
        <v>0.18300127520695095</v>
      </c>
      <c r="E171" s="31">
        <f>C171-B171</f>
        <v>-3780008</v>
      </c>
    </row>
    <row r="172" spans="1:5" s="5" customFormat="1" ht="15">
      <c r="A172" s="41" t="s">
        <v>58</v>
      </c>
      <c r="B172" s="51">
        <v>4626700</v>
      </c>
      <c r="C172" s="51">
        <v>846692</v>
      </c>
      <c r="D172" s="28">
        <f t="shared" si="20"/>
        <v>0.18300127520695095</v>
      </c>
      <c r="E172" s="31">
        <f>C172-B172</f>
        <v>-3780008</v>
      </c>
    </row>
    <row r="173" spans="1:5" s="5" customFormat="1" ht="15">
      <c r="A173" s="27" t="s">
        <v>36</v>
      </c>
      <c r="B173" s="51">
        <f>B175+B177+B176+B174</f>
        <v>232000</v>
      </c>
      <c r="C173" s="51">
        <f>C175+C177+C176</f>
        <v>0</v>
      </c>
      <c r="D173" s="28">
        <f t="shared" si="20"/>
        <v>0</v>
      </c>
      <c r="E173" s="31">
        <f t="shared" si="22"/>
        <v>-232000</v>
      </c>
    </row>
    <row r="174" spans="1:5" s="5" customFormat="1" ht="14.25" customHeight="1">
      <c r="A174" s="27" t="s">
        <v>118</v>
      </c>
      <c r="B174" s="51">
        <v>232000</v>
      </c>
      <c r="C174" s="51">
        <v>0</v>
      </c>
      <c r="D174" s="28">
        <f>IF(B174=0,"   ",C174/B174)</f>
        <v>0</v>
      </c>
      <c r="E174" s="31">
        <f>C174-B174</f>
        <v>-232000</v>
      </c>
    </row>
    <row r="175" spans="1:5" s="5" customFormat="1" ht="30">
      <c r="A175" s="27" t="s">
        <v>119</v>
      </c>
      <c r="B175" s="51">
        <v>0</v>
      </c>
      <c r="C175" s="51">
        <v>0</v>
      </c>
      <c r="D175" s="28" t="str">
        <f t="shared" si="20"/>
        <v>   </v>
      </c>
      <c r="E175" s="31">
        <f t="shared" si="22"/>
        <v>0</v>
      </c>
    </row>
    <row r="176" spans="1:5" s="5" customFormat="1" ht="30">
      <c r="A176" s="27" t="s">
        <v>133</v>
      </c>
      <c r="B176" s="51">
        <v>0</v>
      </c>
      <c r="C176" s="51">
        <v>0</v>
      </c>
      <c r="D176" s="28" t="str">
        <f t="shared" si="20"/>
        <v>   </v>
      </c>
      <c r="E176" s="31">
        <f t="shared" si="22"/>
        <v>0</v>
      </c>
    </row>
    <row r="177" spans="1:5" s="5" customFormat="1" ht="29.25" customHeight="1">
      <c r="A177" s="27" t="s">
        <v>132</v>
      </c>
      <c r="B177" s="51">
        <v>0</v>
      </c>
      <c r="C177" s="51">
        <v>0</v>
      </c>
      <c r="D177" s="28" t="str">
        <f t="shared" si="20"/>
        <v>   </v>
      </c>
      <c r="E177" s="31">
        <f t="shared" si="22"/>
        <v>0</v>
      </c>
    </row>
    <row r="178" spans="1:5" s="5" customFormat="1" ht="15">
      <c r="A178" s="27" t="s">
        <v>7</v>
      </c>
      <c r="B178" s="51">
        <f>B179+B184</f>
        <v>6213445.91</v>
      </c>
      <c r="C178" s="51">
        <f>C179+C184</f>
        <v>0</v>
      </c>
      <c r="D178" s="28">
        <f t="shared" si="20"/>
        <v>0</v>
      </c>
      <c r="E178" s="31">
        <f t="shared" si="22"/>
        <v>-6213445.91</v>
      </c>
    </row>
    <row r="179" spans="1:5" s="5" customFormat="1" ht="15">
      <c r="A179" s="39" t="s">
        <v>89</v>
      </c>
      <c r="B179" s="51">
        <f>B182+B183+B180+B181</f>
        <v>0</v>
      </c>
      <c r="C179" s="51">
        <f>C182+C183+C180+C181</f>
        <v>0</v>
      </c>
      <c r="D179" s="28" t="str">
        <f aca="true" t="shared" si="23" ref="D179:D188">IF(B179=0,"   ",C179/B179)</f>
        <v>   </v>
      </c>
      <c r="E179" s="31">
        <f aca="true" t="shared" si="24" ref="E179:E188">C179-B179</f>
        <v>0</v>
      </c>
    </row>
    <row r="180" spans="1:5" s="5" customFormat="1" ht="30">
      <c r="A180" s="41" t="s">
        <v>156</v>
      </c>
      <c r="B180" s="51">
        <v>0</v>
      </c>
      <c r="C180" s="51">
        <v>0</v>
      </c>
      <c r="D180" s="28" t="str">
        <f t="shared" si="23"/>
        <v>   </v>
      </c>
      <c r="E180" s="31">
        <f t="shared" si="24"/>
        <v>0</v>
      </c>
    </row>
    <row r="181" spans="1:5" s="5" customFormat="1" ht="30">
      <c r="A181" s="41" t="s">
        <v>157</v>
      </c>
      <c r="B181" s="51">
        <v>0</v>
      </c>
      <c r="C181" s="51">
        <v>0</v>
      </c>
      <c r="D181" s="28" t="str">
        <f t="shared" si="23"/>
        <v>   </v>
      </c>
      <c r="E181" s="31">
        <f t="shared" si="24"/>
        <v>0</v>
      </c>
    </row>
    <row r="182" spans="1:5" s="5" customFormat="1" ht="15">
      <c r="A182" s="41" t="s">
        <v>90</v>
      </c>
      <c r="B182" s="51">
        <v>0</v>
      </c>
      <c r="C182" s="51">
        <v>0</v>
      </c>
      <c r="D182" s="28" t="str">
        <f t="shared" si="23"/>
        <v>   </v>
      </c>
      <c r="E182" s="31">
        <f t="shared" si="24"/>
        <v>0</v>
      </c>
    </row>
    <row r="183" spans="1:5" ht="14.25" customHeight="1">
      <c r="A183" s="70" t="s">
        <v>150</v>
      </c>
      <c r="B183" s="65">
        <v>0</v>
      </c>
      <c r="C183" s="65">
        <v>0</v>
      </c>
      <c r="D183" s="28" t="str">
        <f t="shared" si="23"/>
        <v>   </v>
      </c>
      <c r="E183" s="31">
        <f t="shared" si="24"/>
        <v>0</v>
      </c>
    </row>
    <row r="184" spans="1:5" ht="15">
      <c r="A184" s="27" t="s">
        <v>144</v>
      </c>
      <c r="B184" s="66">
        <f>B185</f>
        <v>6213445.91</v>
      </c>
      <c r="C184" s="66">
        <f>C185</f>
        <v>0</v>
      </c>
      <c r="D184" s="28">
        <f t="shared" si="23"/>
        <v>0</v>
      </c>
      <c r="E184" s="67">
        <f t="shared" si="24"/>
        <v>-6213445.91</v>
      </c>
    </row>
    <row r="185" spans="1:5" ht="27.75" customHeight="1">
      <c r="A185" s="39" t="s">
        <v>186</v>
      </c>
      <c r="B185" s="66">
        <f>B186+B188+B187</f>
        <v>6213445.91</v>
      </c>
      <c r="C185" s="66">
        <f>C186+C188+C187</f>
        <v>0</v>
      </c>
      <c r="D185" s="28">
        <f t="shared" si="23"/>
        <v>0</v>
      </c>
      <c r="E185" s="67">
        <f t="shared" si="24"/>
        <v>-6213445.91</v>
      </c>
    </row>
    <row r="186" spans="1:5" ht="15">
      <c r="A186" s="27" t="s">
        <v>142</v>
      </c>
      <c r="B186" s="66">
        <v>6151311.44</v>
      </c>
      <c r="C186" s="66">
        <v>0</v>
      </c>
      <c r="D186" s="28">
        <f t="shared" si="23"/>
        <v>0</v>
      </c>
      <c r="E186" s="67">
        <f t="shared" si="24"/>
        <v>-6151311.44</v>
      </c>
    </row>
    <row r="187" spans="1:5" ht="15">
      <c r="A187" s="27" t="s">
        <v>143</v>
      </c>
      <c r="B187" s="66">
        <v>43494.12</v>
      </c>
      <c r="C187" s="66">
        <v>0</v>
      </c>
      <c r="D187" s="28">
        <f t="shared" si="23"/>
        <v>0</v>
      </c>
      <c r="E187" s="67">
        <f t="shared" si="24"/>
        <v>-43494.12</v>
      </c>
    </row>
    <row r="188" spans="1:5" ht="15">
      <c r="A188" s="27" t="s">
        <v>162</v>
      </c>
      <c r="B188" s="66">
        <v>18640.35</v>
      </c>
      <c r="C188" s="66">
        <v>0</v>
      </c>
      <c r="D188" s="28">
        <f t="shared" si="23"/>
        <v>0</v>
      </c>
      <c r="E188" s="67">
        <f t="shared" si="24"/>
        <v>-18640.35</v>
      </c>
    </row>
    <row r="189" spans="1:5" s="5" customFormat="1" ht="15">
      <c r="A189" s="27" t="s">
        <v>8</v>
      </c>
      <c r="B189" s="51">
        <f>B190+B202+B236+B232+B218</f>
        <v>373250705.59000003</v>
      </c>
      <c r="C189" s="51">
        <f>C190+C202+C236+C232+C218</f>
        <v>31968276.61</v>
      </c>
      <c r="D189" s="28">
        <f aca="true" t="shared" si="25" ref="D189:D205">IF(B189=0,"   ",C189/B189)</f>
        <v>0.08564826839233303</v>
      </c>
      <c r="E189" s="31">
        <f aca="true" t="shared" si="26" ref="E189:E205">C189-B189</f>
        <v>-341282428.98</v>
      </c>
    </row>
    <row r="190" spans="1:5" s="5" customFormat="1" ht="15">
      <c r="A190" s="27" t="s">
        <v>44</v>
      </c>
      <c r="B190" s="51">
        <f>B191+B194+B198</f>
        <v>109232800</v>
      </c>
      <c r="C190" s="51">
        <f>C191+C194+C198</f>
        <v>7158800</v>
      </c>
      <c r="D190" s="28">
        <f t="shared" si="25"/>
        <v>0.06553709142308904</v>
      </c>
      <c r="E190" s="31">
        <f t="shared" si="26"/>
        <v>-102074000</v>
      </c>
    </row>
    <row r="191" spans="1:5" s="5" customFormat="1" ht="15">
      <c r="A191" s="27" t="s">
        <v>76</v>
      </c>
      <c r="B191" s="51">
        <v>42065500</v>
      </c>
      <c r="C191" s="55">
        <v>7158800</v>
      </c>
      <c r="D191" s="28">
        <f t="shared" si="25"/>
        <v>0.17018221583007453</v>
      </c>
      <c r="E191" s="31">
        <f t="shared" si="26"/>
        <v>-34906700</v>
      </c>
    </row>
    <row r="192" spans="1:5" s="5" customFormat="1" ht="15">
      <c r="A192" s="41" t="s">
        <v>138</v>
      </c>
      <c r="B192" s="51">
        <v>37098100</v>
      </c>
      <c r="C192" s="55">
        <v>6764600</v>
      </c>
      <c r="D192" s="28">
        <f t="shared" si="25"/>
        <v>0.18234357015588398</v>
      </c>
      <c r="E192" s="31">
        <f>C192-B192</f>
        <v>-30333500</v>
      </c>
    </row>
    <row r="193" spans="1:5" s="5" customFormat="1" ht="15">
      <c r="A193" s="39" t="s">
        <v>94</v>
      </c>
      <c r="B193" s="51">
        <v>0</v>
      </c>
      <c r="C193" s="51">
        <v>0</v>
      </c>
      <c r="D193" s="28" t="str">
        <f t="shared" si="25"/>
        <v>   </v>
      </c>
      <c r="E193" s="31">
        <f t="shared" si="26"/>
        <v>0</v>
      </c>
    </row>
    <row r="194" spans="1:5" s="5" customFormat="1" ht="15">
      <c r="A194" s="27" t="s">
        <v>149</v>
      </c>
      <c r="B194" s="51">
        <f>B195</f>
        <v>10000000</v>
      </c>
      <c r="C194" s="51">
        <f>C195</f>
        <v>0</v>
      </c>
      <c r="D194" s="28">
        <f aca="true" t="shared" si="27" ref="D194:D201">IF(B194=0,"   ",C194/B194)</f>
        <v>0</v>
      </c>
      <c r="E194" s="31">
        <f aca="true" t="shared" si="28" ref="E194:E201">C194-B194</f>
        <v>-10000000</v>
      </c>
    </row>
    <row r="195" spans="1:5" s="5" customFormat="1" ht="45">
      <c r="A195" s="41" t="s">
        <v>215</v>
      </c>
      <c r="B195" s="51">
        <f>SUM(B196:B197)</f>
        <v>10000000</v>
      </c>
      <c r="C195" s="51">
        <v>0</v>
      </c>
      <c r="D195" s="28">
        <f t="shared" si="27"/>
        <v>0</v>
      </c>
      <c r="E195" s="31">
        <f t="shared" si="28"/>
        <v>-10000000</v>
      </c>
    </row>
    <row r="196" spans="1:5" ht="15">
      <c r="A196" s="27" t="s">
        <v>143</v>
      </c>
      <c r="B196" s="66">
        <v>10000000</v>
      </c>
      <c r="C196" s="66">
        <v>0</v>
      </c>
      <c r="D196" s="28">
        <f t="shared" si="27"/>
        <v>0</v>
      </c>
      <c r="E196" s="67">
        <f t="shared" si="28"/>
        <v>-10000000</v>
      </c>
    </row>
    <row r="197" spans="1:5" ht="15">
      <c r="A197" s="27" t="s">
        <v>162</v>
      </c>
      <c r="B197" s="66">
        <v>0</v>
      </c>
      <c r="C197" s="66">
        <v>0</v>
      </c>
      <c r="D197" s="28" t="str">
        <f t="shared" si="27"/>
        <v>   </v>
      </c>
      <c r="E197" s="67">
        <f t="shared" si="28"/>
        <v>0</v>
      </c>
    </row>
    <row r="198" spans="1:5" s="5" customFormat="1" ht="30">
      <c r="A198" s="39" t="s">
        <v>197</v>
      </c>
      <c r="B198" s="51">
        <f>SUM(B199:B201)</f>
        <v>57167300</v>
      </c>
      <c r="C198" s="51">
        <f>SUM(C199:C201)</f>
        <v>0</v>
      </c>
      <c r="D198" s="28">
        <f t="shared" si="27"/>
        <v>0</v>
      </c>
      <c r="E198" s="31">
        <f t="shared" si="28"/>
        <v>-57167300</v>
      </c>
    </row>
    <row r="199" spans="1:5" ht="15">
      <c r="A199" s="27" t="s">
        <v>216</v>
      </c>
      <c r="B199" s="66">
        <v>56880000</v>
      </c>
      <c r="C199" s="66">
        <v>0</v>
      </c>
      <c r="D199" s="28">
        <f t="shared" si="27"/>
        <v>0</v>
      </c>
      <c r="E199" s="67">
        <f t="shared" si="28"/>
        <v>-56880000</v>
      </c>
    </row>
    <row r="200" spans="1:5" ht="15">
      <c r="A200" s="27" t="s">
        <v>143</v>
      </c>
      <c r="B200" s="66">
        <v>287300</v>
      </c>
      <c r="C200" s="66">
        <v>0</v>
      </c>
      <c r="D200" s="28">
        <f t="shared" si="27"/>
        <v>0</v>
      </c>
      <c r="E200" s="67">
        <f t="shared" si="28"/>
        <v>-287300</v>
      </c>
    </row>
    <row r="201" spans="1:5" ht="15">
      <c r="A201" s="27" t="s">
        <v>162</v>
      </c>
      <c r="B201" s="66">
        <v>0</v>
      </c>
      <c r="C201" s="66">
        <v>0</v>
      </c>
      <c r="D201" s="28" t="str">
        <f t="shared" si="27"/>
        <v>   </v>
      </c>
      <c r="E201" s="67">
        <f t="shared" si="28"/>
        <v>0</v>
      </c>
    </row>
    <row r="202" spans="1:5" s="5" customFormat="1" ht="15">
      <c r="A202" s="27" t="s">
        <v>45</v>
      </c>
      <c r="B202" s="51">
        <f>B203+B205+B217+B210+B213+B216</f>
        <v>224743456.81</v>
      </c>
      <c r="C202" s="51">
        <f>C203+C205+C217+C210+C213+C216</f>
        <v>21145300</v>
      </c>
      <c r="D202" s="28">
        <f t="shared" si="25"/>
        <v>0.09408638765344085</v>
      </c>
      <c r="E202" s="31">
        <f t="shared" si="26"/>
        <v>-203598156.81</v>
      </c>
    </row>
    <row r="203" spans="1:5" s="5" customFormat="1" ht="15">
      <c r="A203" s="27" t="s">
        <v>76</v>
      </c>
      <c r="B203" s="51">
        <v>124162056.81</v>
      </c>
      <c r="C203" s="51">
        <v>21145300</v>
      </c>
      <c r="D203" s="28">
        <f t="shared" si="25"/>
        <v>0.1703040408903484</v>
      </c>
      <c r="E203" s="31">
        <f t="shared" si="26"/>
        <v>-103016756.81</v>
      </c>
    </row>
    <row r="204" spans="1:5" s="5" customFormat="1" ht="18" customHeight="1">
      <c r="A204" s="41" t="s">
        <v>187</v>
      </c>
      <c r="B204" s="51">
        <v>108768400</v>
      </c>
      <c r="C204" s="51">
        <v>18929200</v>
      </c>
      <c r="D204" s="28">
        <f t="shared" si="25"/>
        <v>0.1740321637534431</v>
      </c>
      <c r="E204" s="31">
        <f t="shared" si="26"/>
        <v>-89839200</v>
      </c>
    </row>
    <row r="205" spans="1:5" s="5" customFormat="1" ht="15">
      <c r="A205" s="27" t="s">
        <v>77</v>
      </c>
      <c r="B205" s="51">
        <f>B207+B206</f>
        <v>20080000</v>
      </c>
      <c r="C205" s="51">
        <f>C207+C206</f>
        <v>0</v>
      </c>
      <c r="D205" s="28">
        <f t="shared" si="25"/>
        <v>0</v>
      </c>
      <c r="E205" s="31">
        <f t="shared" si="26"/>
        <v>-20080000</v>
      </c>
    </row>
    <row r="206" spans="1:5" s="5" customFormat="1" ht="30">
      <c r="A206" s="27" t="s">
        <v>233</v>
      </c>
      <c r="B206" s="51">
        <v>80000</v>
      </c>
      <c r="C206" s="51">
        <f>C208</f>
        <v>0</v>
      </c>
      <c r="D206" s="28">
        <f>IF(B206=0,"   ",C206/B206)</f>
        <v>0</v>
      </c>
      <c r="E206" s="31">
        <f>C206-B206</f>
        <v>-80000</v>
      </c>
    </row>
    <row r="207" spans="1:5" s="5" customFormat="1" ht="45">
      <c r="A207" s="39" t="s">
        <v>217</v>
      </c>
      <c r="B207" s="51">
        <f>SUM(B208:B209)</f>
        <v>20000000</v>
      </c>
      <c r="C207" s="51">
        <f>SUM(C208:C209)</f>
        <v>0</v>
      </c>
      <c r="D207" s="28">
        <f aca="true" t="shared" si="29" ref="D207:D212">IF(B207=0,"   ",C207/B207)</f>
        <v>0</v>
      </c>
      <c r="E207" s="31">
        <f aca="true" t="shared" si="30" ref="E207:E212">C207-B207</f>
        <v>-20000000</v>
      </c>
    </row>
    <row r="208" spans="1:5" ht="15">
      <c r="A208" s="27" t="s">
        <v>143</v>
      </c>
      <c r="B208" s="66">
        <v>20000000</v>
      </c>
      <c r="C208" s="66">
        <v>0</v>
      </c>
      <c r="D208" s="28">
        <f t="shared" si="29"/>
        <v>0</v>
      </c>
      <c r="E208" s="67">
        <f t="shared" si="30"/>
        <v>-20000000</v>
      </c>
    </row>
    <row r="209" spans="1:5" ht="15">
      <c r="A209" s="27" t="s">
        <v>162</v>
      </c>
      <c r="B209" s="66">
        <v>0</v>
      </c>
      <c r="C209" s="66">
        <v>0</v>
      </c>
      <c r="D209" s="28" t="str">
        <f t="shared" si="29"/>
        <v>   </v>
      </c>
      <c r="E209" s="67">
        <f t="shared" si="30"/>
        <v>0</v>
      </c>
    </row>
    <row r="210" spans="1:5" s="5" customFormat="1" ht="45">
      <c r="A210" s="71" t="s">
        <v>172</v>
      </c>
      <c r="B210" s="51">
        <f>B211+B212</f>
        <v>80232400</v>
      </c>
      <c r="C210" s="51">
        <f>C211+C212</f>
        <v>0</v>
      </c>
      <c r="D210" s="28">
        <f t="shared" si="29"/>
        <v>0</v>
      </c>
      <c r="E210" s="31">
        <f t="shared" si="30"/>
        <v>-80232400</v>
      </c>
    </row>
    <row r="211" spans="1:5" s="5" customFormat="1" ht="15" customHeight="1">
      <c r="A211" s="41" t="s">
        <v>58</v>
      </c>
      <c r="B211" s="66">
        <v>77027200</v>
      </c>
      <c r="C211" s="66">
        <v>0</v>
      </c>
      <c r="D211" s="28">
        <f t="shared" si="29"/>
        <v>0</v>
      </c>
      <c r="E211" s="31">
        <f t="shared" si="30"/>
        <v>-77027200</v>
      </c>
    </row>
    <row r="212" spans="1:5" s="5" customFormat="1" ht="13.5" customHeight="1">
      <c r="A212" s="41" t="s">
        <v>152</v>
      </c>
      <c r="B212" s="66">
        <v>3205200</v>
      </c>
      <c r="C212" s="66">
        <v>0</v>
      </c>
      <c r="D212" s="28">
        <f t="shared" si="29"/>
        <v>0</v>
      </c>
      <c r="E212" s="31">
        <f t="shared" si="30"/>
        <v>-3205200</v>
      </c>
    </row>
    <row r="213" spans="1:5" s="5" customFormat="1" ht="57" customHeight="1">
      <c r="A213" s="39" t="s">
        <v>188</v>
      </c>
      <c r="B213" s="51">
        <f>SUM(B214:B215)</f>
        <v>0</v>
      </c>
      <c r="C213" s="51">
        <f>SUM(C214:C215)</f>
        <v>0</v>
      </c>
      <c r="D213" s="28" t="str">
        <f aca="true" t="shared" si="31" ref="D213:D219">IF(B213=0,"   ",C213/B213)</f>
        <v>   </v>
      </c>
      <c r="E213" s="31">
        <f aca="true" t="shared" si="32" ref="E213:E219">C213-B213</f>
        <v>0</v>
      </c>
    </row>
    <row r="214" spans="1:5" s="5" customFormat="1" ht="15" customHeight="1">
      <c r="A214" s="41" t="s">
        <v>58</v>
      </c>
      <c r="B214" s="66">
        <v>0</v>
      </c>
      <c r="C214" s="66">
        <v>0</v>
      </c>
      <c r="D214" s="28" t="str">
        <f t="shared" si="31"/>
        <v>   </v>
      </c>
      <c r="E214" s="31">
        <f t="shared" si="32"/>
        <v>0</v>
      </c>
    </row>
    <row r="215" spans="1:5" s="5" customFormat="1" ht="13.5" customHeight="1">
      <c r="A215" s="41" t="s">
        <v>152</v>
      </c>
      <c r="B215" s="66">
        <v>0</v>
      </c>
      <c r="C215" s="66">
        <v>0</v>
      </c>
      <c r="D215" s="28" t="str">
        <f t="shared" si="31"/>
        <v>   </v>
      </c>
      <c r="E215" s="31">
        <f t="shared" si="32"/>
        <v>0</v>
      </c>
    </row>
    <row r="216" spans="1:5" s="5" customFormat="1" ht="15">
      <c r="A216" s="39" t="s">
        <v>239</v>
      </c>
      <c r="B216" s="51">
        <v>189000</v>
      </c>
      <c r="C216" s="51">
        <v>0</v>
      </c>
      <c r="D216" s="28">
        <f>IF(B216=0,"   ",C216/B216)</f>
        <v>0</v>
      </c>
      <c r="E216" s="31">
        <f>C216-B216</f>
        <v>-189000</v>
      </c>
    </row>
    <row r="217" spans="1:5" s="5" customFormat="1" ht="15">
      <c r="A217" s="39" t="s">
        <v>115</v>
      </c>
      <c r="B217" s="51">
        <v>80000</v>
      </c>
      <c r="C217" s="51">
        <v>0</v>
      </c>
      <c r="D217" s="28">
        <f>IF(B217=0,"   ",C217/B217)</f>
        <v>0</v>
      </c>
      <c r="E217" s="31">
        <f>C217-B217</f>
        <v>-80000</v>
      </c>
    </row>
    <row r="218" spans="1:5" s="5" customFormat="1" ht="15">
      <c r="A218" s="27" t="s">
        <v>139</v>
      </c>
      <c r="B218" s="51">
        <f>B219+B221+B224+B231+B220+B230+B227</f>
        <v>33395648.78</v>
      </c>
      <c r="C218" s="51">
        <f>C219+C221+C224+C231+C220+C230+C227</f>
        <v>2807714.89</v>
      </c>
      <c r="D218" s="28">
        <f t="shared" si="31"/>
        <v>0.08407427292388718</v>
      </c>
      <c r="E218" s="31">
        <f t="shared" si="32"/>
        <v>-30587933.89</v>
      </c>
    </row>
    <row r="219" spans="1:5" s="5" customFormat="1" ht="15">
      <c r="A219" s="27" t="s">
        <v>76</v>
      </c>
      <c r="B219" s="51">
        <v>16242800</v>
      </c>
      <c r="C219" s="55">
        <v>2581500</v>
      </c>
      <c r="D219" s="28">
        <f t="shared" si="31"/>
        <v>0.15893195754426576</v>
      </c>
      <c r="E219" s="31">
        <f t="shared" si="32"/>
        <v>-13661300</v>
      </c>
    </row>
    <row r="220" spans="1:5" s="5" customFormat="1" ht="30">
      <c r="A220" s="27" t="s">
        <v>234</v>
      </c>
      <c r="B220" s="51">
        <v>2115080.49</v>
      </c>
      <c r="C220" s="55">
        <v>0</v>
      </c>
      <c r="D220" s="28">
        <f>IF(B220=0,"   ",C220/B220)</f>
        <v>0</v>
      </c>
      <c r="E220" s="31">
        <f>C220-B220</f>
        <v>-2115080.49</v>
      </c>
    </row>
    <row r="221" spans="1:5" ht="15" customHeight="1">
      <c r="A221" s="71" t="s">
        <v>177</v>
      </c>
      <c r="B221" s="51">
        <f>B222+B223</f>
        <v>531914.89</v>
      </c>
      <c r="C221" s="51">
        <f>C222+C223</f>
        <v>31914.89</v>
      </c>
      <c r="D221" s="66">
        <f>IF(B221=0,"   ",C221/B221*100)</f>
        <v>5.999999360799995</v>
      </c>
      <c r="E221" s="67">
        <f aca="true" t="shared" si="33" ref="E221:E226">C221-B221</f>
        <v>-500000</v>
      </c>
    </row>
    <row r="222" spans="1:5" s="5" customFormat="1" ht="15" customHeight="1">
      <c r="A222" s="41" t="s">
        <v>58</v>
      </c>
      <c r="B222" s="66">
        <v>500000</v>
      </c>
      <c r="C222" s="66">
        <v>0</v>
      </c>
      <c r="D222" s="28">
        <f>IF(B222=0,"   ",C222/B222)</f>
        <v>0</v>
      </c>
      <c r="E222" s="31">
        <f t="shared" si="33"/>
        <v>-500000</v>
      </c>
    </row>
    <row r="223" spans="1:5" s="5" customFormat="1" ht="13.5" customHeight="1">
      <c r="A223" s="41" t="s">
        <v>152</v>
      </c>
      <c r="B223" s="66">
        <v>31914.89</v>
      </c>
      <c r="C223" s="66">
        <v>31914.89</v>
      </c>
      <c r="D223" s="28">
        <f>IF(B223=0,"   ",C223/B223)</f>
        <v>1</v>
      </c>
      <c r="E223" s="31">
        <f t="shared" si="33"/>
        <v>0</v>
      </c>
    </row>
    <row r="224" spans="1:5" ht="28.5" customHeight="1">
      <c r="A224" s="71" t="s">
        <v>179</v>
      </c>
      <c r="B224" s="51">
        <f>B225+B226</f>
        <v>4995000</v>
      </c>
      <c r="C224" s="51">
        <f>C225+C226</f>
        <v>0</v>
      </c>
      <c r="D224" s="66">
        <f>IF(B224=0,"   ",C224/B224*100)</f>
        <v>0</v>
      </c>
      <c r="E224" s="67">
        <f t="shared" si="33"/>
        <v>-4995000</v>
      </c>
    </row>
    <row r="225" spans="1:5" s="5" customFormat="1" ht="15" customHeight="1">
      <c r="A225" s="41" t="s">
        <v>58</v>
      </c>
      <c r="B225" s="66">
        <v>4695300</v>
      </c>
      <c r="C225" s="66">
        <v>0</v>
      </c>
      <c r="D225" s="28">
        <f aca="true" t="shared" si="34" ref="D225:D234">IF(B225=0,"   ",C225/B225)</f>
        <v>0</v>
      </c>
      <c r="E225" s="31">
        <f t="shared" si="33"/>
        <v>-4695300</v>
      </c>
    </row>
    <row r="226" spans="1:5" s="5" customFormat="1" ht="13.5" customHeight="1">
      <c r="A226" s="41" t="s">
        <v>152</v>
      </c>
      <c r="B226" s="66">
        <v>299700</v>
      </c>
      <c r="C226" s="66">
        <v>0</v>
      </c>
      <c r="D226" s="28">
        <f t="shared" si="34"/>
        <v>0</v>
      </c>
      <c r="E226" s="31">
        <f t="shared" si="33"/>
        <v>-299700</v>
      </c>
    </row>
    <row r="227" spans="1:5" ht="15" customHeight="1">
      <c r="A227" s="27" t="s">
        <v>223</v>
      </c>
      <c r="B227" s="51">
        <f>SUM(B228:B229)</f>
        <v>1000000</v>
      </c>
      <c r="C227" s="51">
        <f>SUM(C228:C229)</f>
        <v>0</v>
      </c>
      <c r="D227" s="28">
        <f>IF(B227=0,"   ",C227/B227)</f>
        <v>0</v>
      </c>
      <c r="E227" s="67">
        <f aca="true" t="shared" si="35" ref="E227:E234">C227-B227</f>
        <v>-1000000</v>
      </c>
    </row>
    <row r="228" spans="1:5" s="5" customFormat="1" ht="13.5" customHeight="1">
      <c r="A228" s="41" t="s">
        <v>74</v>
      </c>
      <c r="B228" s="66">
        <v>1000000</v>
      </c>
      <c r="C228" s="66">
        <v>0</v>
      </c>
      <c r="D228" s="28">
        <f>IF(B228=0,"   ",C228/B228)</f>
        <v>0</v>
      </c>
      <c r="E228" s="31">
        <f t="shared" si="35"/>
        <v>-1000000</v>
      </c>
    </row>
    <row r="229" spans="1:5" ht="14.25" customHeight="1">
      <c r="A229" s="41" t="s">
        <v>58</v>
      </c>
      <c r="B229" s="66">
        <v>0</v>
      </c>
      <c r="C229" s="66">
        <v>0</v>
      </c>
      <c r="D229" s="28" t="str">
        <f>IF(B229=0,"   ",C229/B229)</f>
        <v>   </v>
      </c>
      <c r="E229" s="67">
        <f t="shared" si="35"/>
        <v>0</v>
      </c>
    </row>
    <row r="230" spans="1:5" s="5" customFormat="1" ht="17.25" customHeight="1">
      <c r="A230" s="39" t="s">
        <v>235</v>
      </c>
      <c r="B230" s="66">
        <v>81853.4</v>
      </c>
      <c r="C230" s="66">
        <v>0</v>
      </c>
      <c r="D230" s="28">
        <f>IF(B230=0,"   ",C230/B230)</f>
        <v>0</v>
      </c>
      <c r="E230" s="31">
        <f t="shared" si="35"/>
        <v>-81853.4</v>
      </c>
    </row>
    <row r="231" spans="1:5" s="5" customFormat="1" ht="27" customHeight="1">
      <c r="A231" s="39" t="s">
        <v>182</v>
      </c>
      <c r="B231" s="66">
        <v>8429000</v>
      </c>
      <c r="C231" s="66">
        <v>194300</v>
      </c>
      <c r="D231" s="28">
        <f t="shared" si="34"/>
        <v>0.02305137026930834</v>
      </c>
      <c r="E231" s="31">
        <f t="shared" si="35"/>
        <v>-8234700</v>
      </c>
    </row>
    <row r="232" spans="1:5" s="5" customFormat="1" ht="15">
      <c r="A232" s="39" t="s">
        <v>46</v>
      </c>
      <c r="B232" s="51">
        <f>B233+B234+B235</f>
        <v>60000</v>
      </c>
      <c r="C232" s="51">
        <f>C233+C234+C235</f>
        <v>24000</v>
      </c>
      <c r="D232" s="28">
        <f t="shared" si="34"/>
        <v>0.4</v>
      </c>
      <c r="E232" s="31">
        <f t="shared" si="35"/>
        <v>-36000</v>
      </c>
    </row>
    <row r="233" spans="1:5" s="5" customFormat="1" ht="15">
      <c r="A233" s="27" t="s">
        <v>93</v>
      </c>
      <c r="B233" s="51">
        <v>0</v>
      </c>
      <c r="C233" s="51">
        <v>0</v>
      </c>
      <c r="D233" s="28" t="str">
        <f t="shared" si="34"/>
        <v>   </v>
      </c>
      <c r="E233" s="31">
        <f t="shared" si="35"/>
        <v>0</v>
      </c>
    </row>
    <row r="234" spans="1:5" s="5" customFormat="1" ht="15">
      <c r="A234" s="27" t="s">
        <v>92</v>
      </c>
      <c r="B234" s="51">
        <v>0</v>
      </c>
      <c r="C234" s="51">
        <v>0</v>
      </c>
      <c r="D234" s="28" t="str">
        <f t="shared" si="34"/>
        <v>   </v>
      </c>
      <c r="E234" s="31">
        <f t="shared" si="35"/>
        <v>0</v>
      </c>
    </row>
    <row r="235" spans="1:5" s="5" customFormat="1" ht="15">
      <c r="A235" s="27" t="s">
        <v>91</v>
      </c>
      <c r="B235" s="51">
        <v>60000</v>
      </c>
      <c r="C235" s="51">
        <v>24000</v>
      </c>
      <c r="D235" s="28">
        <f aca="true" t="shared" si="36" ref="D235:D242">IF(B235=0,"   ",C235/B235)</f>
        <v>0.4</v>
      </c>
      <c r="E235" s="31">
        <f aca="true" t="shared" si="37" ref="E235:E242">C235-B235</f>
        <v>-36000</v>
      </c>
    </row>
    <row r="236" spans="1:5" s="5" customFormat="1" ht="15">
      <c r="A236" s="27" t="s">
        <v>47</v>
      </c>
      <c r="B236" s="51">
        <v>5818800</v>
      </c>
      <c r="C236" s="51">
        <v>832461.72</v>
      </c>
      <c r="D236" s="28">
        <f t="shared" si="36"/>
        <v>0.14306415755825944</v>
      </c>
      <c r="E236" s="31">
        <f t="shared" si="37"/>
        <v>-4986338.28</v>
      </c>
    </row>
    <row r="237" spans="1:5" s="5" customFormat="1" ht="15">
      <c r="A237" s="27" t="s">
        <v>173</v>
      </c>
      <c r="B237" s="51">
        <v>0</v>
      </c>
      <c r="C237" s="55">
        <v>0</v>
      </c>
      <c r="D237" s="28" t="str">
        <f t="shared" si="36"/>
        <v>   </v>
      </c>
      <c r="E237" s="31">
        <f t="shared" si="37"/>
        <v>0</v>
      </c>
    </row>
    <row r="238" spans="1:5" s="5" customFormat="1" ht="30">
      <c r="A238" s="27" t="s">
        <v>98</v>
      </c>
      <c r="B238" s="51">
        <v>0</v>
      </c>
      <c r="C238" s="55">
        <v>0</v>
      </c>
      <c r="D238" s="28" t="str">
        <f t="shared" si="36"/>
        <v>   </v>
      </c>
      <c r="E238" s="31">
        <f t="shared" si="37"/>
        <v>0</v>
      </c>
    </row>
    <row r="239" spans="1:5" s="5" customFormat="1" ht="15">
      <c r="A239" s="27" t="s">
        <v>61</v>
      </c>
      <c r="B239" s="50">
        <f>SUM(B240,)</f>
        <v>39847065.92</v>
      </c>
      <c r="C239" s="50">
        <f>SUM(C240,)</f>
        <v>2780000</v>
      </c>
      <c r="D239" s="28">
        <f t="shared" si="36"/>
        <v>0.06976674281567781</v>
      </c>
      <c r="E239" s="31">
        <f t="shared" si="37"/>
        <v>-37067065.92</v>
      </c>
    </row>
    <row r="240" spans="1:5" s="5" customFormat="1" ht="13.5" customHeight="1">
      <c r="A240" s="27" t="s">
        <v>48</v>
      </c>
      <c r="B240" s="51">
        <f>B242+B246+B249+B252+B255+B241+B259</f>
        <v>39847065.92</v>
      </c>
      <c r="C240" s="51">
        <f>C242+C246+C249+C252+C255+C241+C259</f>
        <v>2780000</v>
      </c>
      <c r="D240" s="28">
        <f t="shared" si="36"/>
        <v>0.06976674281567781</v>
      </c>
      <c r="E240" s="31">
        <f t="shared" si="37"/>
        <v>-37067065.92</v>
      </c>
    </row>
    <row r="241" spans="1:5" s="5" customFormat="1" ht="15">
      <c r="A241" s="27" t="s">
        <v>76</v>
      </c>
      <c r="B241" s="51">
        <v>20697500</v>
      </c>
      <c r="C241" s="55">
        <v>2780000</v>
      </c>
      <c r="D241" s="28">
        <f t="shared" si="36"/>
        <v>0.13431573861577487</v>
      </c>
      <c r="E241" s="31">
        <f t="shared" si="37"/>
        <v>-17917500</v>
      </c>
    </row>
    <row r="242" spans="1:5" s="5" customFormat="1" ht="30">
      <c r="A242" s="27" t="s">
        <v>219</v>
      </c>
      <c r="B242" s="51">
        <f>SUM(B243:B245)</f>
        <v>85426</v>
      </c>
      <c r="C242" s="51">
        <f>SUM(C243:C245)</f>
        <v>0</v>
      </c>
      <c r="D242" s="28">
        <f t="shared" si="36"/>
        <v>0</v>
      </c>
      <c r="E242" s="31">
        <f t="shared" si="37"/>
        <v>-85426</v>
      </c>
    </row>
    <row r="243" spans="1:5" s="5" customFormat="1" ht="15" customHeight="1">
      <c r="A243" s="41" t="s">
        <v>74</v>
      </c>
      <c r="B243" s="66">
        <v>29900</v>
      </c>
      <c r="C243" s="66">
        <v>0</v>
      </c>
      <c r="D243" s="28">
        <f aca="true" t="shared" si="38" ref="D243:D258">IF(B243=0,"   ",C243/B243)</f>
        <v>0</v>
      </c>
      <c r="E243" s="31">
        <f aca="true" t="shared" si="39" ref="E243:E251">C243-B243</f>
        <v>-29900</v>
      </c>
    </row>
    <row r="244" spans="1:5" s="5" customFormat="1" ht="13.5" customHeight="1">
      <c r="A244" s="41" t="s">
        <v>58</v>
      </c>
      <c r="B244" s="66">
        <v>12813</v>
      </c>
      <c r="C244" s="66">
        <v>0</v>
      </c>
      <c r="D244" s="28">
        <f t="shared" si="38"/>
        <v>0</v>
      </c>
      <c r="E244" s="31">
        <f t="shared" si="39"/>
        <v>-12813</v>
      </c>
    </row>
    <row r="245" spans="1:5" ht="14.25" customHeight="1">
      <c r="A245" s="41" t="s">
        <v>59</v>
      </c>
      <c r="B245" s="66">
        <v>42713</v>
      </c>
      <c r="C245" s="66">
        <v>0</v>
      </c>
      <c r="D245" s="28">
        <f t="shared" si="38"/>
        <v>0</v>
      </c>
      <c r="E245" s="67">
        <f t="shared" si="39"/>
        <v>-42713</v>
      </c>
    </row>
    <row r="246" spans="1:5" s="5" customFormat="1" ht="30">
      <c r="A246" s="27" t="s">
        <v>220</v>
      </c>
      <c r="B246" s="51">
        <f>SUM(B247:B248)</f>
        <v>8723404.25</v>
      </c>
      <c r="C246" s="51">
        <f>SUM(C247:C248)</f>
        <v>0</v>
      </c>
      <c r="D246" s="28">
        <f t="shared" si="38"/>
        <v>0</v>
      </c>
      <c r="E246" s="31">
        <f t="shared" si="39"/>
        <v>-8723404.25</v>
      </c>
    </row>
    <row r="247" spans="1:5" s="5" customFormat="1" ht="13.5" customHeight="1">
      <c r="A247" s="41" t="s">
        <v>58</v>
      </c>
      <c r="B247" s="66">
        <v>8200000</v>
      </c>
      <c r="C247" s="66">
        <v>0</v>
      </c>
      <c r="D247" s="28">
        <f t="shared" si="38"/>
        <v>0</v>
      </c>
      <c r="E247" s="31">
        <f t="shared" si="39"/>
        <v>-8200000</v>
      </c>
    </row>
    <row r="248" spans="1:5" ht="14.25" customHeight="1">
      <c r="A248" s="41" t="s">
        <v>59</v>
      </c>
      <c r="B248" s="66">
        <v>523404.25</v>
      </c>
      <c r="C248" s="66">
        <v>0</v>
      </c>
      <c r="D248" s="28">
        <f t="shared" si="38"/>
        <v>0</v>
      </c>
      <c r="E248" s="67">
        <f t="shared" si="39"/>
        <v>-523404.25</v>
      </c>
    </row>
    <row r="249" spans="1:5" ht="30.75" customHeight="1">
      <c r="A249" s="27" t="s">
        <v>221</v>
      </c>
      <c r="B249" s="51">
        <f>SUM(B250:B251)</f>
        <v>638297.88</v>
      </c>
      <c r="C249" s="51">
        <f>SUM(C250:C251)</f>
        <v>0</v>
      </c>
      <c r="D249" s="28">
        <f t="shared" si="38"/>
        <v>0</v>
      </c>
      <c r="E249" s="67">
        <f t="shared" si="39"/>
        <v>-638297.88</v>
      </c>
    </row>
    <row r="250" spans="1:5" s="5" customFormat="1" ht="13.5" customHeight="1">
      <c r="A250" s="41" t="s">
        <v>58</v>
      </c>
      <c r="B250" s="66">
        <v>600000</v>
      </c>
      <c r="C250" s="66">
        <v>0</v>
      </c>
      <c r="D250" s="28">
        <f t="shared" si="38"/>
        <v>0</v>
      </c>
      <c r="E250" s="31">
        <f t="shared" si="39"/>
        <v>-600000</v>
      </c>
    </row>
    <row r="251" spans="1:5" ht="14.25" customHeight="1">
      <c r="A251" s="41" t="s">
        <v>59</v>
      </c>
      <c r="B251" s="66">
        <v>38297.88</v>
      </c>
      <c r="C251" s="66">
        <v>0</v>
      </c>
      <c r="D251" s="28">
        <f t="shared" si="38"/>
        <v>0</v>
      </c>
      <c r="E251" s="67">
        <f t="shared" si="39"/>
        <v>-38297.88</v>
      </c>
    </row>
    <row r="252" spans="1:5" ht="30.75" customHeight="1">
      <c r="A252" s="27" t="s">
        <v>222</v>
      </c>
      <c r="B252" s="51">
        <f>SUM(B253:B254)</f>
        <v>3617021.27</v>
      </c>
      <c r="C252" s="51">
        <f>SUM(C253:C254)</f>
        <v>0</v>
      </c>
      <c r="D252" s="28">
        <f t="shared" si="38"/>
        <v>0</v>
      </c>
      <c r="E252" s="67">
        <f aca="true" t="shared" si="40" ref="E252:E259">C252-B252</f>
        <v>-3617021.27</v>
      </c>
    </row>
    <row r="253" spans="1:5" s="5" customFormat="1" ht="13.5" customHeight="1">
      <c r="A253" s="41" t="s">
        <v>58</v>
      </c>
      <c r="B253" s="66">
        <v>3400000</v>
      </c>
      <c r="C253" s="66">
        <v>0</v>
      </c>
      <c r="D253" s="28">
        <f t="shared" si="38"/>
        <v>0</v>
      </c>
      <c r="E253" s="31">
        <f t="shared" si="40"/>
        <v>-3400000</v>
      </c>
    </row>
    <row r="254" spans="1:5" ht="14.25" customHeight="1">
      <c r="A254" s="41" t="s">
        <v>59</v>
      </c>
      <c r="B254" s="66">
        <v>217021.27</v>
      </c>
      <c r="C254" s="66">
        <v>0</v>
      </c>
      <c r="D254" s="28">
        <f t="shared" si="38"/>
        <v>0</v>
      </c>
      <c r="E254" s="67">
        <f t="shared" si="40"/>
        <v>-217021.27</v>
      </c>
    </row>
    <row r="255" spans="1:5" s="5" customFormat="1" ht="43.5" customHeight="1">
      <c r="A255" s="39" t="s">
        <v>218</v>
      </c>
      <c r="B255" s="51">
        <f>SUM(B256:B258)</f>
        <v>6082988.39</v>
      </c>
      <c r="C255" s="51">
        <f>SUM(C256:C258)</f>
        <v>0</v>
      </c>
      <c r="D255" s="28">
        <f t="shared" si="38"/>
        <v>0</v>
      </c>
      <c r="E255" s="31">
        <f t="shared" si="40"/>
        <v>-6082988.39</v>
      </c>
    </row>
    <row r="256" spans="1:5" s="5" customFormat="1" ht="15" customHeight="1">
      <c r="A256" s="41" t="s">
        <v>74</v>
      </c>
      <c r="B256" s="66">
        <v>4340232.21</v>
      </c>
      <c r="C256" s="51">
        <v>0</v>
      </c>
      <c r="D256" s="28">
        <f t="shared" si="38"/>
        <v>0</v>
      </c>
      <c r="E256" s="31">
        <f t="shared" si="40"/>
        <v>-4340232.21</v>
      </c>
    </row>
    <row r="257" spans="1:5" s="5" customFormat="1" ht="13.5" customHeight="1">
      <c r="A257" s="41" t="s">
        <v>58</v>
      </c>
      <c r="B257" s="66">
        <v>1659767.79</v>
      </c>
      <c r="C257" s="51">
        <v>0</v>
      </c>
      <c r="D257" s="28">
        <f t="shared" si="38"/>
        <v>0</v>
      </c>
      <c r="E257" s="31">
        <f t="shared" si="40"/>
        <v>-1659767.79</v>
      </c>
    </row>
    <row r="258" spans="1:5" ht="14.25" customHeight="1">
      <c r="A258" s="41" t="s">
        <v>59</v>
      </c>
      <c r="B258" s="66">
        <v>82988.39</v>
      </c>
      <c r="C258" s="66">
        <v>0</v>
      </c>
      <c r="D258" s="28">
        <f t="shared" si="38"/>
        <v>0</v>
      </c>
      <c r="E258" s="67">
        <f t="shared" si="40"/>
        <v>-82988.39</v>
      </c>
    </row>
    <row r="259" spans="1:5" ht="14.25" customHeight="1">
      <c r="A259" s="39" t="s">
        <v>236</v>
      </c>
      <c r="B259" s="66">
        <v>2428.13</v>
      </c>
      <c r="C259" s="66">
        <v>0</v>
      </c>
      <c r="D259" s="28">
        <f>IF(B259=0,"   ",C259/B259)</f>
        <v>0</v>
      </c>
      <c r="E259" s="67">
        <f t="shared" si="40"/>
        <v>-2428.13</v>
      </c>
    </row>
    <row r="260" spans="1:5" ht="15.75" customHeight="1">
      <c r="A260" s="27" t="s">
        <v>9</v>
      </c>
      <c r="B260" s="51">
        <f>SUM(B261,B262,B271,)</f>
        <v>16109081.6</v>
      </c>
      <c r="C260" s="51">
        <f>SUM(C261,C262,C271,)</f>
        <v>348392.32999999996</v>
      </c>
      <c r="D260" s="28">
        <f aca="true" t="shared" si="41" ref="D260:D288">IF(B260=0,"   ",C260/B260)</f>
        <v>0.021627075872531428</v>
      </c>
      <c r="E260" s="31">
        <f aca="true" t="shared" si="42" ref="E260:E288">C260-B260</f>
        <v>-15760689.27</v>
      </c>
    </row>
    <row r="261" spans="1:5" ht="14.25" customHeight="1">
      <c r="A261" s="27" t="s">
        <v>49</v>
      </c>
      <c r="B261" s="51">
        <v>88300</v>
      </c>
      <c r="C261" s="55">
        <v>2169.87</v>
      </c>
      <c r="D261" s="28">
        <f t="shared" si="41"/>
        <v>0.02457383918459796</v>
      </c>
      <c r="E261" s="31">
        <f t="shared" si="42"/>
        <v>-86130.13</v>
      </c>
    </row>
    <row r="262" spans="1:5" s="5" customFormat="1" ht="13.5" customHeight="1">
      <c r="A262" s="27" t="s">
        <v>33</v>
      </c>
      <c r="B262" s="51">
        <f>B264+B268+B263</f>
        <v>3305831.6</v>
      </c>
      <c r="C262" s="51">
        <f>C264+C268+C263</f>
        <v>265684.18</v>
      </c>
      <c r="D262" s="28">
        <f t="shared" si="41"/>
        <v>0.08036833455158454</v>
      </c>
      <c r="E262" s="31">
        <f t="shared" si="42"/>
        <v>-3040147.42</v>
      </c>
    </row>
    <row r="263" spans="1:5" s="5" customFormat="1" ht="13.5" customHeight="1">
      <c r="A263" s="27" t="s">
        <v>95</v>
      </c>
      <c r="B263" s="51">
        <v>50000</v>
      </c>
      <c r="C263" s="51">
        <v>0</v>
      </c>
      <c r="D263" s="28">
        <f t="shared" si="41"/>
        <v>0</v>
      </c>
      <c r="E263" s="31">
        <f t="shared" si="42"/>
        <v>-50000</v>
      </c>
    </row>
    <row r="264" spans="1:5" s="5" customFormat="1" ht="42" customHeight="1">
      <c r="A264" s="39" t="s">
        <v>189</v>
      </c>
      <c r="B264" s="51">
        <f>B266+B265+B267</f>
        <v>1114831.6</v>
      </c>
      <c r="C264" s="51">
        <f>C266+C265+C267</f>
        <v>0</v>
      </c>
      <c r="D264" s="28">
        <f t="shared" si="41"/>
        <v>0</v>
      </c>
      <c r="E264" s="31">
        <f t="shared" si="42"/>
        <v>-1114831.6</v>
      </c>
    </row>
    <row r="265" spans="1:5" s="5" customFormat="1" ht="13.5" customHeight="1">
      <c r="A265" s="41" t="s">
        <v>74</v>
      </c>
      <c r="B265" s="51">
        <v>1036300</v>
      </c>
      <c r="C265" s="51">
        <v>0</v>
      </c>
      <c r="D265" s="28">
        <f t="shared" si="41"/>
        <v>0</v>
      </c>
      <c r="E265" s="31">
        <f t="shared" si="42"/>
        <v>-1036300</v>
      </c>
    </row>
    <row r="266" spans="1:5" s="5" customFormat="1" ht="13.5" customHeight="1">
      <c r="A266" s="41" t="s">
        <v>58</v>
      </c>
      <c r="B266" s="51">
        <v>62800</v>
      </c>
      <c r="C266" s="51">
        <v>0</v>
      </c>
      <c r="D266" s="28">
        <f t="shared" si="41"/>
        <v>0</v>
      </c>
      <c r="E266" s="31">
        <f t="shared" si="42"/>
        <v>-62800</v>
      </c>
    </row>
    <row r="267" spans="1:5" s="5" customFormat="1" ht="13.5" customHeight="1">
      <c r="A267" s="41" t="s">
        <v>59</v>
      </c>
      <c r="B267" s="51">
        <v>15731.6</v>
      </c>
      <c r="C267" s="51">
        <v>0</v>
      </c>
      <c r="D267" s="28">
        <f t="shared" si="41"/>
        <v>0</v>
      </c>
      <c r="E267" s="31">
        <f t="shared" si="42"/>
        <v>-15731.6</v>
      </c>
    </row>
    <row r="268" spans="1:5" s="5" customFormat="1" ht="27" customHeight="1">
      <c r="A268" s="27" t="s">
        <v>127</v>
      </c>
      <c r="B268" s="51">
        <f>B269+B270</f>
        <v>2141000</v>
      </c>
      <c r="C268" s="51">
        <f>C269+C270</f>
        <v>265684.18</v>
      </c>
      <c r="D268" s="28">
        <f t="shared" si="41"/>
        <v>0.12409349836524988</v>
      </c>
      <c r="E268" s="31">
        <f t="shared" si="42"/>
        <v>-1875315.82</v>
      </c>
    </row>
    <row r="269" spans="1:5" s="5" customFormat="1" ht="13.5" customHeight="1">
      <c r="A269" s="41" t="s">
        <v>128</v>
      </c>
      <c r="B269" s="51">
        <v>1531900</v>
      </c>
      <c r="C269" s="51">
        <v>224011.68</v>
      </c>
      <c r="D269" s="28">
        <f t="shared" si="41"/>
        <v>0.1462312683595535</v>
      </c>
      <c r="E269" s="31">
        <f t="shared" si="42"/>
        <v>-1307888.32</v>
      </c>
    </row>
    <row r="270" spans="1:5" s="5" customFormat="1" ht="13.5" customHeight="1">
      <c r="A270" s="41" t="s">
        <v>129</v>
      </c>
      <c r="B270" s="51">
        <v>609100</v>
      </c>
      <c r="C270" s="51">
        <v>41672.5</v>
      </c>
      <c r="D270" s="28">
        <f t="shared" si="41"/>
        <v>0.06841651617140043</v>
      </c>
      <c r="E270" s="31">
        <f t="shared" si="42"/>
        <v>-567427.5</v>
      </c>
    </row>
    <row r="271" spans="1:5" s="5" customFormat="1" ht="14.25" customHeight="1">
      <c r="A271" s="27" t="s">
        <v>34</v>
      </c>
      <c r="B271" s="51">
        <f>SUM(B272+B273+B274+B278)</f>
        <v>12714950</v>
      </c>
      <c r="C271" s="51">
        <f>SUM(C272+C273+C274+C278)</f>
        <v>80538.28</v>
      </c>
      <c r="D271" s="28">
        <f t="shared" si="41"/>
        <v>0.006334140519624536</v>
      </c>
      <c r="E271" s="31">
        <f t="shared" si="42"/>
        <v>-12634411.72</v>
      </c>
    </row>
    <row r="272" spans="1:5" s="5" customFormat="1" ht="27.75" customHeight="1">
      <c r="A272" s="27" t="s">
        <v>227</v>
      </c>
      <c r="B272" s="51">
        <v>144000</v>
      </c>
      <c r="C272" s="55">
        <v>69918.92</v>
      </c>
      <c r="D272" s="28">
        <f t="shared" si="41"/>
        <v>0.4855480555555555</v>
      </c>
      <c r="E272" s="31">
        <f t="shared" si="42"/>
        <v>-74081.08</v>
      </c>
    </row>
    <row r="273" spans="1:5" s="5" customFormat="1" ht="14.25" customHeight="1">
      <c r="A273" s="27" t="s">
        <v>51</v>
      </c>
      <c r="B273" s="51">
        <v>281300</v>
      </c>
      <c r="C273" s="55">
        <v>10619.36</v>
      </c>
      <c r="D273" s="28">
        <f t="shared" si="41"/>
        <v>0.03775101315321721</v>
      </c>
      <c r="E273" s="31">
        <f t="shared" si="42"/>
        <v>-270680.64</v>
      </c>
    </row>
    <row r="274" spans="1:5" s="5" customFormat="1" ht="16.5" customHeight="1">
      <c r="A274" s="27" t="s">
        <v>106</v>
      </c>
      <c r="B274" s="51">
        <f>B275+B276+B277</f>
        <v>5070450</v>
      </c>
      <c r="C274" s="51">
        <f>C275+C276+C277</f>
        <v>0</v>
      </c>
      <c r="D274" s="28">
        <f t="shared" si="41"/>
        <v>0</v>
      </c>
      <c r="E274" s="31">
        <f t="shared" si="42"/>
        <v>-5070450</v>
      </c>
    </row>
    <row r="275" spans="1:5" s="5" customFormat="1" ht="14.25" customHeight="1">
      <c r="A275" s="41" t="s">
        <v>74</v>
      </c>
      <c r="B275" s="51">
        <v>1906489.2</v>
      </c>
      <c r="C275" s="51">
        <v>0</v>
      </c>
      <c r="D275" s="28">
        <f t="shared" si="41"/>
        <v>0</v>
      </c>
      <c r="E275" s="31">
        <f t="shared" si="42"/>
        <v>-1906489.2</v>
      </c>
    </row>
    <row r="276" spans="1:5" s="5" customFormat="1" ht="13.5" customHeight="1">
      <c r="A276" s="41" t="s">
        <v>58</v>
      </c>
      <c r="B276" s="51">
        <v>3163960.8</v>
      </c>
      <c r="C276" s="51">
        <v>0</v>
      </c>
      <c r="D276" s="28">
        <f t="shared" si="41"/>
        <v>0</v>
      </c>
      <c r="E276" s="31">
        <f t="shared" si="42"/>
        <v>-3163960.8</v>
      </c>
    </row>
    <row r="277" spans="1:5" s="5" customFormat="1" ht="13.5" customHeight="1">
      <c r="A277" s="41" t="s">
        <v>59</v>
      </c>
      <c r="B277" s="51">
        <v>0</v>
      </c>
      <c r="C277" s="51">
        <v>0</v>
      </c>
      <c r="D277" s="28" t="str">
        <f t="shared" si="41"/>
        <v>   </v>
      </c>
      <c r="E277" s="31">
        <f t="shared" si="42"/>
        <v>0</v>
      </c>
    </row>
    <row r="278" spans="1:5" s="5" customFormat="1" ht="27" customHeight="1">
      <c r="A278" s="27" t="s">
        <v>50</v>
      </c>
      <c r="B278" s="51">
        <f>B280+B279+B281</f>
        <v>7219200</v>
      </c>
      <c r="C278" s="51">
        <f>C280+C279+C281</f>
        <v>0</v>
      </c>
      <c r="D278" s="28">
        <f t="shared" si="41"/>
        <v>0</v>
      </c>
      <c r="E278" s="31">
        <f t="shared" si="42"/>
        <v>-7219200</v>
      </c>
    </row>
    <row r="279" spans="1:5" s="5" customFormat="1" ht="13.5" customHeight="1">
      <c r="A279" s="41" t="s">
        <v>74</v>
      </c>
      <c r="B279" s="51">
        <v>3569500</v>
      </c>
      <c r="C279" s="51">
        <v>0</v>
      </c>
      <c r="D279" s="28">
        <f t="shared" si="41"/>
        <v>0</v>
      </c>
      <c r="E279" s="31">
        <f t="shared" si="42"/>
        <v>-3569500</v>
      </c>
    </row>
    <row r="280" spans="1:5" s="5" customFormat="1" ht="13.5" customHeight="1">
      <c r="A280" s="41" t="s">
        <v>58</v>
      </c>
      <c r="B280" s="51">
        <v>2553700</v>
      </c>
      <c r="C280" s="51">
        <v>0</v>
      </c>
      <c r="D280" s="28">
        <f t="shared" si="41"/>
        <v>0</v>
      </c>
      <c r="E280" s="31">
        <f t="shared" si="42"/>
        <v>-2553700</v>
      </c>
    </row>
    <row r="281" spans="1:5" s="5" customFormat="1" ht="13.5" customHeight="1">
      <c r="A281" s="41" t="s">
        <v>152</v>
      </c>
      <c r="B281" s="51">
        <v>1096000</v>
      </c>
      <c r="C281" s="51">
        <v>0</v>
      </c>
      <c r="D281" s="28">
        <f t="shared" si="41"/>
        <v>0</v>
      </c>
      <c r="E281" s="31">
        <f t="shared" si="42"/>
        <v>-1096000</v>
      </c>
    </row>
    <row r="282" spans="1:5" s="5" customFormat="1" ht="16.5" customHeight="1">
      <c r="A282" s="27" t="s">
        <v>52</v>
      </c>
      <c r="B282" s="51">
        <f>B283+B284</f>
        <v>30380000</v>
      </c>
      <c r="C282" s="51">
        <f>C283</f>
        <v>3775</v>
      </c>
      <c r="D282" s="28">
        <f t="shared" si="41"/>
        <v>0.00012425938117182356</v>
      </c>
      <c r="E282" s="31">
        <f t="shared" si="42"/>
        <v>-30376225</v>
      </c>
    </row>
    <row r="283" spans="1:5" ht="14.25" customHeight="1">
      <c r="A283" s="27" t="s">
        <v>53</v>
      </c>
      <c r="B283" s="51">
        <v>300000</v>
      </c>
      <c r="C283" s="55">
        <v>3775</v>
      </c>
      <c r="D283" s="28">
        <f t="shared" si="41"/>
        <v>0.012583333333333334</v>
      </c>
      <c r="E283" s="31">
        <f t="shared" si="42"/>
        <v>-296225</v>
      </c>
    </row>
    <row r="284" spans="1:5" s="5" customFormat="1" ht="18" customHeight="1">
      <c r="A284" s="27" t="s">
        <v>224</v>
      </c>
      <c r="B284" s="51">
        <f>B285+B286</f>
        <v>30080000</v>
      </c>
      <c r="C284" s="51">
        <f>C285+C286</f>
        <v>0</v>
      </c>
      <c r="D284" s="28">
        <f>IF(B284=0,"   ",C284/B284)</f>
        <v>0</v>
      </c>
      <c r="E284" s="31">
        <f>C284-B284</f>
        <v>-30080000</v>
      </c>
    </row>
    <row r="285" spans="1:5" s="5" customFormat="1" ht="13.5" customHeight="1">
      <c r="A285" s="41" t="s">
        <v>58</v>
      </c>
      <c r="B285" s="51">
        <v>30080000</v>
      </c>
      <c r="C285" s="51">
        <v>0</v>
      </c>
      <c r="D285" s="28">
        <f>IF(B285=0,"   ",C285/B285)</f>
        <v>0</v>
      </c>
      <c r="E285" s="31">
        <f>C285-B285</f>
        <v>-30080000</v>
      </c>
    </row>
    <row r="286" spans="1:5" s="5" customFormat="1" ht="13.5" customHeight="1">
      <c r="A286" s="41" t="s">
        <v>152</v>
      </c>
      <c r="B286" s="51">
        <v>0</v>
      </c>
      <c r="C286" s="51">
        <v>0</v>
      </c>
      <c r="D286" s="28" t="str">
        <f>IF(B286=0,"   ",C286/B286)</f>
        <v>   </v>
      </c>
      <c r="E286" s="31">
        <f>C286-B286</f>
        <v>0</v>
      </c>
    </row>
    <row r="287" spans="1:5" ht="30.75" customHeight="1">
      <c r="A287" s="27" t="s">
        <v>54</v>
      </c>
      <c r="B287" s="51">
        <f>B288</f>
        <v>0</v>
      </c>
      <c r="C287" s="51">
        <f>C288</f>
        <v>0</v>
      </c>
      <c r="D287" s="28" t="str">
        <f t="shared" si="41"/>
        <v>   </v>
      </c>
      <c r="E287" s="31">
        <f t="shared" si="42"/>
        <v>0</v>
      </c>
    </row>
    <row r="288" spans="1:5" ht="14.25" customHeight="1">
      <c r="A288" s="27" t="s">
        <v>55</v>
      </c>
      <c r="B288" s="51">
        <v>0</v>
      </c>
      <c r="C288" s="55">
        <v>0</v>
      </c>
      <c r="D288" s="28" t="str">
        <f t="shared" si="41"/>
        <v>   </v>
      </c>
      <c r="E288" s="31">
        <f t="shared" si="42"/>
        <v>0</v>
      </c>
    </row>
    <row r="289" spans="1:5" s="5" customFormat="1" ht="15">
      <c r="A289" s="27" t="s">
        <v>30</v>
      </c>
      <c r="B289" s="51">
        <f>B295+B290+B291+B292</f>
        <v>19713400</v>
      </c>
      <c r="C289" s="51">
        <f>C295+C290+C291+C292</f>
        <v>2789775</v>
      </c>
      <c r="D289" s="28">
        <f aca="true" t="shared" si="43" ref="D289:D303">IF(B289=0,"   ",C289/B289)</f>
        <v>0.14151668408290807</v>
      </c>
      <c r="E289" s="31">
        <f aca="true" t="shared" si="44" ref="E289:E303">C289-B289</f>
        <v>-16923625</v>
      </c>
    </row>
    <row r="290" spans="1:5" s="5" customFormat="1" ht="30">
      <c r="A290" s="27" t="s">
        <v>151</v>
      </c>
      <c r="B290" s="51">
        <v>16806300</v>
      </c>
      <c r="C290" s="55">
        <v>2789775</v>
      </c>
      <c r="D290" s="28">
        <f>IF(B290=0,"   ",C290/B290)</f>
        <v>0.16599578729405046</v>
      </c>
      <c r="E290" s="31">
        <f t="shared" si="44"/>
        <v>-14016525</v>
      </c>
    </row>
    <row r="291" spans="1:5" s="5" customFormat="1" ht="30">
      <c r="A291" s="27" t="s">
        <v>164</v>
      </c>
      <c r="B291" s="51">
        <v>0</v>
      </c>
      <c r="C291" s="55">
        <v>0</v>
      </c>
      <c r="D291" s="28" t="str">
        <f>IF(B291=0,"   ",C291/B291)</f>
        <v>   </v>
      </c>
      <c r="E291" s="31">
        <f t="shared" si="44"/>
        <v>0</v>
      </c>
    </row>
    <row r="292" spans="1:5" s="5" customFormat="1" ht="30.75" customHeight="1">
      <c r="A292" s="27" t="s">
        <v>237</v>
      </c>
      <c r="B292" s="51">
        <f>SUM(B293:B294)</f>
        <v>1641400</v>
      </c>
      <c r="C292" s="51">
        <f>SUM(C293:C294)</f>
        <v>0</v>
      </c>
      <c r="D292" s="28">
        <f>IF(B292=0,"   ",C292/B292)</f>
        <v>0</v>
      </c>
      <c r="E292" s="31">
        <f>C292-B292</f>
        <v>-1641400</v>
      </c>
    </row>
    <row r="293" spans="1:5" s="5" customFormat="1" ht="13.5" customHeight="1">
      <c r="A293" s="41" t="s">
        <v>58</v>
      </c>
      <c r="B293" s="51">
        <v>1641400</v>
      </c>
      <c r="C293" s="51">
        <v>0</v>
      </c>
      <c r="D293" s="28">
        <f>IF(B293=0,"   ",C293/B293)</f>
        <v>0</v>
      </c>
      <c r="E293" s="31">
        <f>C293-B293</f>
        <v>-1641400</v>
      </c>
    </row>
    <row r="294" spans="1:5" s="5" customFormat="1" ht="13.5" customHeight="1">
      <c r="A294" s="41" t="s">
        <v>59</v>
      </c>
      <c r="B294" s="51">
        <v>0</v>
      </c>
      <c r="C294" s="51">
        <v>0</v>
      </c>
      <c r="D294" s="28" t="str">
        <f>IF(B294=0,"   ",C294/B294)</f>
        <v>   </v>
      </c>
      <c r="E294" s="31">
        <f>C294-B294</f>
        <v>0</v>
      </c>
    </row>
    <row r="295" spans="1:5" s="5" customFormat="1" ht="60.75" customHeight="1">
      <c r="A295" s="27" t="s">
        <v>238</v>
      </c>
      <c r="B295" s="51">
        <f>SUM(B296:B298)</f>
        <v>1265700</v>
      </c>
      <c r="C295" s="51">
        <f>SUM(C296:C298)</f>
        <v>0</v>
      </c>
      <c r="D295" s="28">
        <f t="shared" si="43"/>
        <v>0</v>
      </c>
      <c r="E295" s="31">
        <f t="shared" si="44"/>
        <v>-1265700</v>
      </c>
    </row>
    <row r="296" spans="1:5" s="5" customFormat="1" ht="13.5" customHeight="1">
      <c r="A296" s="41" t="s">
        <v>74</v>
      </c>
      <c r="B296" s="51">
        <v>1193300</v>
      </c>
      <c r="C296" s="51">
        <v>0</v>
      </c>
      <c r="D296" s="28">
        <f t="shared" si="43"/>
        <v>0</v>
      </c>
      <c r="E296" s="31">
        <f t="shared" si="44"/>
        <v>-1193300</v>
      </c>
    </row>
    <row r="297" spans="1:5" s="5" customFormat="1" ht="13.5" customHeight="1">
      <c r="A297" s="41" t="s">
        <v>58</v>
      </c>
      <c r="B297" s="51">
        <v>72400</v>
      </c>
      <c r="C297" s="51">
        <v>0</v>
      </c>
      <c r="D297" s="28">
        <f>IF(B297=0,"   ",C297/B297)</f>
        <v>0</v>
      </c>
      <c r="E297" s="31">
        <f t="shared" si="44"/>
        <v>-72400</v>
      </c>
    </row>
    <row r="298" spans="1:5" s="5" customFormat="1" ht="13.5" customHeight="1">
      <c r="A298" s="41" t="s">
        <v>59</v>
      </c>
      <c r="B298" s="51">
        <v>0</v>
      </c>
      <c r="C298" s="51">
        <v>0</v>
      </c>
      <c r="D298" s="28" t="str">
        <f>IF(B298=0,"   ",C298/B298)</f>
        <v>   </v>
      </c>
      <c r="E298" s="31">
        <f t="shared" si="44"/>
        <v>0</v>
      </c>
    </row>
    <row r="299" spans="1:5" s="5" customFormat="1" ht="14.25">
      <c r="A299" s="56" t="s">
        <v>10</v>
      </c>
      <c r="B299" s="57">
        <f>B117+B138+B140+B147+B178+B189+B239+B260+B282+B287+B289</f>
        <v>564129303.25</v>
      </c>
      <c r="C299" s="57">
        <f>C117+C138+C140+C147+C178+C189+C239+C260+C282+C287+C289</f>
        <v>45362179.8</v>
      </c>
      <c r="D299" s="58">
        <f t="shared" si="43"/>
        <v>0.08041096170446096</v>
      </c>
      <c r="E299" s="59">
        <f t="shared" si="44"/>
        <v>-518767123.45</v>
      </c>
    </row>
    <row r="300" spans="1:5" s="5" customFormat="1" ht="15" thickBot="1">
      <c r="A300" s="60" t="s">
        <v>60</v>
      </c>
      <c r="B300" s="61">
        <f>B115-B299</f>
        <v>-52602856.90999997</v>
      </c>
      <c r="C300" s="61">
        <f>C115-C299</f>
        <v>-44890233.31</v>
      </c>
      <c r="D300" s="58">
        <f>IF(B300=0,"   ",C300/B300)</f>
        <v>0.8533801383982669</v>
      </c>
      <c r="E300" s="59">
        <f t="shared" si="44"/>
        <v>7712623.599999964</v>
      </c>
    </row>
    <row r="301" spans="1:5" s="5" customFormat="1" ht="12.75" hidden="1">
      <c r="A301" s="33" t="s">
        <v>11</v>
      </c>
      <c r="B301" s="34"/>
      <c r="C301" s="35"/>
      <c r="D301" s="36" t="str">
        <f t="shared" si="43"/>
        <v>   </v>
      </c>
      <c r="E301" s="37">
        <f t="shared" si="44"/>
        <v>0</v>
      </c>
    </row>
    <row r="302" spans="1:5" s="5" customFormat="1" ht="12.75" hidden="1">
      <c r="A302" s="24" t="s">
        <v>12</v>
      </c>
      <c r="B302" s="25">
        <v>1122919</v>
      </c>
      <c r="C302" s="26">
        <v>815256</v>
      </c>
      <c r="D302" s="22">
        <f t="shared" si="43"/>
        <v>0.7260149663510903</v>
      </c>
      <c r="E302" s="23">
        <f t="shared" si="44"/>
        <v>-307663</v>
      </c>
    </row>
    <row r="303" spans="1:5" s="5" customFormat="1" ht="12.75" hidden="1">
      <c r="A303" s="24" t="s">
        <v>13</v>
      </c>
      <c r="B303" s="25">
        <v>1700000</v>
      </c>
      <c r="C303" s="62">
        <v>1700000</v>
      </c>
      <c r="D303" s="63">
        <f t="shared" si="43"/>
        <v>1</v>
      </c>
      <c r="E303" s="64">
        <f t="shared" si="44"/>
        <v>0</v>
      </c>
    </row>
    <row r="304" spans="1:5" s="5" customFormat="1" ht="15.75">
      <c r="A304" s="72" t="s">
        <v>174</v>
      </c>
      <c r="B304" s="20"/>
      <c r="C304" s="19"/>
      <c r="D304" s="22"/>
      <c r="E304" s="23"/>
    </row>
    <row r="305" spans="1:5" s="5" customFormat="1" ht="15.75">
      <c r="A305" s="73" t="s">
        <v>175</v>
      </c>
      <c r="B305" s="74">
        <f>B9+B14+B45+B79</f>
        <v>26048300</v>
      </c>
      <c r="C305" s="74">
        <f>C9+C14+C45+C79</f>
        <v>2123125.2</v>
      </c>
      <c r="D305" s="28">
        <f>IF(B305=0,"   ",C305/B305)</f>
        <v>0.0815072461542596</v>
      </c>
      <c r="E305" s="31">
        <f>C305-B305</f>
        <v>-23925174.8</v>
      </c>
    </row>
    <row r="306" spans="1:5" s="5" customFormat="1" ht="16.5" thickBot="1">
      <c r="A306" s="75" t="s">
        <v>176</v>
      </c>
      <c r="B306" s="76">
        <f>B160+B168+B164</f>
        <v>26380039.53</v>
      </c>
      <c r="C306" s="76">
        <f>C160+C168+C164</f>
        <v>1722378.9</v>
      </c>
      <c r="D306" s="77">
        <f>IF(B306=0,"   ",C306/B306)</f>
        <v>0.06529099010792877</v>
      </c>
      <c r="E306" s="78">
        <f>C306-B306</f>
        <v>-24657660.630000003</v>
      </c>
    </row>
    <row r="307" spans="1:5" s="5" customFormat="1" ht="12.75">
      <c r="A307" s="46"/>
      <c r="B307" s="46"/>
      <c r="C307" s="47"/>
      <c r="D307" s="48"/>
      <c r="E307" s="49"/>
    </row>
    <row r="308" spans="1:5" s="5" customFormat="1" ht="18" customHeight="1">
      <c r="A308" s="46"/>
      <c r="B308" s="46"/>
      <c r="C308" s="47"/>
      <c r="D308" s="48"/>
      <c r="E308" s="49"/>
    </row>
    <row r="309" spans="1:5" s="5" customFormat="1" ht="16.5">
      <c r="A309" s="42" t="s">
        <v>163</v>
      </c>
      <c r="B309" s="46"/>
      <c r="C309" s="47"/>
      <c r="D309" s="48"/>
      <c r="E309" s="49"/>
    </row>
    <row r="310" spans="1:5" s="5" customFormat="1" ht="15.75" customHeight="1">
      <c r="A310" s="42" t="s">
        <v>31</v>
      </c>
      <c r="C310" s="81" t="s">
        <v>185</v>
      </c>
      <c r="D310" s="81"/>
      <c r="E310" s="49"/>
    </row>
    <row r="311" spans="1:5" s="5" customFormat="1" ht="16.5">
      <c r="A311" s="42"/>
      <c r="C311" s="42"/>
      <c r="D311" s="48"/>
      <c r="E311" s="49"/>
    </row>
    <row r="312" spans="1:5" s="5" customFormat="1" ht="16.5">
      <c r="A312" s="42"/>
      <c r="C312" s="42"/>
      <c r="D312" s="48"/>
      <c r="E312" s="49"/>
    </row>
    <row r="313" spans="1:5" s="5" customFormat="1" ht="16.5">
      <c r="A313" s="42"/>
      <c r="C313" s="42"/>
      <c r="D313" s="48"/>
      <c r="E313" s="49"/>
    </row>
    <row r="314" spans="1:5" s="5" customFormat="1" ht="16.5">
      <c r="A314" s="42"/>
      <c r="C314" s="42"/>
      <c r="D314" s="48"/>
      <c r="E314" s="49"/>
    </row>
    <row r="315" spans="1:5" s="5" customFormat="1" ht="16.5">
      <c r="A315" s="42"/>
      <c r="C315" s="42"/>
      <c r="D315" s="48"/>
      <c r="E315" s="49"/>
    </row>
    <row r="316" spans="1:5" s="5" customFormat="1" ht="16.5">
      <c r="A316" s="42"/>
      <c r="C316" s="42"/>
      <c r="D316" s="48"/>
      <c r="E316" s="49"/>
    </row>
    <row r="317" spans="1:5" s="5" customFormat="1" ht="16.5">
      <c r="A317" s="42"/>
      <c r="C317" s="42"/>
      <c r="D317" s="48"/>
      <c r="E317" s="49"/>
    </row>
    <row r="318" spans="1:5" s="5" customFormat="1" ht="16.5">
      <c r="A318" s="42"/>
      <c r="C318" s="42"/>
      <c r="D318" s="48"/>
      <c r="E318" s="49"/>
    </row>
    <row r="319" spans="1:5" s="5" customFormat="1" ht="16.5">
      <c r="A319" s="42"/>
      <c r="C319" s="42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C355" s="42"/>
      <c r="D355" s="48"/>
      <c r="E355" s="49"/>
    </row>
    <row r="356" spans="1:5" s="5" customFormat="1" ht="16.5">
      <c r="A356" s="42"/>
      <c r="C356" s="42"/>
      <c r="D356" s="48"/>
      <c r="E356" s="49"/>
    </row>
    <row r="357" spans="1:5" s="5" customFormat="1" ht="16.5">
      <c r="A357" s="42"/>
      <c r="C357" s="42"/>
      <c r="D357" s="48"/>
      <c r="E357" s="49"/>
    </row>
    <row r="358" spans="1:5" s="5" customFormat="1" ht="16.5">
      <c r="A358" s="42"/>
      <c r="B358" s="46"/>
      <c r="C358" s="47"/>
      <c r="D358" s="48"/>
      <c r="E358" s="49"/>
    </row>
    <row r="359" spans="1:5" s="5" customFormat="1" ht="13.5" customHeight="1">
      <c r="A359" s="42"/>
      <c r="C359" s="42"/>
      <c r="D359" s="48"/>
      <c r="E359" s="49"/>
    </row>
    <row r="369" ht="4.5" customHeight="1"/>
    <row r="370" ht="12.75" hidden="1"/>
  </sheetData>
  <sheetProtection/>
  <mergeCells count="2">
    <mergeCell ref="A1:E1"/>
    <mergeCell ref="C310:D310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2020-03-04T12:46:47Z</cp:lastPrinted>
  <dcterms:created xsi:type="dcterms:W3CDTF">2001-03-21T05:21:19Z</dcterms:created>
  <dcterms:modified xsi:type="dcterms:W3CDTF">2020-03-04T12:46:49Z</dcterms:modified>
  <cp:category/>
  <cp:version/>
  <cp:contentType/>
  <cp:contentStatus/>
</cp:coreProperties>
</file>