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9720" windowHeight="6540" activeTab="0"/>
  </bookViews>
  <sheets>
    <sheet name="Лист1" sheetId="1" r:id="rId1"/>
  </sheets>
  <definedNames>
    <definedName name="_xlnm.Print_Titles" localSheetId="0">'Лист1'!$4:$5</definedName>
    <definedName name="_xlnm.Print_Area" localSheetId="0">'Лист1'!$A$1:$E$316</definedName>
  </definedNames>
  <calcPr fullCalcOnLoad="1"/>
</workbook>
</file>

<file path=xl/sharedStrings.xml><?xml version="1.0" encoding="utf-8"?>
<sst xmlns="http://schemas.openxmlformats.org/spreadsheetml/2006/main" count="319" uniqueCount="230">
  <si>
    <t>/ в руб. /</t>
  </si>
  <si>
    <t>Наименование показателя</t>
  </si>
  <si>
    <t xml:space="preserve">ДОХОДЫ </t>
  </si>
  <si>
    <t>НАЛОГИ НА СОВОКУПНЫЙ ДОХОД</t>
  </si>
  <si>
    <t>ИТОГО СОБСТВЕННЫХ ДОХОДОВ</t>
  </si>
  <si>
    <t>ВСЕГО ДОХОДОВ</t>
  </si>
  <si>
    <t>РАСХОДЫ</t>
  </si>
  <si>
    <t>ЖИЛИЩНО-КОММУНАЛЬНОЕ ХОЗЯЙСТВО - всего</t>
  </si>
  <si>
    <t>ОБРАЗОВАНИЕ</t>
  </si>
  <si>
    <t>СОЦИАЛЬНАЯ ПОЛИТИКА</t>
  </si>
  <si>
    <t>ВСЕГО РАСХОДОВ</t>
  </si>
  <si>
    <t>Справочно:</t>
  </si>
  <si>
    <t xml:space="preserve">             Резервный фонд</t>
  </si>
  <si>
    <t xml:space="preserve">             Выдано бюджетных кредитов</t>
  </si>
  <si>
    <t>Единый сельскохозяйственный налог</t>
  </si>
  <si>
    <t>Налог на добычу полезных ископаемых</t>
  </si>
  <si>
    <t>ГОСУДАРСТВЕННАЯ ПОШЛИНА</t>
  </si>
  <si>
    <t>ПЛАТЕЖИ ПРИ ПОЛЬЗОВАНИИ ПРИРОДНЫМИ РЕСУРСАМИ</t>
  </si>
  <si>
    <t>Плата за негативное воздействие на окружающую среду</t>
  </si>
  <si>
    <t>ШТРАФЫ, САНКЦИИ,ВОЗМЕЩЕНИЕ УЩЕРБА</t>
  </si>
  <si>
    <t>ПРОЧИЕ НЕНАЛОГОВЫЕ ДОХОДЫ</t>
  </si>
  <si>
    <t>СУБВЕНЦИИ ОТ ДРУГИХ БЮДЖЕТОВ</t>
  </si>
  <si>
    <t>СУБСИДИИ ОТ ДРУГИХ БЮДЖЕТОВ</t>
  </si>
  <si>
    <t>ОБЩЕГОСУДАРСТВЕННЫЕ ВОПРОСЫ</t>
  </si>
  <si>
    <t>Функционирование местных администраций</t>
  </si>
  <si>
    <t>Резервные фонды</t>
  </si>
  <si>
    <t>НАЦИОНАЛЬНАЯ БЕЗОПАСНОСТЬ И ПРАВООХРАНИТЕЛЬНАЯ ДЕЯТЕЛЬНОСТЬ</t>
  </si>
  <si>
    <t>НАЦИОНАЛЬНАЯ ЭКОНОМИКА</t>
  </si>
  <si>
    <t>Дорожное хозяйство</t>
  </si>
  <si>
    <t>Налог на доходы физических лиц</t>
  </si>
  <si>
    <t>НАЛОГИ НА ПРИБЫЛЬ,ДОХОДЫ</t>
  </si>
  <si>
    <t>Невыясненные поступления</t>
  </si>
  <si>
    <t>Прочие неналоговые поступления</t>
  </si>
  <si>
    <t xml:space="preserve">Другие общегосударственные вопросы </t>
  </si>
  <si>
    <t>администрации Козловского района</t>
  </si>
  <si>
    <t>Обеспечение деятельности финансовых органов</t>
  </si>
  <si>
    <t>Коммунальное хозяйство</t>
  </si>
  <si>
    <t>Социальное обеспечение населения</t>
  </si>
  <si>
    <t>Охрана семьи и детства</t>
  </si>
  <si>
    <t>НАЛОГИ,СБОРЫ И РЕГУЛЯРН. ПЛАТЕЖИ ЗА ПОЛЬЗОВ. ПРИРОДН.РЕСУРСАМИ</t>
  </si>
  <si>
    <t>Благоустройство</t>
  </si>
  <si>
    <t>ИНЫЕ МЕЖБЮДЖЕТНЫЕ ТРАНСФЕРТЫ</t>
  </si>
  <si>
    <t>Другие вопросы в области национальной экономики</t>
  </si>
  <si>
    <t>Сбор за пользование объектами животного мира</t>
  </si>
  <si>
    <t>ВОЗВРАТ ОСТАТКОВ СУБСИДИЙ, СУБВЕНЦИЙ И ИНЫХ МЕЖБЮДЖЕТНЫХ ТРАНСФЕРТОВ</t>
  </si>
  <si>
    <t xml:space="preserve">            обеспечение деятельности административных комиссий</t>
  </si>
  <si>
    <t xml:space="preserve">            организация деятельности комиссии по делам несовершеннолетних</t>
  </si>
  <si>
    <t xml:space="preserve">            опека и попечительство</t>
  </si>
  <si>
    <t xml:space="preserve">            учет граждан</t>
  </si>
  <si>
    <t>НАЦИОНАЛЬНАЯ ОБОРОНА</t>
  </si>
  <si>
    <t xml:space="preserve">Дошкольное образование 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</si>
  <si>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</si>
  <si>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</si>
  <si>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</si>
  <si>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</si>
  <si>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Пенсионное обеспечение</t>
  </si>
  <si>
    <t>в т.ч. матпомощь</t>
  </si>
  <si>
    <t xml:space="preserve">          компенсация части платы за содержание ребенка</t>
  </si>
  <si>
    <t>ФИЗИЧЕСКАЯ КУЛЬТУРА И СПОРТ</t>
  </si>
  <si>
    <t>в т.ч. спортивные мероприятия</t>
  </si>
  <si>
    <t>ОБСЛУЖИВАНИЕ ГОСУДАРСТВЕННОГО И МУНИЦИПАЛЬНОГО ДОЛГА</t>
  </si>
  <si>
    <t>обслуживание муниципального долга</t>
  </si>
  <si>
    <t>Арендная плата за земли</t>
  </si>
  <si>
    <t>НАЛОГИ НА ИМУЩЕСТВО</t>
  </si>
  <si>
    <t>Налог на имущество физических лиц</t>
  </si>
  <si>
    <t>осуществление первичного воинского учета</t>
  </si>
  <si>
    <t xml:space="preserve">              содержание аварийно-спасательного звена</t>
  </si>
  <si>
    <t>Жилищное хозяйство</t>
  </si>
  <si>
    <t>средства поселений</t>
  </si>
  <si>
    <t>ОХРАНА ОКРУЖАЮЩЕЙ СРЕДЫ</t>
  </si>
  <si>
    <t>в т.ч.  природоохранные мероприятия</t>
  </si>
  <si>
    <t xml:space="preserve">         обеспечение жильем молодых семей в рамках ФЦП "Жилище"</t>
  </si>
  <si>
    <t>республиканские средства</t>
  </si>
  <si>
    <t>районные средства</t>
  </si>
  <si>
    <t>КУЛЬТУРА, КИНЕМАТОГРАФИЯ</t>
  </si>
  <si>
    <t xml:space="preserve">БЕЗВОЗМЕЗДНЫЕ  ПОСТУПЛЕНИЯ </t>
  </si>
  <si>
    <t>из них:   ЗАГСы</t>
  </si>
  <si>
    <t xml:space="preserve">              противопожарные мероприятия</t>
  </si>
  <si>
    <t>федеральные средства</t>
  </si>
  <si>
    <t>Профицит, дефицит (-)</t>
  </si>
  <si>
    <t xml:space="preserve">          обеспечение жилыми помещениями детей-сирот</t>
  </si>
  <si>
    <t>из них: содержание централизованной бухгалтерии</t>
  </si>
  <si>
    <t>из них: уличное  освещение</t>
  </si>
  <si>
    <t xml:space="preserve">            озеленение</t>
  </si>
  <si>
    <t xml:space="preserve">            организация и содержание  мест  захоронения</t>
  </si>
  <si>
    <t xml:space="preserve">            прочие  мероприятия по  благоустройству</t>
  </si>
  <si>
    <t>в том числе: субсидии на выполнение мунзадания</t>
  </si>
  <si>
    <t xml:space="preserve">                     субсидии на иные цели, из них </t>
  </si>
  <si>
    <t>Итого налоговых доходов</t>
  </si>
  <si>
    <t>Итого неналоговых доходов</t>
  </si>
  <si>
    <t>НАЛОГИ НА ТОВАРЫ (РАБОТЫ, УСЛУГИ), РЕАЛИЗУЕМЫЕ НА ТЕРРИТОРИИ РОССИЙСКОЙ  ФЕДЕРАЦИИ</t>
  </si>
  <si>
    <t>акцизы по подакцизным товарам (продукции), производимым на территории Российской Федерации</t>
  </si>
  <si>
    <t xml:space="preserve">            полномочия в сфере трудовых отношений</t>
  </si>
  <si>
    <t>Сельское  хозяйство и рыболовство</t>
  </si>
  <si>
    <t>организация конкурсов, выставок и ярмарок</t>
  </si>
  <si>
    <t>Доходы от продажи  земельных  участков, находящихся в государственной и муниципальной собственности</t>
  </si>
  <si>
    <t>ПРОЧИЕ БЕЗВОЗМЕЗДНЫЕ ПОСТУПЛЕНИЯ</t>
  </si>
  <si>
    <t xml:space="preserve">капитальный ремонт и ремонт дворовых территорий многоквартирных домов          </t>
  </si>
  <si>
    <t>в том числе: субсидии на выполнение мунзадания, из них</t>
  </si>
  <si>
    <t>учебные  расходы (респ.бюджет)</t>
  </si>
  <si>
    <t>в том числе: оздоровительная компания детей</t>
  </si>
  <si>
    <t xml:space="preserve">                    мер-я по вовл. молодежи в соцпрактику</t>
  </si>
  <si>
    <t xml:space="preserve">                    господдержка одаренной молодежи</t>
  </si>
  <si>
    <t>в т.ч.  выплата единовременного пособия при всех формах устройства детей в семью</t>
  </si>
  <si>
    <t>мероприятия по регулированию численности безнадзорных животных</t>
  </si>
  <si>
    <t>обеспечение безопасности участия детей в дорожном движении</t>
  </si>
  <si>
    <t>Судебная система</t>
  </si>
  <si>
    <t>из них: составление (изменение) списков кандидатов в присяжные заседатели федеральных судов</t>
  </si>
  <si>
    <t>ДОТАЦИИ</t>
  </si>
  <si>
    <t>проектирование и строительство дорог до сельских населенных пунктов</t>
  </si>
  <si>
    <t>ЗАДОЛЖЕННОСТЬ И ПЕРЕРАСЧЕТЫ ПО ОТМЕНЕННЫМ НАЛОГАМ, СБОРАМ И ИНЫМ ОБЯЗАТЕЛЬНЫМ ПЛАТЕЖАМ</t>
  </si>
  <si>
    <t xml:space="preserve">            содержание объектов коммунального хозяйства</t>
  </si>
  <si>
    <t>ДОХОДЫ ОТ ОКАЗАНИЯ ПЛАТНЫХ УСЛУГ И КОМПЕНСАЦИИ ЗАТРАТ ГОСУДАРСТВА</t>
  </si>
  <si>
    <t>ДОХОДЫ ОТ ИСПОЛЬЗОВАНИЯ ИМУЩЕСТВА, НАХОДЯЩЕГОСЯ В МУНИЦИПАЛЬНОЙ СОБСТВЕННОСТИ</t>
  </si>
  <si>
    <t>ДОХОДЫ ОТ ПРОДАЖИ МАТЕРИАЛЬНЫХ И НЕМАТЕРИАЛЬНЫХ АКТИВОВ</t>
  </si>
  <si>
    <t>Доходы от реализации имущества, находящегося в муниципальной собственности</t>
  </si>
  <si>
    <t xml:space="preserve">            профилактика правонарушений и преступности                          </t>
  </si>
  <si>
    <t xml:space="preserve">поощрение победителей экономического соревнования между сельскими, городским песелениями </t>
  </si>
  <si>
    <t xml:space="preserve">            капитальный и текущий ремонт объектов водоснабжения</t>
  </si>
  <si>
    <t xml:space="preserve">            мероприятия, направленные на энергосбережение</t>
  </si>
  <si>
    <t xml:space="preserve">         социальная поддержка отдельных категорий граждан по оплате ЖКУ</t>
  </si>
  <si>
    <t>работникам образования</t>
  </si>
  <si>
    <t>работникам культуры</t>
  </si>
  <si>
    <t>Обеспечение проведение выборов и референдумов</t>
  </si>
  <si>
    <t>организация и проведение выборов в представительные органы муниципального образования</t>
  </si>
  <si>
    <t>Земельный налог с организаций</t>
  </si>
  <si>
    <t>Земельный налог с физических лиц</t>
  </si>
  <si>
    <t>Транспортный налог с организаций</t>
  </si>
  <si>
    <t>Транспортный налог с физических лиц</t>
  </si>
  <si>
    <t>содействие формированию положительного имиджа предпринимательской деятельности</t>
  </si>
  <si>
    <t>обустройство улично-дорожной сети</t>
  </si>
  <si>
    <t>Транспорт</t>
  </si>
  <si>
    <t xml:space="preserve">Дополнительное образование детей </t>
  </si>
  <si>
    <t xml:space="preserve">            организация проведения мероприятий по отлову и содержанию безнадзорных животных</t>
  </si>
  <si>
    <t>поддержка муниципальных программ формирования современной городской среды</t>
  </si>
  <si>
    <t>в том числе:  ср-ва федерального бюджета</t>
  </si>
  <si>
    <t xml:space="preserve">                      ср-ва республиканского бюджета</t>
  </si>
  <si>
    <t xml:space="preserve">                      ср-ва поселений</t>
  </si>
  <si>
    <t>содержание жилищного фонда</t>
  </si>
  <si>
    <t>Доходы от сдачи в аренду имущества</t>
  </si>
  <si>
    <t xml:space="preserve">                     субсидии на иные цели, в т.ч. </t>
  </si>
  <si>
    <t>субсидии МУП "ЖКХ"</t>
  </si>
  <si>
    <t>в том числе:  ср-ва республиканского бюджета</t>
  </si>
  <si>
    <t>реализация мероприятий по развитию общественной инфраструктуры населенных пунктов</t>
  </si>
  <si>
    <t xml:space="preserve">                      ср-ва районного бюджета</t>
  </si>
  <si>
    <t>районные средства (софинансирование)</t>
  </si>
  <si>
    <t xml:space="preserve">             субсидии на выполнение мунзадания (МФЦ)</t>
  </si>
  <si>
    <t xml:space="preserve">              содержание ЕДДС</t>
  </si>
  <si>
    <t xml:space="preserve">              подпрограмма "Безопасный город"</t>
  </si>
  <si>
    <t>средства районного бюджета</t>
  </si>
  <si>
    <t>актуализация документов территориального планирования с использованием цифровой картографической основы и внесение изменений в правила землепользования и застройки</t>
  </si>
  <si>
    <t>материальное стимулирование деятельности народных дружинников</t>
  </si>
  <si>
    <t xml:space="preserve">            поощрение победителей смотра-конкурса на лучшее озеленение и благоустройство</t>
  </si>
  <si>
    <t>средства поселений (софинансирование)</t>
  </si>
  <si>
    <t>Прочие доходы от использования имущества и прав, находящихся в государственной и муниципальной  собственности (за исключением имущества бюджетных и автономных учреждений, а также  имущества государственных и муниципальных унитарных предприятий, в том числе казенных)</t>
  </si>
  <si>
    <t>выполнение других обязательств муниципального образования</t>
  </si>
  <si>
    <t>обеспечение перевозок пассажиров автомобильным транспортом</t>
  </si>
  <si>
    <t xml:space="preserve">                      ср-ва населения</t>
  </si>
  <si>
    <t xml:space="preserve">                      ср-ва поселения</t>
  </si>
  <si>
    <t>строительство средней общеобразовательной школы на 165 учащихся с пристроем помещения для дошкольных групп на 40 мест в с. Байгулово</t>
  </si>
  <si>
    <t>проведение мероприятий для детей и молодежи</t>
  </si>
  <si>
    <t>ремонт и укрепление МТБ детских школ искусств</t>
  </si>
  <si>
    <t>денежные поощрения и гранты главы</t>
  </si>
  <si>
    <t>из них: дотация на возмещение убытков бани</t>
  </si>
  <si>
    <t>укрепление МТБ учреждений в сфере физической культуры и спорта</t>
  </si>
  <si>
    <t>Общеэкономические вопросы</t>
  </si>
  <si>
    <t xml:space="preserve">            организация временного трудоустройства несовершеннолетних граждан</t>
  </si>
  <si>
    <t xml:space="preserve">            организация временного трудоустройства безработных граждан</t>
  </si>
  <si>
    <t>техническая инвентаризация и определение кадастровой стоимости объектов недвижимости</t>
  </si>
  <si>
    <t>персонифицированное финансирование дополнительного образования детей</t>
  </si>
  <si>
    <t>И.о. начальника финансового отдела</t>
  </si>
  <si>
    <t>материально-техническое обеспечение деятельности народных дружинников</t>
  </si>
  <si>
    <t>проведение муниципального конкурса "Лучший народный дружинник"</t>
  </si>
  <si>
    <t xml:space="preserve">                      ср-ва поселений (софинансирование)</t>
  </si>
  <si>
    <t>Е.Е. Матушкина</t>
  </si>
  <si>
    <t xml:space="preserve">  </t>
  </si>
  <si>
    <t>Водное хозяйство</t>
  </si>
  <si>
    <t>мероприятия в области использования, охраны водных объектов</t>
  </si>
  <si>
    <t>укрепление материально-технической базы муниципальных образовательных организаций (в части приведения в соответствие с санитарно-гигиеническими и противопожарными требованиями)</t>
  </si>
  <si>
    <t>Уточненный план на 2020 год</t>
  </si>
  <si>
    <t>% исполне-ния к плану 2020 г.</t>
  </si>
  <si>
    <t>Отклонение от плана 2020 г. 
(+, - )</t>
  </si>
  <si>
    <t>Налог, взимаемый в связи с применением упрощенной системы налогообложения</t>
  </si>
  <si>
    <t xml:space="preserve">прочие выплаты по обязательствам муниципального образования </t>
  </si>
  <si>
    <t>проведение Всероссиийской переписи населения 2020 года (фед. ср-ва)</t>
  </si>
  <si>
    <t>капитальный ремонт и ремонт автомобильных дорог в границах муниципального района</t>
  </si>
  <si>
    <t>содержание автомобильных дорог в границах муниципального района</t>
  </si>
  <si>
    <t>капитальный ремонт и ремонт автомобильных дорог в границах поселений</t>
  </si>
  <si>
    <t>содержание автомобильных дорог в границах поселений</t>
  </si>
  <si>
    <t xml:space="preserve">проведение землеустроительных (кадастровых) работ </t>
  </si>
  <si>
    <t>обеспечение мероприятий по капитальному ремонту многоквартирных домов</t>
  </si>
  <si>
    <t>капитальный ремонт ДОУ "Радуга" в рамках укрепления материально-технической базы муниципальных образовательных организаций</t>
  </si>
  <si>
    <t>строительство объекта "Дошкольное образовательное учреждение на 160 мест в г. Козловка"</t>
  </si>
  <si>
    <t xml:space="preserve">                      ср-ва федерального бюджета</t>
  </si>
  <si>
    <t>капитальный ремонт МБОУ "Козловская СОШ №3" в рамках укрепления материально-технической базы муниципальных образовательных организаций</t>
  </si>
  <si>
    <t>подключение муниципальных общедоступных библиотек к сети "Интернет"</t>
  </si>
  <si>
    <t>укрепление материально-технической базы муниципальных учреждений культурно-досугового типа</t>
  </si>
  <si>
    <t>укрепление материально-технической базы муниципальных архивов</t>
  </si>
  <si>
    <t>укрепление материально-технической базы муниципальных библиотек</t>
  </si>
  <si>
    <t>создание виртуальных концертных залов</t>
  </si>
  <si>
    <t>подготовка и проведение празднования на федеральном уровне памятных дат (субсидии на реконструкцию музея им. Лобачевского)</t>
  </si>
  <si>
    <t xml:space="preserve">обеспечение деятельности учреждений культуры </t>
  </si>
  <si>
    <t xml:space="preserve">         строительство футбольного поля в г. Козловка</t>
  </si>
  <si>
    <t xml:space="preserve">ДОХОДЫ БЮДЖЕТА ОТ ВОЗВРАТА БЮДЖЕТАМИ ОСТАТКОВ СУБСИДИЙ, СУБВЕНЦИЙ И ИНЫХ МЕЖБЮДЖЕТНЫХ ТРАНСФЕРТОВ </t>
  </si>
  <si>
    <t>районные средства (в рамках софинансирования)</t>
  </si>
  <si>
    <t xml:space="preserve">организация и обеспечение безопасности дорожного движения </t>
  </si>
  <si>
    <t xml:space="preserve">            оплата проектно-сметной документации по благоустройство дворовых и общественных территорий</t>
  </si>
  <si>
    <t>оплата инженерно-обследовательских работ по МБОУ "КСОШ № 3"</t>
  </si>
  <si>
    <t>приобретение оборудования по робототехнике</t>
  </si>
  <si>
    <t>оплата проектно-сметной документации ФОК "Атал"</t>
  </si>
  <si>
    <t>оплата проектно-сметной документации по строительству (реконструкции) зданий учреждений культуры</t>
  </si>
  <si>
    <t>модернизация котельных</t>
  </si>
  <si>
    <t>Единый налог на вмененный доход для отдельных видов деятельности</t>
  </si>
  <si>
    <t>реализация отдельных полномочий в области обращения с твердыми коммунальными отходами</t>
  </si>
  <si>
    <t>реализация комплекса мероприятий по благоустройству дворовых территорий и тротуаров (респ. ср-ва)</t>
  </si>
  <si>
    <t>благоустройство сельских территорий</t>
  </si>
  <si>
    <t xml:space="preserve">оплата проектно-сметной документации по строительству дошкольного образовательного учреждения </t>
  </si>
  <si>
    <t>реализация вопросов местного значения в сфере образования, физической культуры и спорта (оплата коммунальных услуг)</t>
  </si>
  <si>
    <t>капитальный ремонт МАОУ "Козловская СОШ №2" в рамках укрепления материально-технической базы муниципальных образовательных организаций</t>
  </si>
  <si>
    <t>ежемесячное денежное вознаграждение за классное руководство педагогическим работникам муниципальных общеобразовательных организаций (фед. ср-ва)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</si>
  <si>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</si>
  <si>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приобретение музыкальных инструментов, оборудования и материалов для детских школ искусств</t>
  </si>
  <si>
    <t>субсидии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</si>
  <si>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государственная поддержка лучших работников сельских учреждений культуры</t>
  </si>
  <si>
    <t>государственная поддержка лучших  сельских учреждений культуры</t>
  </si>
  <si>
    <t xml:space="preserve">         улучшение жилищных условий граждан, проживающих на сельских территориях</t>
  </si>
  <si>
    <t>благоустройство сельских территорий в рамках мероприятий по устойчивому развитию сельских территорий</t>
  </si>
  <si>
    <t>Фактическое исполнение на 01.05.2020</t>
  </si>
  <si>
    <t>Анализ исполнения консолидированного бюджета Козловского района на 01.05.2020 года</t>
  </si>
  <si>
    <t>реализация противоэпидемических (профилактических) мероприятий в целях недопущения завоза и распространения новой коронавирусной инфекции (респ. ср-ва)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</si>
</sst>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_ ;\-#,##0\ 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_-* #,##0.0_р_._-;\-* #,##0.0_р_._-;_-* &quot;-&quot;_р_._-;_-@_-"/>
    <numFmt numFmtId="172" formatCode="_-* #,##0.00_р_._-;\-* #,##0.00_р_._-;_-* &quot;-&quot;_р_._-;_-@_-"/>
    <numFmt numFmtId="173" formatCode="0.000"/>
    <numFmt numFmtId="174" formatCode="#,##0.0_ ;\-#,##0.0\ "/>
    <numFmt numFmtId="175" formatCode="#,##0.00_ ;\-#,##0.00\ "/>
    <numFmt numFmtId="176" formatCode="#,##0.000_ ;\-#,##0.000\ "/>
    <numFmt numFmtId="177" formatCode="0.0000"/>
  </numFmts>
  <fonts count="53">
    <font>
      <sz val="10"/>
      <name val="Arial Cyr"/>
      <family val="0"/>
    </font>
    <font>
      <sz val="10"/>
      <color indexed="10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b/>
      <i/>
      <sz val="12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3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2">
    <xf numFmtId="0" fontId="0" fillId="0" borderId="0" xfId="0" applyAlignment="1">
      <alignment/>
    </xf>
    <xf numFmtId="41" fontId="0" fillId="0" borderId="0" xfId="61" applyFont="1" applyFill="1" applyAlignment="1">
      <alignment horizontal="right"/>
    </xf>
    <xf numFmtId="41" fontId="0" fillId="0" borderId="0" xfId="61" applyFont="1" applyFill="1" applyAlignment="1">
      <alignment horizontal="right" wrapText="1"/>
    </xf>
    <xf numFmtId="41" fontId="0" fillId="0" borderId="0" xfId="61" applyFont="1" applyFill="1" applyAlignment="1">
      <alignment horizontal="center"/>
    </xf>
    <xf numFmtId="0" fontId="0" fillId="0" borderId="0" xfId="0" applyFill="1" applyAlignment="1">
      <alignment/>
    </xf>
    <xf numFmtId="41" fontId="0" fillId="0" borderId="0" xfId="61" applyFont="1" applyFill="1" applyAlignment="1">
      <alignment/>
    </xf>
    <xf numFmtId="0" fontId="0" fillId="0" borderId="0" xfId="0" applyFill="1" applyAlignment="1">
      <alignment horizontal="center" wrapText="1"/>
    </xf>
    <xf numFmtId="41" fontId="0" fillId="0" borderId="0" xfId="61" applyFont="1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wrapText="1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41" fontId="4" fillId="0" borderId="0" xfId="61" applyFont="1" applyFill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41" fontId="0" fillId="0" borderId="0" xfId="61" applyFont="1" applyFill="1" applyAlignment="1">
      <alignment horizontal="center"/>
    </xf>
    <xf numFmtId="41" fontId="0" fillId="0" borderId="0" xfId="61" applyFont="1" applyFill="1" applyAlignment="1">
      <alignment/>
    </xf>
    <xf numFmtId="0" fontId="0" fillId="0" borderId="0" xfId="0" applyFont="1" applyFill="1" applyAlignment="1">
      <alignment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41" fontId="9" fillId="0" borderId="11" xfId="61" applyFont="1" applyFill="1" applyBorder="1" applyAlignment="1">
      <alignment horizontal="center" vertical="center" wrapText="1"/>
    </xf>
    <xf numFmtId="41" fontId="9" fillId="0" borderId="12" xfId="6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1" fontId="10" fillId="0" borderId="14" xfId="61" applyNumberFormat="1" applyFont="1" applyFill="1" applyBorder="1" applyAlignment="1">
      <alignment horizontal="center" wrapText="1"/>
    </xf>
    <xf numFmtId="1" fontId="10" fillId="0" borderId="14" xfId="0" applyNumberFormat="1" applyFont="1" applyFill="1" applyBorder="1" applyAlignment="1">
      <alignment horizontal="center" wrapText="1"/>
    </xf>
    <xf numFmtId="1" fontId="10" fillId="0" borderId="15" xfId="61" applyNumberFormat="1" applyFont="1" applyFill="1" applyBorder="1" applyAlignment="1">
      <alignment horizontal="center" wrapText="1"/>
    </xf>
    <xf numFmtId="0" fontId="11" fillId="0" borderId="14" xfId="0" applyFont="1" applyFill="1" applyBorder="1" applyAlignment="1">
      <alignment horizontal="right" wrapText="1"/>
    </xf>
    <xf numFmtId="41" fontId="10" fillId="0" borderId="14" xfId="61" applyFont="1" applyFill="1" applyBorder="1" applyAlignment="1">
      <alignment wrapText="1"/>
    </xf>
    <xf numFmtId="0" fontId="10" fillId="0" borderId="14" xfId="0" applyFont="1" applyFill="1" applyBorder="1" applyAlignment="1">
      <alignment wrapText="1"/>
    </xf>
    <xf numFmtId="41" fontId="10" fillId="0" borderId="15" xfId="61" applyFont="1" applyFill="1" applyBorder="1" applyAlignment="1">
      <alignment horizontal="right" wrapText="1"/>
    </xf>
    <xf numFmtId="0" fontId="10" fillId="0" borderId="0" xfId="0" applyFont="1" applyFill="1" applyAlignment="1">
      <alignment wrapText="1"/>
    </xf>
    <xf numFmtId="0" fontId="10" fillId="0" borderId="16" xfId="0" applyFont="1" applyFill="1" applyBorder="1" applyAlignment="1">
      <alignment wrapText="1"/>
    </xf>
    <xf numFmtId="41" fontId="10" fillId="0" borderId="17" xfId="61" applyFont="1" applyFill="1" applyBorder="1" applyAlignment="1">
      <alignment horizontal="right" wrapText="1"/>
    </xf>
    <xf numFmtId="0" fontId="10" fillId="0" borderId="18" xfId="0" applyFont="1" applyFill="1" applyBorder="1" applyAlignment="1">
      <alignment wrapText="1"/>
    </xf>
    <xf numFmtId="41" fontId="10" fillId="0" borderId="19" xfId="61" applyFont="1" applyFill="1" applyBorder="1" applyAlignment="1">
      <alignment wrapText="1"/>
    </xf>
    <xf numFmtId="41" fontId="10" fillId="0" borderId="0" xfId="61" applyFont="1" applyFill="1" applyAlignment="1">
      <alignment wrapText="1"/>
    </xf>
    <xf numFmtId="41" fontId="10" fillId="0" borderId="0" xfId="61" applyFont="1" applyFill="1" applyAlignment="1">
      <alignment horizontal="right" wrapText="1"/>
    </xf>
    <xf numFmtId="0" fontId="12" fillId="0" borderId="13" xfId="0" applyFont="1" applyFill="1" applyBorder="1" applyAlignment="1">
      <alignment wrapText="1"/>
    </xf>
    <xf numFmtId="164" fontId="12" fillId="0" borderId="14" xfId="57" applyNumberFormat="1" applyFont="1" applyFill="1" applyBorder="1" applyAlignment="1">
      <alignment wrapText="1"/>
    </xf>
    <xf numFmtId="165" fontId="12" fillId="0" borderId="15" xfId="61" applyNumberFormat="1" applyFont="1" applyFill="1" applyBorder="1" applyAlignment="1">
      <alignment horizontal="right" wrapText="1"/>
    </xf>
    <xf numFmtId="164" fontId="13" fillId="0" borderId="14" xfId="57" applyNumberFormat="1" applyFont="1" applyFill="1" applyBorder="1" applyAlignment="1">
      <alignment wrapText="1"/>
    </xf>
    <xf numFmtId="175" fontId="12" fillId="0" borderId="15" xfId="61" applyNumberFormat="1" applyFont="1" applyFill="1" applyBorder="1" applyAlignment="1">
      <alignment horizontal="right" wrapText="1"/>
    </xf>
    <xf numFmtId="175" fontId="13" fillId="0" borderId="15" xfId="61" applyNumberFormat="1" applyFont="1" applyFill="1" applyBorder="1" applyAlignment="1">
      <alignment horizontal="right" wrapText="1"/>
    </xf>
    <xf numFmtId="0" fontId="10" fillId="0" borderId="20" xfId="0" applyFont="1" applyFill="1" applyBorder="1" applyAlignment="1">
      <alignment wrapText="1"/>
    </xf>
    <xf numFmtId="41" fontId="10" fillId="0" borderId="21" xfId="61" applyFont="1" applyFill="1" applyBorder="1" applyAlignment="1">
      <alignment horizontal="right" wrapText="1"/>
    </xf>
    <xf numFmtId="164" fontId="12" fillId="0" borderId="0" xfId="0" applyNumberFormat="1" applyFont="1" applyFill="1" applyBorder="1" applyAlignment="1">
      <alignment wrapText="1"/>
    </xf>
    <xf numFmtId="4" fontId="12" fillId="0" borderId="14" xfId="0" applyNumberFormat="1" applyFont="1" applyFill="1" applyBorder="1" applyAlignment="1">
      <alignment horizontal="right" wrapText="1"/>
    </xf>
    <xf numFmtId="4" fontId="12" fillId="0" borderId="14" xfId="0" applyNumberFormat="1" applyFont="1" applyFill="1" applyBorder="1" applyAlignment="1">
      <alignment wrapText="1"/>
    </xf>
    <xf numFmtId="4" fontId="12" fillId="0" borderId="14" xfId="61" applyNumberFormat="1" applyFont="1" applyFill="1" applyBorder="1" applyAlignment="1">
      <alignment horizontal="right" wrapText="1"/>
    </xf>
    <xf numFmtId="4" fontId="13" fillId="0" borderId="14" xfId="0" applyNumberFormat="1" applyFont="1" applyFill="1" applyBorder="1" applyAlignment="1">
      <alignment wrapText="1"/>
    </xf>
    <xf numFmtId="4" fontId="13" fillId="0" borderId="14" xfId="0" applyNumberFormat="1" applyFont="1" applyFill="1" applyBorder="1" applyAlignment="1">
      <alignment horizontal="right" wrapText="1"/>
    </xf>
    <xf numFmtId="4" fontId="14" fillId="0" borderId="14" xfId="0" applyNumberFormat="1" applyFont="1" applyFill="1" applyBorder="1" applyAlignment="1">
      <alignment horizontal="right" wrapText="1"/>
    </xf>
    <xf numFmtId="4" fontId="15" fillId="0" borderId="14" xfId="61" applyNumberFormat="1" applyFont="1" applyFill="1" applyBorder="1" applyAlignment="1">
      <alignment wrapText="1"/>
    </xf>
    <xf numFmtId="4" fontId="12" fillId="0" borderId="19" xfId="0" applyNumberFormat="1" applyFont="1" applyFill="1" applyBorder="1" applyAlignment="1">
      <alignment wrapText="1"/>
    </xf>
    <xf numFmtId="0" fontId="12" fillId="0" borderId="13" xfId="0" applyFont="1" applyFill="1" applyBorder="1" applyAlignment="1">
      <alignment horizontal="right" wrapText="1"/>
    </xf>
    <xf numFmtId="0" fontId="12" fillId="0" borderId="13" xfId="0" applyFont="1" applyFill="1" applyBorder="1" applyAlignment="1">
      <alignment horizontal="left" wrapText="1"/>
    </xf>
    <xf numFmtId="0" fontId="13" fillId="0" borderId="13" xfId="0" applyFont="1" applyFill="1" applyBorder="1" applyAlignment="1">
      <alignment wrapText="1"/>
    </xf>
    <xf numFmtId="0" fontId="16" fillId="0" borderId="0" xfId="0" applyFont="1" applyFill="1" applyAlignment="1">
      <alignment wrapText="1"/>
    </xf>
    <xf numFmtId="4" fontId="12" fillId="0" borderId="15" xfId="0" applyNumberFormat="1" applyFont="1" applyFill="1" applyBorder="1" applyAlignment="1">
      <alignment wrapText="1"/>
    </xf>
    <xf numFmtId="0" fontId="13" fillId="0" borderId="18" xfId="0" applyFont="1" applyFill="1" applyBorder="1" applyAlignment="1">
      <alignment wrapText="1"/>
    </xf>
    <xf numFmtId="4" fontId="12" fillId="0" borderId="19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 horizontal="center" wrapText="1"/>
    </xf>
    <xf numFmtId="4" fontId="12" fillId="33" borderId="14" xfId="0" applyNumberFormat="1" applyFont="1" applyFill="1" applyBorder="1" applyAlignment="1">
      <alignment wrapText="1"/>
    </xf>
    <xf numFmtId="4" fontId="12" fillId="33" borderId="14" xfId="61" applyNumberFormat="1" applyFont="1" applyFill="1" applyBorder="1" applyAlignment="1">
      <alignment horizontal="right" wrapText="1"/>
    </xf>
    <xf numFmtId="0" fontId="13" fillId="0" borderId="0" xfId="0" applyFont="1" applyFill="1" applyBorder="1" applyAlignment="1">
      <alignment wrapText="1"/>
    </xf>
    <xf numFmtId="4" fontId="12" fillId="0" borderId="0" xfId="0" applyNumberFormat="1" applyFont="1" applyFill="1" applyBorder="1" applyAlignment="1">
      <alignment horizontal="right" wrapText="1"/>
    </xf>
    <xf numFmtId="2" fontId="17" fillId="0" borderId="0" xfId="61" applyNumberFormat="1" applyFont="1" applyFill="1" applyBorder="1" applyAlignment="1">
      <alignment horizontal="right" wrapText="1"/>
    </xf>
    <xf numFmtId="0" fontId="18" fillId="0" borderId="13" xfId="0" applyFont="1" applyFill="1" applyBorder="1" applyAlignment="1">
      <alignment horizontal="right" wrapText="1"/>
    </xf>
    <xf numFmtId="164" fontId="12" fillId="0" borderId="14" xfId="0" applyNumberFormat="1" applyFont="1" applyFill="1" applyBorder="1" applyAlignment="1">
      <alignment wrapText="1"/>
    </xf>
    <xf numFmtId="4" fontId="12" fillId="33" borderId="14" xfId="0" applyNumberFormat="1" applyFont="1" applyFill="1" applyBorder="1" applyAlignment="1">
      <alignment horizontal="right" wrapText="1"/>
    </xf>
    <xf numFmtId="0" fontId="12" fillId="0" borderId="13" xfId="0" applyFont="1" applyFill="1" applyBorder="1" applyAlignment="1">
      <alignment vertical="top" wrapText="1"/>
    </xf>
    <xf numFmtId="0" fontId="12" fillId="0" borderId="13" xfId="0" applyFont="1" applyBorder="1" applyAlignment="1">
      <alignment horizontal="left" wrapText="1"/>
    </xf>
    <xf numFmtId="4" fontId="12" fillId="0" borderId="22" xfId="0" applyNumberFormat="1" applyFont="1" applyFill="1" applyBorder="1" applyAlignment="1">
      <alignment wrapText="1"/>
    </xf>
    <xf numFmtId="164" fontId="13" fillId="0" borderId="19" xfId="57" applyNumberFormat="1" applyFont="1" applyFill="1" applyBorder="1" applyAlignment="1">
      <alignment wrapText="1"/>
    </xf>
    <xf numFmtId="175" fontId="13" fillId="0" borderId="23" xfId="61" applyNumberFormat="1" applyFont="1" applyFill="1" applyBorder="1" applyAlignment="1">
      <alignment horizontal="right" wrapText="1"/>
    </xf>
    <xf numFmtId="0" fontId="0" fillId="0" borderId="0" xfId="0" applyFont="1" applyFill="1" applyAlignment="1">
      <alignment horizontal="center" wrapText="1"/>
    </xf>
    <xf numFmtId="41" fontId="8" fillId="0" borderId="0" xfId="61" applyFont="1" applyFill="1" applyAlignment="1">
      <alignment horizontal="center"/>
    </xf>
    <xf numFmtId="41" fontId="7" fillId="0" borderId="0" xfId="61" applyFont="1" applyFill="1" applyAlignment="1">
      <alignment horizontal="center"/>
    </xf>
    <xf numFmtId="0" fontId="16" fillId="0" borderId="0" xfId="0" applyFont="1" applyFill="1" applyAlignment="1">
      <alignment horizontal="center" wrapText="1"/>
    </xf>
    <xf numFmtId="0" fontId="16" fillId="0" borderId="0" xfId="0" applyFont="1" applyFill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5"/>
  <sheetViews>
    <sheetView tabSelected="1" view="pageBreakPreview" zoomScaleSheetLayoutView="100" workbookViewId="0" topLeftCell="A31">
      <selection activeCell="B46" sqref="B46"/>
    </sheetView>
  </sheetViews>
  <sheetFormatPr defaultColWidth="9.00390625" defaultRowHeight="12.75"/>
  <cols>
    <col min="1" max="1" width="58.875" style="4" customWidth="1"/>
    <col min="2" max="2" width="15.25390625" style="4" customWidth="1"/>
    <col min="3" max="3" width="15.125" style="5" customWidth="1"/>
    <col min="4" max="4" width="11.625" style="4" customWidth="1"/>
    <col min="5" max="5" width="16.25390625" style="1" customWidth="1"/>
    <col min="6" max="8" width="9.125" style="4" customWidth="1"/>
    <col min="9" max="9" width="2.125" style="4" customWidth="1"/>
    <col min="10" max="16384" width="9.125" style="4" customWidth="1"/>
  </cols>
  <sheetData>
    <row r="1" spans="1:9" s="13" customFormat="1" ht="18">
      <c r="A1" s="78" t="s">
        <v>228</v>
      </c>
      <c r="B1" s="79"/>
      <c r="C1" s="79"/>
      <c r="D1" s="79"/>
      <c r="E1" s="79"/>
      <c r="F1" s="12"/>
      <c r="G1" s="12"/>
      <c r="H1" s="12"/>
      <c r="I1" s="12"/>
    </row>
    <row r="2" spans="1:9" ht="4.5" customHeight="1">
      <c r="A2" s="15"/>
      <c r="B2" s="15"/>
      <c r="C2" s="16"/>
      <c r="D2" s="16"/>
      <c r="E2" s="16"/>
      <c r="G2" s="3"/>
      <c r="H2" s="3"/>
      <c r="I2" s="3"/>
    </row>
    <row r="3" spans="1:6" ht="12.75" customHeight="1" thickBot="1">
      <c r="A3" s="15"/>
      <c r="B3" s="15"/>
      <c r="C3" s="17"/>
      <c r="D3" s="15"/>
      <c r="E3" s="15" t="s">
        <v>0</v>
      </c>
      <c r="F3" s="14"/>
    </row>
    <row r="4" spans="1:6" s="14" customFormat="1" ht="40.5" customHeight="1">
      <c r="A4" s="19" t="s">
        <v>1</v>
      </c>
      <c r="B4" s="20" t="s">
        <v>179</v>
      </c>
      <c r="C4" s="21" t="s">
        <v>227</v>
      </c>
      <c r="D4" s="20" t="s">
        <v>180</v>
      </c>
      <c r="E4" s="22" t="s">
        <v>181</v>
      </c>
      <c r="F4" s="6"/>
    </row>
    <row r="5" spans="1:6" s="6" customFormat="1" ht="15.75" customHeight="1">
      <c r="A5" s="23">
        <v>1</v>
      </c>
      <c r="B5" s="24">
        <v>2</v>
      </c>
      <c r="C5" s="25">
        <v>3</v>
      </c>
      <c r="D5" s="26">
        <v>4</v>
      </c>
      <c r="E5" s="27">
        <v>5</v>
      </c>
      <c r="F5" s="8"/>
    </row>
    <row r="6" spans="1:6" s="8" customFormat="1" ht="17.25" customHeight="1">
      <c r="A6" s="69" t="s">
        <v>2</v>
      </c>
      <c r="B6" s="28"/>
      <c r="C6" s="29"/>
      <c r="D6" s="30"/>
      <c r="E6" s="31"/>
      <c r="F6" s="9"/>
    </row>
    <row r="7" spans="1:6" s="9" customFormat="1" ht="15">
      <c r="A7" s="39" t="s">
        <v>30</v>
      </c>
      <c r="B7" s="48">
        <f>SUM(B8)</f>
        <v>81036000</v>
      </c>
      <c r="C7" s="48">
        <f>SUM(C8)</f>
        <v>22923182.82</v>
      </c>
      <c r="D7" s="40">
        <f aca="true" t="shared" si="0" ref="D7:D14">IF(B7=0,"   ",C7/B7)</f>
        <v>0.2828765341329779</v>
      </c>
      <c r="E7" s="43">
        <f aca="true" t="shared" si="1" ref="E7:E14">C7-B7</f>
        <v>-58112817.18</v>
      </c>
      <c r="F7" s="8"/>
    </row>
    <row r="8" spans="1:5" s="8" customFormat="1" ht="15" customHeight="1">
      <c r="A8" s="39" t="s">
        <v>29</v>
      </c>
      <c r="B8" s="49">
        <v>81036000</v>
      </c>
      <c r="C8" s="50">
        <v>22923182.82</v>
      </c>
      <c r="D8" s="40">
        <f t="shared" si="0"/>
        <v>0.2828765341329779</v>
      </c>
      <c r="E8" s="43">
        <f t="shared" si="1"/>
        <v>-58112817.18</v>
      </c>
    </row>
    <row r="9" spans="1:5" s="8" customFormat="1" ht="32.25" customHeight="1">
      <c r="A9" s="39" t="s">
        <v>90</v>
      </c>
      <c r="B9" s="48">
        <f>SUM(B10)</f>
        <v>10696900</v>
      </c>
      <c r="C9" s="48">
        <f>SUM(C10)</f>
        <v>3337758.81</v>
      </c>
      <c r="D9" s="40">
        <f t="shared" si="0"/>
        <v>0.3120304770540998</v>
      </c>
      <c r="E9" s="43">
        <f t="shared" si="1"/>
        <v>-7359141.1899999995</v>
      </c>
    </row>
    <row r="10" spans="1:6" s="8" customFormat="1" ht="27" customHeight="1">
      <c r="A10" s="39" t="s">
        <v>91</v>
      </c>
      <c r="B10" s="49">
        <v>10696900</v>
      </c>
      <c r="C10" s="50">
        <v>3337758.81</v>
      </c>
      <c r="D10" s="40">
        <f t="shared" si="0"/>
        <v>0.3120304770540998</v>
      </c>
      <c r="E10" s="43">
        <f t="shared" si="1"/>
        <v>-7359141.1899999995</v>
      </c>
      <c r="F10" s="9"/>
    </row>
    <row r="11" spans="1:6" s="9" customFormat="1" ht="15">
      <c r="A11" s="39" t="s">
        <v>3</v>
      </c>
      <c r="B11" s="49">
        <f>SUM(B12:B14)</f>
        <v>7526000</v>
      </c>
      <c r="C11" s="49">
        <f>SUM(C12:C14)</f>
        <v>4007431.76</v>
      </c>
      <c r="D11" s="40">
        <f t="shared" si="0"/>
        <v>0.5324783098591549</v>
      </c>
      <c r="E11" s="43">
        <f t="shared" si="1"/>
        <v>-3518568.24</v>
      </c>
      <c r="F11" s="8"/>
    </row>
    <row r="12" spans="1:5" s="8" customFormat="1" ht="30">
      <c r="A12" s="39" t="s">
        <v>182</v>
      </c>
      <c r="B12" s="64">
        <v>520000</v>
      </c>
      <c r="C12" s="64">
        <v>143173.8</v>
      </c>
      <c r="D12" s="40">
        <f>IF(B12=0,"   ",C12/B12)</f>
        <v>0.27533423076923075</v>
      </c>
      <c r="E12" s="43">
        <f>C12-B12</f>
        <v>-376826.2</v>
      </c>
    </row>
    <row r="13" spans="1:5" s="8" customFormat="1" ht="27.75" customHeight="1">
      <c r="A13" s="39" t="s">
        <v>212</v>
      </c>
      <c r="B13" s="64">
        <v>6350000</v>
      </c>
      <c r="C13" s="65">
        <v>2966728.66</v>
      </c>
      <c r="D13" s="40">
        <f t="shared" si="0"/>
        <v>0.4672013637795276</v>
      </c>
      <c r="E13" s="43">
        <f t="shared" si="1"/>
        <v>-3383271.34</v>
      </c>
    </row>
    <row r="14" spans="1:5" s="8" customFormat="1" ht="15">
      <c r="A14" s="39" t="s">
        <v>14</v>
      </c>
      <c r="B14" s="49">
        <v>656000</v>
      </c>
      <c r="C14" s="50">
        <v>897529.3</v>
      </c>
      <c r="D14" s="40">
        <f t="shared" si="0"/>
        <v>1.3681849085365854</v>
      </c>
      <c r="E14" s="43">
        <f t="shared" si="1"/>
        <v>241529.30000000005</v>
      </c>
    </row>
    <row r="15" spans="1:6" s="9" customFormat="1" ht="15">
      <c r="A15" s="39" t="s">
        <v>63</v>
      </c>
      <c r="B15" s="49">
        <f>SUM(B16:B20)</f>
        <v>11074300</v>
      </c>
      <c r="C15" s="49">
        <f>SUM(C16:C20)</f>
        <v>1255622.99</v>
      </c>
      <c r="D15" s="40">
        <f aca="true" t="shared" si="2" ref="D15:D20">IF(B15=0,"   ",C15/B15)</f>
        <v>0.11338170268098209</v>
      </c>
      <c r="E15" s="43">
        <f aca="true" t="shared" si="3" ref="E15:E20">C15-B15</f>
        <v>-9818677.01</v>
      </c>
      <c r="F15" s="8"/>
    </row>
    <row r="16" spans="1:6" s="8" customFormat="1" ht="15">
      <c r="A16" s="39" t="s">
        <v>64</v>
      </c>
      <c r="B16" s="49">
        <v>4680000</v>
      </c>
      <c r="C16" s="49">
        <v>147019.71</v>
      </c>
      <c r="D16" s="40">
        <f>IF(B16=0,"   ",C16/B16)</f>
        <v>0.031414467948717946</v>
      </c>
      <c r="E16" s="43">
        <f t="shared" si="3"/>
        <v>-4532980.29</v>
      </c>
      <c r="F16" s="9"/>
    </row>
    <row r="17" spans="1:5" s="9" customFormat="1" ht="15">
      <c r="A17" s="39" t="s">
        <v>127</v>
      </c>
      <c r="B17" s="49">
        <v>200100</v>
      </c>
      <c r="C17" s="65">
        <v>26951.07</v>
      </c>
      <c r="D17" s="40">
        <f>IF(B17=0,"   ",C17/B17)</f>
        <v>0.1346880059970015</v>
      </c>
      <c r="E17" s="43">
        <f>C17-B17</f>
        <v>-173148.93</v>
      </c>
    </row>
    <row r="18" spans="1:6" s="9" customFormat="1" ht="15">
      <c r="A18" s="39" t="s">
        <v>128</v>
      </c>
      <c r="B18" s="49">
        <v>1280200</v>
      </c>
      <c r="C18" s="65">
        <v>80660.75</v>
      </c>
      <c r="D18" s="40">
        <f t="shared" si="2"/>
        <v>0.06300636619278238</v>
      </c>
      <c r="E18" s="43">
        <f t="shared" si="3"/>
        <v>-1199539.25</v>
      </c>
      <c r="F18" s="8"/>
    </row>
    <row r="19" spans="1:5" s="8" customFormat="1" ht="15">
      <c r="A19" s="39" t="s">
        <v>125</v>
      </c>
      <c r="B19" s="49">
        <v>1590000</v>
      </c>
      <c r="C19" s="49">
        <v>692108.28</v>
      </c>
      <c r="D19" s="40">
        <f t="shared" si="2"/>
        <v>0.43528822641509435</v>
      </c>
      <c r="E19" s="43">
        <f t="shared" si="3"/>
        <v>-897891.72</v>
      </c>
    </row>
    <row r="20" spans="1:5" s="8" customFormat="1" ht="15">
      <c r="A20" s="39" t="s">
        <v>126</v>
      </c>
      <c r="B20" s="49">
        <v>3324000</v>
      </c>
      <c r="C20" s="49">
        <v>308883.18</v>
      </c>
      <c r="D20" s="40">
        <f t="shared" si="2"/>
        <v>0.09292514440433212</v>
      </c>
      <c r="E20" s="43">
        <f t="shared" si="3"/>
        <v>-3015116.82</v>
      </c>
    </row>
    <row r="21" spans="1:5" s="8" customFormat="1" ht="30">
      <c r="A21" s="39" t="s">
        <v>39</v>
      </c>
      <c r="B21" s="49">
        <f>B22+B23</f>
        <v>70000</v>
      </c>
      <c r="C21" s="49">
        <f>C22+C23</f>
        <v>73605.2</v>
      </c>
      <c r="D21" s="40">
        <f aca="true" t="shared" si="4" ref="D21:D53">IF(B21=0,"   ",C21/B21)</f>
        <v>1.051502857142857</v>
      </c>
      <c r="E21" s="43">
        <f aca="true" t="shared" si="5" ref="E21:E51">C21-B21</f>
        <v>3605.199999999997</v>
      </c>
    </row>
    <row r="22" spans="1:5" s="8" customFormat="1" ht="15">
      <c r="A22" s="39" t="s">
        <v>15</v>
      </c>
      <c r="B22" s="49">
        <v>70000</v>
      </c>
      <c r="C22" s="64">
        <v>72722</v>
      </c>
      <c r="D22" s="40">
        <f t="shared" si="4"/>
        <v>1.0388857142857142</v>
      </c>
      <c r="E22" s="43">
        <f t="shared" si="5"/>
        <v>2722</v>
      </c>
    </row>
    <row r="23" spans="1:5" s="8" customFormat="1" ht="15">
      <c r="A23" s="39" t="s">
        <v>43</v>
      </c>
      <c r="B23" s="49">
        <v>0</v>
      </c>
      <c r="C23" s="64">
        <v>883.2</v>
      </c>
      <c r="D23" s="40" t="str">
        <f t="shared" si="4"/>
        <v>   </v>
      </c>
      <c r="E23" s="43">
        <f t="shared" si="5"/>
        <v>883.2</v>
      </c>
    </row>
    <row r="24" spans="1:5" s="8" customFormat="1" ht="15">
      <c r="A24" s="39" t="s">
        <v>16</v>
      </c>
      <c r="B24" s="49">
        <v>2600000</v>
      </c>
      <c r="C24" s="64">
        <v>830838.52</v>
      </c>
      <c r="D24" s="40">
        <f t="shared" si="4"/>
        <v>0.31955327692307695</v>
      </c>
      <c r="E24" s="43">
        <f t="shared" si="5"/>
        <v>-1769161.48</v>
      </c>
    </row>
    <row r="25" spans="1:5" s="8" customFormat="1" ht="30" customHeight="1">
      <c r="A25" s="39" t="s">
        <v>110</v>
      </c>
      <c r="B25" s="49">
        <v>0</v>
      </c>
      <c r="C25" s="49">
        <v>0</v>
      </c>
      <c r="D25" s="40" t="str">
        <f t="shared" si="4"/>
        <v>   </v>
      </c>
      <c r="E25" s="43">
        <f t="shared" si="5"/>
        <v>0</v>
      </c>
    </row>
    <row r="26" spans="1:5" s="8" customFormat="1" ht="14.25">
      <c r="A26" s="58" t="s">
        <v>88</v>
      </c>
      <c r="B26" s="51">
        <f>B7+B11+B15+B21+B24+B25+B9</f>
        <v>113003200</v>
      </c>
      <c r="C26" s="51">
        <f>C7+C11+C15+C21+C24+C25+C9</f>
        <v>32428440.099999994</v>
      </c>
      <c r="D26" s="42">
        <f t="shared" si="4"/>
        <v>0.28696921945573217</v>
      </c>
      <c r="E26" s="44">
        <f t="shared" si="5"/>
        <v>-80574759.9</v>
      </c>
    </row>
    <row r="27" spans="1:5" s="8" customFormat="1" ht="30" customHeight="1">
      <c r="A27" s="39" t="s">
        <v>113</v>
      </c>
      <c r="B27" s="49">
        <f>SUM(B28:B30)</f>
        <v>10460400</v>
      </c>
      <c r="C27" s="49">
        <f>SUM(C28:C30)</f>
        <v>1830431.9900000002</v>
      </c>
      <c r="D27" s="40">
        <f t="shared" si="4"/>
        <v>0.17498680643187642</v>
      </c>
      <c r="E27" s="43">
        <f t="shared" si="5"/>
        <v>-8629968.01</v>
      </c>
    </row>
    <row r="28" spans="1:5" s="8" customFormat="1" ht="15">
      <c r="A28" s="39" t="s">
        <v>62</v>
      </c>
      <c r="B28" s="49">
        <v>8699700</v>
      </c>
      <c r="C28" s="49">
        <v>1531756.35</v>
      </c>
      <c r="D28" s="40">
        <f t="shared" si="4"/>
        <v>0.1760700196558502</v>
      </c>
      <c r="E28" s="74">
        <f t="shared" si="5"/>
        <v>-7167943.65</v>
      </c>
    </row>
    <row r="29" spans="1:5" s="8" customFormat="1" ht="17.25" customHeight="1">
      <c r="A29" s="39" t="s">
        <v>139</v>
      </c>
      <c r="B29" s="49">
        <v>1185000</v>
      </c>
      <c r="C29" s="50">
        <v>220366.53</v>
      </c>
      <c r="D29" s="40">
        <f t="shared" si="4"/>
        <v>0.1859633164556962</v>
      </c>
      <c r="E29" s="43">
        <f t="shared" si="5"/>
        <v>-964633.47</v>
      </c>
    </row>
    <row r="30" spans="1:5" s="8" customFormat="1" ht="91.5" customHeight="1">
      <c r="A30" s="39" t="s">
        <v>154</v>
      </c>
      <c r="B30" s="49">
        <v>575700</v>
      </c>
      <c r="C30" s="50">
        <v>78309.11</v>
      </c>
      <c r="D30" s="40">
        <f t="shared" si="4"/>
        <v>0.1360241618898732</v>
      </c>
      <c r="E30" s="43">
        <f t="shared" si="5"/>
        <v>-497390.89</v>
      </c>
    </row>
    <row r="31" spans="1:5" s="8" customFormat="1" ht="29.25" customHeight="1">
      <c r="A31" s="39" t="s">
        <v>17</v>
      </c>
      <c r="B31" s="49">
        <f>SUM(B32)</f>
        <v>350000</v>
      </c>
      <c r="C31" s="49">
        <f>SUM(C32)</f>
        <v>45022.17</v>
      </c>
      <c r="D31" s="40">
        <f t="shared" si="4"/>
        <v>0.12863477142857144</v>
      </c>
      <c r="E31" s="43">
        <f t="shared" si="5"/>
        <v>-304977.83</v>
      </c>
    </row>
    <row r="32" spans="1:5" s="8" customFormat="1" ht="15">
      <c r="A32" s="39" t="s">
        <v>18</v>
      </c>
      <c r="B32" s="49">
        <v>350000</v>
      </c>
      <c r="C32" s="64">
        <v>45022.17</v>
      </c>
      <c r="D32" s="40">
        <f t="shared" si="4"/>
        <v>0.12863477142857144</v>
      </c>
      <c r="E32" s="43">
        <f t="shared" si="5"/>
        <v>-304977.83</v>
      </c>
    </row>
    <row r="33" spans="1:5" s="8" customFormat="1" ht="30">
      <c r="A33" s="39" t="s">
        <v>112</v>
      </c>
      <c r="B33" s="49">
        <v>2100000</v>
      </c>
      <c r="C33" s="49">
        <v>558288.45</v>
      </c>
      <c r="D33" s="40">
        <f t="shared" si="4"/>
        <v>0.26585164285714286</v>
      </c>
      <c r="E33" s="43">
        <f t="shared" si="5"/>
        <v>-1541711.55</v>
      </c>
    </row>
    <row r="34" spans="1:5" s="8" customFormat="1" ht="30.75" customHeight="1">
      <c r="A34" s="39" t="s">
        <v>114</v>
      </c>
      <c r="B34" s="49">
        <f>B35+B36</f>
        <v>100000</v>
      </c>
      <c r="C34" s="49">
        <f>C35+C36</f>
        <v>369027.4</v>
      </c>
      <c r="D34" s="40">
        <f t="shared" si="4"/>
        <v>3.690274</v>
      </c>
      <c r="E34" s="43">
        <f t="shared" si="5"/>
        <v>269027.4</v>
      </c>
    </row>
    <row r="35" spans="1:5" s="8" customFormat="1" ht="30">
      <c r="A35" s="39" t="s">
        <v>115</v>
      </c>
      <c r="B35" s="64">
        <v>0</v>
      </c>
      <c r="C35" s="49">
        <v>194866</v>
      </c>
      <c r="D35" s="40" t="str">
        <f t="shared" si="4"/>
        <v>   </v>
      </c>
      <c r="E35" s="43">
        <f t="shared" si="5"/>
        <v>194866</v>
      </c>
    </row>
    <row r="36" spans="1:5" s="8" customFormat="1" ht="30">
      <c r="A36" s="39" t="s">
        <v>95</v>
      </c>
      <c r="B36" s="49">
        <v>100000</v>
      </c>
      <c r="C36" s="49">
        <v>174161.4</v>
      </c>
      <c r="D36" s="40">
        <f t="shared" si="4"/>
        <v>1.741614</v>
      </c>
      <c r="E36" s="43">
        <f t="shared" si="5"/>
        <v>74161.4</v>
      </c>
    </row>
    <row r="37" spans="1:5" s="8" customFormat="1" ht="15">
      <c r="A37" s="39" t="s">
        <v>19</v>
      </c>
      <c r="B37" s="49">
        <v>3300000</v>
      </c>
      <c r="C37" s="49">
        <v>497879.72</v>
      </c>
      <c r="D37" s="40">
        <f t="shared" si="4"/>
        <v>0.15087264242424242</v>
      </c>
      <c r="E37" s="43">
        <f t="shared" si="5"/>
        <v>-2802120.2800000003</v>
      </c>
    </row>
    <row r="38" spans="1:6" s="8" customFormat="1" ht="15">
      <c r="A38" s="39" t="s">
        <v>20</v>
      </c>
      <c r="B38" s="49">
        <f>B39+B40</f>
        <v>0</v>
      </c>
      <c r="C38" s="49">
        <f>C39+C40</f>
        <v>-44928.7</v>
      </c>
      <c r="D38" s="40" t="str">
        <f t="shared" si="4"/>
        <v>   </v>
      </c>
      <c r="E38" s="43">
        <f t="shared" si="5"/>
        <v>-44928.7</v>
      </c>
      <c r="F38" s="11"/>
    </row>
    <row r="39" spans="1:5" s="11" customFormat="1" ht="15" customHeight="1">
      <c r="A39" s="39" t="s">
        <v>31</v>
      </c>
      <c r="B39" s="49">
        <v>0</v>
      </c>
      <c r="C39" s="48">
        <v>-44928.7</v>
      </c>
      <c r="D39" s="40" t="str">
        <f t="shared" si="4"/>
        <v>   </v>
      </c>
      <c r="E39" s="43">
        <f t="shared" si="5"/>
        <v>-44928.7</v>
      </c>
    </row>
    <row r="40" spans="1:5" s="11" customFormat="1" ht="15" customHeight="1">
      <c r="A40" s="39" t="s">
        <v>32</v>
      </c>
      <c r="B40" s="49">
        <v>0</v>
      </c>
      <c r="C40" s="48">
        <v>0</v>
      </c>
      <c r="D40" s="40" t="str">
        <f t="shared" si="4"/>
        <v>   </v>
      </c>
      <c r="E40" s="43">
        <f t="shared" si="5"/>
        <v>0</v>
      </c>
    </row>
    <row r="41" spans="1:5" s="11" customFormat="1" ht="15" customHeight="1">
      <c r="A41" s="58" t="s">
        <v>89</v>
      </c>
      <c r="B41" s="51">
        <f>B27+B31+B34+B37+B38+B33</f>
        <v>16310400</v>
      </c>
      <c r="C41" s="51">
        <f>C27+C31+C34+C37+C38+C33</f>
        <v>3255721.0300000003</v>
      </c>
      <c r="D41" s="42">
        <f t="shared" si="4"/>
        <v>0.19961012789385915</v>
      </c>
      <c r="E41" s="44">
        <f t="shared" si="5"/>
        <v>-13054678.969999999</v>
      </c>
    </row>
    <row r="42" spans="1:5" s="11" customFormat="1" ht="14.25">
      <c r="A42" s="58" t="s">
        <v>4</v>
      </c>
      <c r="B42" s="51">
        <f>SUM(B26,B41)</f>
        <v>129313600</v>
      </c>
      <c r="C42" s="51">
        <f>SUM(C26,C41)</f>
        <v>35684161.129999995</v>
      </c>
      <c r="D42" s="42">
        <f t="shared" si="4"/>
        <v>0.2759505661430816</v>
      </c>
      <c r="E42" s="44">
        <f t="shared" si="5"/>
        <v>-93629438.87</v>
      </c>
    </row>
    <row r="43" spans="1:5" s="11" customFormat="1" ht="18" customHeight="1">
      <c r="A43" s="58" t="s">
        <v>75</v>
      </c>
      <c r="B43" s="51">
        <f>SUM(B44:B50)</f>
        <v>488239535.47</v>
      </c>
      <c r="C43" s="51">
        <f>SUM(C44:C50,)</f>
        <v>32346142.159999996</v>
      </c>
      <c r="D43" s="42">
        <f t="shared" si="4"/>
        <v>0.06625055901886813</v>
      </c>
      <c r="E43" s="44">
        <f t="shared" si="5"/>
        <v>-455893393.31000006</v>
      </c>
    </row>
    <row r="44" spans="1:5" s="11" customFormat="1" ht="30" customHeight="1">
      <c r="A44" s="39" t="s">
        <v>44</v>
      </c>
      <c r="B44" s="49">
        <v>-46920830.84</v>
      </c>
      <c r="C44" s="49">
        <v>-46920830.84</v>
      </c>
      <c r="D44" s="40">
        <f t="shared" si="4"/>
        <v>1</v>
      </c>
      <c r="E44" s="43">
        <f t="shared" si="5"/>
        <v>0</v>
      </c>
    </row>
    <row r="45" spans="1:5" s="11" customFormat="1" ht="46.5" customHeight="1">
      <c r="A45" s="39" t="s">
        <v>203</v>
      </c>
      <c r="B45" s="64">
        <v>2428.13</v>
      </c>
      <c r="C45" s="71">
        <v>2428.13</v>
      </c>
      <c r="D45" s="40">
        <f>IF(B45=0,"   ",C45/B45)</f>
        <v>1</v>
      </c>
      <c r="E45" s="43">
        <f>C45-B45</f>
        <v>0</v>
      </c>
    </row>
    <row r="46" spans="1:6" s="11" customFormat="1" ht="16.5" customHeight="1">
      <c r="A46" s="39" t="s">
        <v>108</v>
      </c>
      <c r="B46" s="49">
        <v>2772000</v>
      </c>
      <c r="C46" s="49">
        <v>1155000</v>
      </c>
      <c r="D46" s="40">
        <f t="shared" si="4"/>
        <v>0.4166666666666667</v>
      </c>
      <c r="E46" s="43">
        <f t="shared" si="5"/>
        <v>-1617000</v>
      </c>
      <c r="F46" s="8"/>
    </row>
    <row r="47" spans="1:5" s="8" customFormat="1" ht="16.5" customHeight="1">
      <c r="A47" s="39" t="s">
        <v>22</v>
      </c>
      <c r="B47" s="49">
        <v>350492218.18</v>
      </c>
      <c r="C47" s="50">
        <v>17728186.15</v>
      </c>
      <c r="D47" s="40">
        <f t="shared" si="4"/>
        <v>0.050580826707243606</v>
      </c>
      <c r="E47" s="43">
        <f t="shared" si="5"/>
        <v>-332764032.03000003</v>
      </c>
    </row>
    <row r="48" spans="1:5" s="8" customFormat="1" ht="16.5" customHeight="1">
      <c r="A48" s="39" t="s">
        <v>21</v>
      </c>
      <c r="B48" s="49">
        <v>177734920</v>
      </c>
      <c r="C48" s="50">
        <v>60191158.72</v>
      </c>
      <c r="D48" s="40">
        <f t="shared" si="4"/>
        <v>0.3386569095144612</v>
      </c>
      <c r="E48" s="43">
        <f t="shared" si="5"/>
        <v>-117543761.28</v>
      </c>
    </row>
    <row r="49" spans="1:5" s="8" customFormat="1" ht="16.5" customHeight="1">
      <c r="A49" s="39" t="s">
        <v>41</v>
      </c>
      <c r="B49" s="49">
        <v>4158800</v>
      </c>
      <c r="C49" s="50">
        <v>190200</v>
      </c>
      <c r="D49" s="40">
        <f t="shared" si="4"/>
        <v>0.045734346446090215</v>
      </c>
      <c r="E49" s="43">
        <f t="shared" si="5"/>
        <v>-3968600</v>
      </c>
    </row>
    <row r="50" spans="1:5" s="8" customFormat="1" ht="17.25" customHeight="1">
      <c r="A50" s="39" t="s">
        <v>96</v>
      </c>
      <c r="B50" s="49">
        <v>0</v>
      </c>
      <c r="C50" s="50">
        <v>0</v>
      </c>
      <c r="D50" s="40" t="str">
        <f t="shared" si="4"/>
        <v>   </v>
      </c>
      <c r="E50" s="43">
        <f t="shared" si="5"/>
        <v>0</v>
      </c>
    </row>
    <row r="51" spans="1:6" s="8" customFormat="1" ht="16.5" customHeight="1">
      <c r="A51" s="58" t="s">
        <v>5</v>
      </c>
      <c r="B51" s="52">
        <f>SUM(B42,B43)</f>
        <v>617553135.47</v>
      </c>
      <c r="C51" s="52">
        <f>SUM(C42,C43)</f>
        <v>68030303.28999999</v>
      </c>
      <c r="D51" s="42">
        <f t="shared" si="4"/>
        <v>0.1101610523574207</v>
      </c>
      <c r="E51" s="44">
        <f t="shared" si="5"/>
        <v>-549522832.1800001</v>
      </c>
      <c r="F51" s="10"/>
    </row>
    <row r="52" spans="1:6" s="10" customFormat="1" ht="19.5" customHeight="1">
      <c r="A52" s="69" t="s">
        <v>6</v>
      </c>
      <c r="B52" s="53"/>
      <c r="C52" s="54"/>
      <c r="D52" s="40" t="str">
        <f t="shared" si="4"/>
        <v>   </v>
      </c>
      <c r="E52" s="41"/>
      <c r="F52" s="8"/>
    </row>
    <row r="53" spans="1:5" s="8" customFormat="1" ht="15">
      <c r="A53" s="39" t="s">
        <v>23</v>
      </c>
      <c r="B53" s="49">
        <f>B54+B63+B66+B67+B61+B64</f>
        <v>46805464.7</v>
      </c>
      <c r="C53" s="49">
        <f>C54+C63+C66+C67+C61+C64</f>
        <v>14065589.52</v>
      </c>
      <c r="D53" s="40">
        <f t="shared" si="4"/>
        <v>0.3005116947380719</v>
      </c>
      <c r="E53" s="43">
        <f aca="true" t="shared" si="6" ref="E53:E88">C53-B53</f>
        <v>-32739875.180000003</v>
      </c>
    </row>
    <row r="54" spans="1:5" s="8" customFormat="1" ht="15">
      <c r="A54" s="39" t="s">
        <v>24</v>
      </c>
      <c r="B54" s="49">
        <v>30658000</v>
      </c>
      <c r="C54" s="50">
        <v>9009389.09</v>
      </c>
      <c r="D54" s="40">
        <f aca="true" t="shared" si="7" ref="D54:D70">IF(B54=0,"   ",C54/B54)</f>
        <v>0.29386747635201255</v>
      </c>
      <c r="E54" s="43">
        <f t="shared" si="6"/>
        <v>-21648610.91</v>
      </c>
    </row>
    <row r="55" spans="1:5" s="8" customFormat="1" ht="16.5" customHeight="1">
      <c r="A55" s="39" t="s">
        <v>45</v>
      </c>
      <c r="B55" s="64">
        <v>1500</v>
      </c>
      <c r="C55" s="64">
        <v>0</v>
      </c>
      <c r="D55" s="40">
        <f t="shared" si="7"/>
        <v>0</v>
      </c>
      <c r="E55" s="43">
        <f t="shared" si="6"/>
        <v>-1500</v>
      </c>
    </row>
    <row r="56" spans="1:5" s="8" customFormat="1" ht="27" customHeight="1">
      <c r="A56" s="39" t="s">
        <v>46</v>
      </c>
      <c r="B56" s="64">
        <v>321600</v>
      </c>
      <c r="C56" s="64">
        <v>84437.35</v>
      </c>
      <c r="D56" s="40">
        <f t="shared" si="7"/>
        <v>0.26255394900497514</v>
      </c>
      <c r="E56" s="43">
        <f t="shared" si="6"/>
        <v>-237162.65</v>
      </c>
    </row>
    <row r="57" spans="1:5" s="8" customFormat="1" ht="15">
      <c r="A57" s="39" t="s">
        <v>47</v>
      </c>
      <c r="B57" s="64">
        <v>598000</v>
      </c>
      <c r="C57" s="65">
        <v>160994.66</v>
      </c>
      <c r="D57" s="40">
        <f t="shared" si="7"/>
        <v>0.26922183946488293</v>
      </c>
      <c r="E57" s="43">
        <f t="shared" si="6"/>
        <v>-437005.33999999997</v>
      </c>
    </row>
    <row r="58" spans="1:5" s="8" customFormat="1" ht="15">
      <c r="A58" s="39" t="s">
        <v>48</v>
      </c>
      <c r="B58" s="64">
        <v>1400</v>
      </c>
      <c r="C58" s="65">
        <v>0</v>
      </c>
      <c r="D58" s="40">
        <f t="shared" si="7"/>
        <v>0</v>
      </c>
      <c r="E58" s="43">
        <f t="shared" si="6"/>
        <v>-1400</v>
      </c>
    </row>
    <row r="59" spans="1:5" s="8" customFormat="1" ht="28.5" customHeight="1">
      <c r="A59" s="39" t="s">
        <v>133</v>
      </c>
      <c r="B59" s="64">
        <v>900</v>
      </c>
      <c r="C59" s="64">
        <v>0</v>
      </c>
      <c r="D59" s="40">
        <f t="shared" si="7"/>
        <v>0</v>
      </c>
      <c r="E59" s="43">
        <f t="shared" si="6"/>
        <v>-900</v>
      </c>
    </row>
    <row r="60" spans="1:5" s="8" customFormat="1" ht="15">
      <c r="A60" s="39" t="s">
        <v>92</v>
      </c>
      <c r="B60" s="64">
        <v>57600</v>
      </c>
      <c r="C60" s="65">
        <v>16206.21</v>
      </c>
      <c r="D60" s="40">
        <f t="shared" si="7"/>
        <v>0.28135781249999997</v>
      </c>
      <c r="E60" s="43">
        <f t="shared" si="6"/>
        <v>-41393.79</v>
      </c>
    </row>
    <row r="61" spans="1:5" s="8" customFormat="1" ht="15.75" customHeight="1">
      <c r="A61" s="39" t="s">
        <v>106</v>
      </c>
      <c r="B61" s="64">
        <f>B62</f>
        <v>13300</v>
      </c>
      <c r="C61" s="64">
        <f>C62</f>
        <v>0</v>
      </c>
      <c r="D61" s="40">
        <f t="shared" si="7"/>
        <v>0</v>
      </c>
      <c r="E61" s="43">
        <f t="shared" si="6"/>
        <v>-13300</v>
      </c>
    </row>
    <row r="62" spans="1:5" s="8" customFormat="1" ht="30.75" customHeight="1">
      <c r="A62" s="39" t="s">
        <v>107</v>
      </c>
      <c r="B62" s="64">
        <v>13300</v>
      </c>
      <c r="C62" s="65">
        <v>0</v>
      </c>
      <c r="D62" s="40">
        <f t="shared" si="7"/>
        <v>0</v>
      </c>
      <c r="E62" s="43">
        <f t="shared" si="6"/>
        <v>-13300</v>
      </c>
    </row>
    <row r="63" spans="1:5" s="8" customFormat="1" ht="15">
      <c r="A63" s="39" t="s">
        <v>35</v>
      </c>
      <c r="B63" s="64">
        <v>3961500</v>
      </c>
      <c r="C63" s="65">
        <v>1295547.96</v>
      </c>
      <c r="D63" s="40">
        <f t="shared" si="7"/>
        <v>0.32703469897765997</v>
      </c>
      <c r="E63" s="43">
        <f t="shared" si="6"/>
        <v>-2665952.04</v>
      </c>
    </row>
    <row r="64" spans="1:5" s="8" customFormat="1" ht="15">
      <c r="A64" s="39" t="s">
        <v>123</v>
      </c>
      <c r="B64" s="64">
        <f>B65</f>
        <v>0</v>
      </c>
      <c r="C64" s="64">
        <f>C65</f>
        <v>0</v>
      </c>
      <c r="D64" s="40" t="str">
        <f t="shared" si="7"/>
        <v>   </v>
      </c>
      <c r="E64" s="43">
        <f t="shared" si="6"/>
        <v>0</v>
      </c>
    </row>
    <row r="65" spans="1:5" s="8" customFormat="1" ht="30">
      <c r="A65" s="39" t="s">
        <v>124</v>
      </c>
      <c r="B65" s="64">
        <v>0</v>
      </c>
      <c r="C65" s="65">
        <v>0</v>
      </c>
      <c r="D65" s="40" t="str">
        <f t="shared" si="7"/>
        <v>   </v>
      </c>
      <c r="E65" s="43">
        <f t="shared" si="6"/>
        <v>0</v>
      </c>
    </row>
    <row r="66" spans="1:5" s="8" customFormat="1" ht="15">
      <c r="A66" s="39" t="s">
        <v>25</v>
      </c>
      <c r="B66" s="64">
        <v>214459.65</v>
      </c>
      <c r="C66" s="50">
        <v>0</v>
      </c>
      <c r="D66" s="40">
        <f t="shared" si="7"/>
        <v>0</v>
      </c>
      <c r="E66" s="43">
        <f t="shared" si="6"/>
        <v>-214459.65</v>
      </c>
    </row>
    <row r="67" spans="1:5" s="8" customFormat="1" ht="15">
      <c r="A67" s="39" t="s">
        <v>33</v>
      </c>
      <c r="B67" s="49">
        <f>B68+B69+B70+B75+B72+B73+B71+B74</f>
        <v>11958205.05</v>
      </c>
      <c r="C67" s="49">
        <f>C68+C69+C70+C75+C72+C73+C71+C74</f>
        <v>3760652.4699999997</v>
      </c>
      <c r="D67" s="70">
        <f t="shared" si="7"/>
        <v>0.31448302268407746</v>
      </c>
      <c r="E67" s="43">
        <f t="shared" si="6"/>
        <v>-8197552.580000001</v>
      </c>
    </row>
    <row r="68" spans="1:5" s="8" customFormat="1" ht="15">
      <c r="A68" s="39" t="s">
        <v>81</v>
      </c>
      <c r="B68" s="64">
        <v>8428600</v>
      </c>
      <c r="C68" s="65">
        <v>2660502.12</v>
      </c>
      <c r="D68" s="47">
        <f t="shared" si="7"/>
        <v>0.3156517238924614</v>
      </c>
      <c r="E68" s="43">
        <f t="shared" si="6"/>
        <v>-5768097.88</v>
      </c>
    </row>
    <row r="69" spans="1:5" s="8" customFormat="1" ht="15">
      <c r="A69" s="39" t="s">
        <v>146</v>
      </c>
      <c r="B69" s="64">
        <v>1874100</v>
      </c>
      <c r="C69" s="64">
        <v>465000</v>
      </c>
      <c r="D69" s="40">
        <f t="shared" si="7"/>
        <v>0.24811909716664</v>
      </c>
      <c r="E69" s="43">
        <f t="shared" si="6"/>
        <v>-1409100</v>
      </c>
    </row>
    <row r="70" spans="1:5" s="8" customFormat="1" ht="15">
      <c r="A70" s="39" t="s">
        <v>116</v>
      </c>
      <c r="B70" s="64">
        <v>157000</v>
      </c>
      <c r="C70" s="65">
        <v>0</v>
      </c>
      <c r="D70" s="40">
        <f t="shared" si="7"/>
        <v>0</v>
      </c>
      <c r="E70" s="43">
        <f t="shared" si="6"/>
        <v>-157000</v>
      </c>
    </row>
    <row r="71" spans="1:5" s="8" customFormat="1" ht="30">
      <c r="A71" s="39" t="s">
        <v>168</v>
      </c>
      <c r="B71" s="64">
        <v>187700</v>
      </c>
      <c r="C71" s="65">
        <v>50965.3</v>
      </c>
      <c r="D71" s="40">
        <f>IF(B71=0,"   ",C71/B71)</f>
        <v>0.2715253063399041</v>
      </c>
      <c r="E71" s="43">
        <f>C71-B71</f>
        <v>-136734.7</v>
      </c>
    </row>
    <row r="72" spans="1:5" s="8" customFormat="1" ht="30">
      <c r="A72" s="57" t="s">
        <v>183</v>
      </c>
      <c r="B72" s="48">
        <v>150000</v>
      </c>
      <c r="C72" s="64">
        <v>0</v>
      </c>
      <c r="D72" s="40">
        <f>IF(B72=0,"   ",C72/B72)</f>
        <v>0</v>
      </c>
      <c r="E72" s="43">
        <f>C72-B72</f>
        <v>-150000</v>
      </c>
    </row>
    <row r="73" spans="1:5" s="8" customFormat="1" ht="15">
      <c r="A73" s="57" t="s">
        <v>155</v>
      </c>
      <c r="B73" s="64">
        <v>690405.05</v>
      </c>
      <c r="C73" s="64">
        <v>584185.05</v>
      </c>
      <c r="D73" s="40">
        <f>IF(B73=0,"   ",C73/B73)</f>
        <v>0.8461482864298284</v>
      </c>
      <c r="E73" s="43">
        <f>C73-B73</f>
        <v>-106220</v>
      </c>
    </row>
    <row r="74" spans="1:5" s="8" customFormat="1" ht="30">
      <c r="A74" s="57" t="s">
        <v>184</v>
      </c>
      <c r="B74" s="64">
        <v>470400</v>
      </c>
      <c r="C74" s="64">
        <v>0</v>
      </c>
      <c r="D74" s="40">
        <f>IF(B74=0,"   ",C74/B74)</f>
        <v>0</v>
      </c>
      <c r="E74" s="43">
        <f>C74-B74</f>
        <v>-470400</v>
      </c>
    </row>
    <row r="75" spans="1:5" s="8" customFormat="1" ht="15">
      <c r="A75" s="57" t="s">
        <v>155</v>
      </c>
      <c r="B75" s="64">
        <v>0</v>
      </c>
      <c r="C75" s="48">
        <v>0</v>
      </c>
      <c r="D75" s="40" t="str">
        <f>IF(B75=0,"   ",C75/B75)</f>
        <v>   </v>
      </c>
      <c r="E75" s="43">
        <f>C75-B75</f>
        <v>0</v>
      </c>
    </row>
    <row r="76" spans="1:5" s="8" customFormat="1" ht="15.75" customHeight="1">
      <c r="A76" s="39" t="s">
        <v>49</v>
      </c>
      <c r="B76" s="48">
        <f>SUM(B77)</f>
        <v>1264800</v>
      </c>
      <c r="C76" s="48">
        <f>SUM(C77)</f>
        <v>373760.42</v>
      </c>
      <c r="D76" s="40">
        <f aca="true" t="shared" si="8" ref="D76:D88">IF(B76=0,"   ",C76/B76)</f>
        <v>0.2955095034788109</v>
      </c>
      <c r="E76" s="43">
        <f t="shared" si="6"/>
        <v>-891039.5800000001</v>
      </c>
    </row>
    <row r="77" spans="1:5" s="8" customFormat="1" ht="15">
      <c r="A77" s="39" t="s">
        <v>65</v>
      </c>
      <c r="B77" s="48">
        <v>1264800</v>
      </c>
      <c r="C77" s="48">
        <v>373760.42</v>
      </c>
      <c r="D77" s="40">
        <f t="shared" si="8"/>
        <v>0.2955095034788109</v>
      </c>
      <c r="E77" s="43">
        <f t="shared" si="6"/>
        <v>-891039.5800000001</v>
      </c>
    </row>
    <row r="78" spans="1:5" s="8" customFormat="1" ht="30" customHeight="1">
      <c r="A78" s="39" t="s">
        <v>26</v>
      </c>
      <c r="B78" s="49">
        <f>B79+B80+B82+B83+B81+B84+B85+B86+B87</f>
        <v>4495600</v>
      </c>
      <c r="C78" s="49">
        <f>C79+C80+C82+C83+C81+C84+C85+C86+C87</f>
        <v>1121942.92</v>
      </c>
      <c r="D78" s="40">
        <f t="shared" si="8"/>
        <v>0.24956466767506005</v>
      </c>
      <c r="E78" s="43">
        <f t="shared" si="6"/>
        <v>-3373657.08</v>
      </c>
    </row>
    <row r="79" spans="1:5" s="8" customFormat="1" ht="15">
      <c r="A79" s="39" t="s">
        <v>76</v>
      </c>
      <c r="B79" s="64">
        <v>1458500</v>
      </c>
      <c r="C79" s="65">
        <v>380136.51</v>
      </c>
      <c r="D79" s="40">
        <f t="shared" si="8"/>
        <v>0.26063524854302367</v>
      </c>
      <c r="E79" s="43">
        <f t="shared" si="6"/>
        <v>-1078363.49</v>
      </c>
    </row>
    <row r="80" spans="1:5" s="8" customFormat="1" ht="15">
      <c r="A80" s="39" t="s">
        <v>147</v>
      </c>
      <c r="B80" s="64">
        <v>1397000</v>
      </c>
      <c r="C80" s="65">
        <v>395625.78</v>
      </c>
      <c r="D80" s="40">
        <f t="shared" si="8"/>
        <v>0.28319669291338584</v>
      </c>
      <c r="E80" s="43">
        <f t="shared" si="6"/>
        <v>-1001374.22</v>
      </c>
    </row>
    <row r="81" spans="1:5" s="8" customFormat="1" ht="15">
      <c r="A81" s="39" t="s">
        <v>148</v>
      </c>
      <c r="B81" s="64">
        <v>256300</v>
      </c>
      <c r="C81" s="65">
        <v>83584.14</v>
      </c>
      <c r="D81" s="40">
        <f>IF(B81=0,"   ",C81/B81)</f>
        <v>0.3261183769020679</v>
      </c>
      <c r="E81" s="43">
        <f>C81-B81</f>
        <v>-172715.86</v>
      </c>
    </row>
    <row r="82" spans="1:6" s="8" customFormat="1" ht="15">
      <c r="A82" s="39" t="s">
        <v>66</v>
      </c>
      <c r="B82" s="48">
        <v>928400</v>
      </c>
      <c r="C82" s="48">
        <v>251396.49</v>
      </c>
      <c r="D82" s="40">
        <f t="shared" si="8"/>
        <v>0.2707846725549332</v>
      </c>
      <c r="E82" s="43">
        <f t="shared" si="6"/>
        <v>-677003.51</v>
      </c>
      <c r="F82"/>
    </row>
    <row r="83" spans="1:5" s="8" customFormat="1" ht="15">
      <c r="A83" s="39" t="s">
        <v>77</v>
      </c>
      <c r="B83" s="48">
        <v>145200</v>
      </c>
      <c r="C83" s="48">
        <v>11200</v>
      </c>
      <c r="D83" s="40">
        <f t="shared" si="8"/>
        <v>0.07713498622589532</v>
      </c>
      <c r="E83" s="43">
        <f t="shared" si="6"/>
        <v>-134000</v>
      </c>
    </row>
    <row r="84" spans="1:5" s="8" customFormat="1" ht="30">
      <c r="A84" s="56" t="s">
        <v>151</v>
      </c>
      <c r="B84" s="64">
        <v>93000</v>
      </c>
      <c r="C84" s="64">
        <v>0</v>
      </c>
      <c r="D84" s="40">
        <f t="shared" si="8"/>
        <v>0</v>
      </c>
      <c r="E84" s="43">
        <f t="shared" si="6"/>
        <v>-93000</v>
      </c>
    </row>
    <row r="85" spans="1:5" s="8" customFormat="1" ht="30">
      <c r="A85" s="56" t="s">
        <v>171</v>
      </c>
      <c r="B85" s="64">
        <v>12000</v>
      </c>
      <c r="C85" s="64">
        <v>0</v>
      </c>
      <c r="D85" s="40">
        <f>IF(B85=0,"   ",C85/B85)</f>
        <v>0</v>
      </c>
      <c r="E85" s="43">
        <f>C85-B85</f>
        <v>-12000</v>
      </c>
    </row>
    <row r="86" spans="1:5" s="8" customFormat="1" ht="30">
      <c r="A86" s="56" t="s">
        <v>172</v>
      </c>
      <c r="B86" s="64">
        <v>15000</v>
      </c>
      <c r="C86" s="64">
        <v>0</v>
      </c>
      <c r="D86" s="40">
        <f>IF(B86=0,"   ",C86/B86)</f>
        <v>0</v>
      </c>
      <c r="E86" s="43">
        <f>C86-B86</f>
        <v>-15000</v>
      </c>
    </row>
    <row r="87" spans="1:5" s="8" customFormat="1" ht="45">
      <c r="A87" s="56" t="s">
        <v>229</v>
      </c>
      <c r="B87" s="64">
        <v>190200</v>
      </c>
      <c r="C87" s="64">
        <v>0</v>
      </c>
      <c r="D87" s="40">
        <f>IF(B87=0,"   ",C87/B87)</f>
        <v>0</v>
      </c>
      <c r="E87" s="43">
        <f>C87-B87</f>
        <v>-190200</v>
      </c>
    </row>
    <row r="88" spans="1:5" s="8" customFormat="1" ht="15">
      <c r="A88" s="39" t="s">
        <v>27</v>
      </c>
      <c r="B88" s="49">
        <f>B92+B101+B133+B99+B89+B97</f>
        <v>50736678.97</v>
      </c>
      <c r="C88" s="49">
        <f>C92+C101+C133+C99+C89+C97</f>
        <v>9280662.37</v>
      </c>
      <c r="D88" s="40">
        <f t="shared" si="8"/>
        <v>0.18291820746658538</v>
      </c>
      <c r="E88" s="43">
        <f t="shared" si="6"/>
        <v>-41456016.6</v>
      </c>
    </row>
    <row r="89" spans="1:5" s="8" customFormat="1" ht="15">
      <c r="A89" s="57" t="s">
        <v>165</v>
      </c>
      <c r="B89" s="64">
        <f>SUM(B90:B91)</f>
        <v>336300</v>
      </c>
      <c r="C89" s="64">
        <f>SUM(C90:C91)</f>
        <v>85002.35</v>
      </c>
      <c r="D89" s="40">
        <f aca="true" t="shared" si="9" ref="D89:D100">IF(B89=0,"   ",C89/B89)</f>
        <v>0.25275750817722276</v>
      </c>
      <c r="E89" s="60">
        <f aca="true" t="shared" si="10" ref="E89:E100">C89-B89</f>
        <v>-251297.65</v>
      </c>
    </row>
    <row r="90" spans="1:5" ht="29.25" customHeight="1">
      <c r="A90" s="39" t="s">
        <v>166</v>
      </c>
      <c r="B90" s="48">
        <v>65000</v>
      </c>
      <c r="C90" s="48">
        <v>42200</v>
      </c>
      <c r="D90" s="40">
        <f t="shared" si="9"/>
        <v>0.6492307692307693</v>
      </c>
      <c r="E90" s="60">
        <f t="shared" si="10"/>
        <v>-22800</v>
      </c>
    </row>
    <row r="91" spans="1:5" ht="13.5" customHeight="1">
      <c r="A91" s="39" t="s">
        <v>167</v>
      </c>
      <c r="B91" s="48">
        <v>271300</v>
      </c>
      <c r="C91" s="48">
        <v>42802.35</v>
      </c>
      <c r="D91" s="40">
        <f t="shared" si="9"/>
        <v>0.15776760044231478</v>
      </c>
      <c r="E91" s="60">
        <f t="shared" si="10"/>
        <v>-228497.65</v>
      </c>
    </row>
    <row r="92" spans="1:5" s="8" customFormat="1" ht="15">
      <c r="A92" s="57" t="s">
        <v>93</v>
      </c>
      <c r="B92" s="49">
        <f>B93+B94</f>
        <v>184900</v>
      </c>
      <c r="C92" s="49">
        <f>C93+C94</f>
        <v>0</v>
      </c>
      <c r="D92" s="40">
        <f t="shared" si="9"/>
        <v>0</v>
      </c>
      <c r="E92" s="43">
        <f t="shared" si="10"/>
        <v>-184900</v>
      </c>
    </row>
    <row r="93" spans="1:5" s="8" customFormat="1" ht="15">
      <c r="A93" s="57" t="s">
        <v>94</v>
      </c>
      <c r="B93" s="64">
        <v>0</v>
      </c>
      <c r="C93" s="64">
        <v>0</v>
      </c>
      <c r="D93" s="40" t="str">
        <f t="shared" si="9"/>
        <v>   </v>
      </c>
      <c r="E93" s="43">
        <f t="shared" si="10"/>
        <v>0</v>
      </c>
    </row>
    <row r="94" spans="1:5" s="8" customFormat="1" ht="30">
      <c r="A94" s="57" t="s">
        <v>104</v>
      </c>
      <c r="B94" s="64">
        <f>B95+B96</f>
        <v>184900</v>
      </c>
      <c r="C94" s="64">
        <f>C95+C96</f>
        <v>0</v>
      </c>
      <c r="D94" s="40">
        <f t="shared" si="9"/>
        <v>0</v>
      </c>
      <c r="E94" s="43">
        <f t="shared" si="10"/>
        <v>-184900</v>
      </c>
    </row>
    <row r="95" spans="1:5" s="8" customFormat="1" ht="15">
      <c r="A95" s="56" t="s">
        <v>72</v>
      </c>
      <c r="B95" s="64">
        <v>124900</v>
      </c>
      <c r="C95" s="64">
        <v>0</v>
      </c>
      <c r="D95" s="40">
        <f t="shared" si="9"/>
        <v>0</v>
      </c>
      <c r="E95" s="43">
        <f t="shared" si="10"/>
        <v>-124900</v>
      </c>
    </row>
    <row r="96" spans="1:6" s="8" customFormat="1" ht="15">
      <c r="A96" s="56" t="s">
        <v>68</v>
      </c>
      <c r="B96" s="64">
        <v>60000</v>
      </c>
      <c r="C96" s="64">
        <v>0</v>
      </c>
      <c r="D96" s="40">
        <f t="shared" si="9"/>
        <v>0</v>
      </c>
      <c r="E96" s="43">
        <f t="shared" si="10"/>
        <v>-60000</v>
      </c>
      <c r="F96"/>
    </row>
    <row r="97" spans="1:5" ht="15">
      <c r="A97" s="57" t="s">
        <v>176</v>
      </c>
      <c r="B97" s="48">
        <f>B98</f>
        <v>262025.62</v>
      </c>
      <c r="C97" s="48">
        <f>C98</f>
        <v>62025.62</v>
      </c>
      <c r="D97" s="40">
        <f t="shared" si="9"/>
        <v>0.2367158600750568</v>
      </c>
      <c r="E97" s="60">
        <f t="shared" si="10"/>
        <v>-200000</v>
      </c>
    </row>
    <row r="98" spans="1:5" ht="15.75" customHeight="1">
      <c r="A98" s="57" t="s">
        <v>177</v>
      </c>
      <c r="B98" s="48">
        <v>262025.62</v>
      </c>
      <c r="C98" s="48">
        <v>62025.62</v>
      </c>
      <c r="D98" s="40">
        <f t="shared" si="9"/>
        <v>0.2367158600750568</v>
      </c>
      <c r="E98" s="60">
        <f t="shared" si="10"/>
        <v>-200000</v>
      </c>
    </row>
    <row r="99" spans="1:5" ht="15">
      <c r="A99" s="57" t="s">
        <v>131</v>
      </c>
      <c r="B99" s="48">
        <f>B100</f>
        <v>1800000</v>
      </c>
      <c r="C99" s="48">
        <f>C100</f>
        <v>449000</v>
      </c>
      <c r="D99" s="40">
        <f t="shared" si="9"/>
        <v>0.24944444444444444</v>
      </c>
      <c r="E99" s="60">
        <f t="shared" si="10"/>
        <v>-1351000</v>
      </c>
    </row>
    <row r="100" spans="1:6" ht="15" customHeight="1">
      <c r="A100" s="57" t="s">
        <v>156</v>
      </c>
      <c r="B100" s="48">
        <v>1800000</v>
      </c>
      <c r="C100" s="48">
        <v>449000</v>
      </c>
      <c r="D100" s="40">
        <f t="shared" si="9"/>
        <v>0.24944444444444444</v>
      </c>
      <c r="E100" s="60">
        <f t="shared" si="10"/>
        <v>-1351000</v>
      </c>
      <c r="F100" s="8"/>
    </row>
    <row r="101" spans="1:5" s="8" customFormat="1" ht="15">
      <c r="A101" s="39" t="s">
        <v>28</v>
      </c>
      <c r="B101" s="49">
        <f>B106+B111+B115+B119+B123+B127+B131+B132+B102</f>
        <v>47202953.35</v>
      </c>
      <c r="C101" s="49">
        <f>C106+C111+C115+C119+C123+C127+C131+C132+C102</f>
        <v>8561134.4</v>
      </c>
      <c r="D101" s="40">
        <f aca="true" t="shared" si="11" ref="D101:D113">IF(B101=0,"   ",C101/B101)</f>
        <v>0.18136861769052848</v>
      </c>
      <c r="E101" s="43">
        <f aca="true" t="shared" si="12" ref="E101:E113">C101-B101</f>
        <v>-38641818.95</v>
      </c>
    </row>
    <row r="102" spans="1:5" ht="30">
      <c r="A102" s="39" t="s">
        <v>143</v>
      </c>
      <c r="B102" s="48">
        <f>SUM(B103:B105)</f>
        <v>328200</v>
      </c>
      <c r="C102" s="48">
        <f>SUM(C103:C105)</f>
        <v>0</v>
      </c>
      <c r="D102" s="40">
        <f t="shared" si="11"/>
        <v>0</v>
      </c>
      <c r="E102" s="60">
        <f t="shared" si="12"/>
        <v>-328200</v>
      </c>
    </row>
    <row r="103" spans="1:5" ht="15">
      <c r="A103" s="39" t="s">
        <v>136</v>
      </c>
      <c r="B103" s="48">
        <v>328200</v>
      </c>
      <c r="C103" s="48">
        <v>0</v>
      </c>
      <c r="D103" s="40">
        <f t="shared" si="11"/>
        <v>0</v>
      </c>
      <c r="E103" s="60">
        <f t="shared" si="12"/>
        <v>-328200</v>
      </c>
    </row>
    <row r="104" spans="1:5" ht="15">
      <c r="A104" s="39" t="s">
        <v>137</v>
      </c>
      <c r="B104" s="48">
        <v>0</v>
      </c>
      <c r="C104" s="48">
        <v>0</v>
      </c>
      <c r="D104" s="40" t="str">
        <f t="shared" si="11"/>
        <v>   </v>
      </c>
      <c r="E104" s="60">
        <f t="shared" si="12"/>
        <v>0</v>
      </c>
    </row>
    <row r="105" spans="1:5" ht="15">
      <c r="A105" s="39" t="s">
        <v>157</v>
      </c>
      <c r="B105" s="48">
        <v>0</v>
      </c>
      <c r="C105" s="48">
        <v>0</v>
      </c>
      <c r="D105" s="40" t="str">
        <f>IF(B105=0,"   ",C105/B105)</f>
        <v>   </v>
      </c>
      <c r="E105" s="60">
        <f t="shared" si="12"/>
        <v>0</v>
      </c>
    </row>
    <row r="106" spans="1:5" s="8" customFormat="1" ht="30">
      <c r="A106" s="39" t="s">
        <v>109</v>
      </c>
      <c r="B106" s="64">
        <f>B107+B108+B110+B109</f>
        <v>680000</v>
      </c>
      <c r="C106" s="64">
        <f>C107+C108+C110+C109</f>
        <v>524893.03</v>
      </c>
      <c r="D106" s="40">
        <f t="shared" si="11"/>
        <v>0.7719015147058824</v>
      </c>
      <c r="E106" s="43">
        <f t="shared" si="12"/>
        <v>-155106.96999999997</v>
      </c>
    </row>
    <row r="107" spans="1:5" s="8" customFormat="1" ht="15">
      <c r="A107" s="56" t="s">
        <v>78</v>
      </c>
      <c r="B107" s="48">
        <v>0</v>
      </c>
      <c r="C107" s="48">
        <v>0</v>
      </c>
      <c r="D107" s="40" t="str">
        <f t="shared" si="11"/>
        <v>   </v>
      </c>
      <c r="E107" s="43">
        <f t="shared" si="12"/>
        <v>0</v>
      </c>
    </row>
    <row r="108" spans="1:5" s="8" customFormat="1" ht="15">
      <c r="A108" s="56" t="s">
        <v>72</v>
      </c>
      <c r="B108" s="64">
        <v>0</v>
      </c>
      <c r="C108" s="48">
        <v>0</v>
      </c>
      <c r="D108" s="40" t="str">
        <f t="shared" si="11"/>
        <v>   </v>
      </c>
      <c r="E108" s="43">
        <f t="shared" si="12"/>
        <v>0</v>
      </c>
    </row>
    <row r="109" spans="1:5" s="8" customFormat="1" ht="15">
      <c r="A109" s="56" t="s">
        <v>73</v>
      </c>
      <c r="B109" s="64">
        <v>0</v>
      </c>
      <c r="C109" s="64">
        <v>0</v>
      </c>
      <c r="D109" s="40" t="str">
        <f t="shared" si="11"/>
        <v>   </v>
      </c>
      <c r="E109" s="43">
        <f t="shared" si="12"/>
        <v>0</v>
      </c>
    </row>
    <row r="110" spans="1:5" s="8" customFormat="1" ht="15">
      <c r="A110" s="56" t="s">
        <v>68</v>
      </c>
      <c r="B110" s="48">
        <v>680000</v>
      </c>
      <c r="C110" s="48">
        <v>524893.03</v>
      </c>
      <c r="D110" s="40">
        <f t="shared" si="11"/>
        <v>0.7719015147058824</v>
      </c>
      <c r="E110" s="43">
        <f t="shared" si="12"/>
        <v>-155106.96999999997</v>
      </c>
    </row>
    <row r="111" spans="1:5" s="8" customFormat="1" ht="30">
      <c r="A111" s="39" t="s">
        <v>97</v>
      </c>
      <c r="B111" s="48">
        <f>B112+B113+B114</f>
        <v>1697700</v>
      </c>
      <c r="C111" s="48">
        <f>C112+C113+C114</f>
        <v>0</v>
      </c>
      <c r="D111" s="40">
        <f t="shared" si="11"/>
        <v>0</v>
      </c>
      <c r="E111" s="43">
        <f t="shared" si="12"/>
        <v>-1697700</v>
      </c>
    </row>
    <row r="112" spans="1:5" s="8" customFormat="1" ht="15">
      <c r="A112" s="56" t="s">
        <v>72</v>
      </c>
      <c r="B112" s="48">
        <v>1612800</v>
      </c>
      <c r="C112" s="48">
        <v>0</v>
      </c>
      <c r="D112" s="40">
        <f t="shared" si="11"/>
        <v>0</v>
      </c>
      <c r="E112" s="43">
        <f t="shared" si="12"/>
        <v>-1612800</v>
      </c>
    </row>
    <row r="113" spans="1:5" s="8" customFormat="1" ht="15">
      <c r="A113" s="56" t="s">
        <v>153</v>
      </c>
      <c r="B113" s="48">
        <v>84900</v>
      </c>
      <c r="C113" s="48">
        <v>0</v>
      </c>
      <c r="D113" s="40">
        <f t="shared" si="11"/>
        <v>0</v>
      </c>
      <c r="E113" s="43">
        <f t="shared" si="12"/>
        <v>-84900</v>
      </c>
    </row>
    <row r="114" spans="1:5" ht="15">
      <c r="A114" s="56" t="s">
        <v>137</v>
      </c>
      <c r="B114" s="48">
        <v>0</v>
      </c>
      <c r="C114" s="48">
        <v>0</v>
      </c>
      <c r="D114" s="40" t="str">
        <f>IF(B114=0,"   ",C114/B114)</f>
        <v>   </v>
      </c>
      <c r="E114" s="60">
        <f>C114-B114</f>
        <v>0</v>
      </c>
    </row>
    <row r="115" spans="1:5" s="8" customFormat="1" ht="30">
      <c r="A115" s="39" t="s">
        <v>185</v>
      </c>
      <c r="B115" s="64">
        <f>B116+B117+B118</f>
        <v>10824739.53</v>
      </c>
      <c r="C115" s="64">
        <f>C116+C117+C118</f>
        <v>0</v>
      </c>
      <c r="D115" s="40">
        <f aca="true" t="shared" si="13" ref="D115:D125">IF(B115=0,"   ",C115/B115)</f>
        <v>0</v>
      </c>
      <c r="E115" s="43">
        <f aca="true" t="shared" si="14" ref="E115:E130">C115-B115</f>
        <v>-10824739.53</v>
      </c>
    </row>
    <row r="116" spans="1:5" s="8" customFormat="1" ht="15">
      <c r="A116" s="56" t="s">
        <v>72</v>
      </c>
      <c r="B116" s="64">
        <v>8660300</v>
      </c>
      <c r="C116" s="64">
        <v>0</v>
      </c>
      <c r="D116" s="40">
        <f t="shared" si="13"/>
        <v>0</v>
      </c>
      <c r="E116" s="43">
        <f t="shared" si="14"/>
        <v>-8660300</v>
      </c>
    </row>
    <row r="117" spans="1:5" s="8" customFormat="1" ht="15">
      <c r="A117" s="56" t="s">
        <v>204</v>
      </c>
      <c r="B117" s="64">
        <v>962300</v>
      </c>
      <c r="C117" s="64">
        <v>0</v>
      </c>
      <c r="D117" s="40">
        <f>IF(B117=0,"   ",C117/B117)</f>
        <v>0</v>
      </c>
      <c r="E117" s="43">
        <f>C117-B117</f>
        <v>-962300</v>
      </c>
    </row>
    <row r="118" spans="1:5" s="8" customFormat="1" ht="15">
      <c r="A118" s="56" t="s">
        <v>73</v>
      </c>
      <c r="B118" s="64">
        <v>1202139.53</v>
      </c>
      <c r="C118" s="64">
        <v>0</v>
      </c>
      <c r="D118" s="40">
        <f t="shared" si="13"/>
        <v>0</v>
      </c>
      <c r="E118" s="43">
        <f t="shared" si="14"/>
        <v>-1202139.53</v>
      </c>
    </row>
    <row r="119" spans="1:5" s="8" customFormat="1" ht="30">
      <c r="A119" s="39" t="s">
        <v>186</v>
      </c>
      <c r="B119" s="64">
        <f>B120+B121+B122</f>
        <v>15486600</v>
      </c>
      <c r="C119" s="64">
        <f>C120+C121+C122</f>
        <v>5019980.9</v>
      </c>
      <c r="D119" s="40">
        <f t="shared" si="13"/>
        <v>0.3241499683597433</v>
      </c>
      <c r="E119" s="43">
        <f t="shared" si="14"/>
        <v>-10466619.1</v>
      </c>
    </row>
    <row r="120" spans="1:5" s="8" customFormat="1" ht="15">
      <c r="A120" s="56" t="s">
        <v>72</v>
      </c>
      <c r="B120" s="64">
        <v>12680100</v>
      </c>
      <c r="C120" s="64">
        <v>4472983</v>
      </c>
      <c r="D120" s="40">
        <f t="shared" si="13"/>
        <v>0.3527561296835198</v>
      </c>
      <c r="E120" s="43">
        <f t="shared" si="14"/>
        <v>-8207117</v>
      </c>
    </row>
    <row r="121" spans="1:5" s="8" customFormat="1" ht="15">
      <c r="A121" s="56" t="s">
        <v>204</v>
      </c>
      <c r="B121" s="64">
        <v>1408900</v>
      </c>
      <c r="C121" s="64">
        <v>496997.9</v>
      </c>
      <c r="D121" s="40">
        <f t="shared" si="13"/>
        <v>0.3527559798424303</v>
      </c>
      <c r="E121" s="43">
        <f t="shared" si="14"/>
        <v>-911902.1</v>
      </c>
    </row>
    <row r="122" spans="1:5" s="8" customFormat="1" ht="15">
      <c r="A122" s="56" t="s">
        <v>73</v>
      </c>
      <c r="B122" s="64">
        <v>1397600</v>
      </c>
      <c r="C122" s="64">
        <v>50000</v>
      </c>
      <c r="D122" s="40">
        <f t="shared" si="13"/>
        <v>0.035775615340583856</v>
      </c>
      <c r="E122" s="43">
        <f t="shared" si="14"/>
        <v>-1347600</v>
      </c>
    </row>
    <row r="123" spans="1:5" ht="30.75" customHeight="1">
      <c r="A123" s="57" t="s">
        <v>187</v>
      </c>
      <c r="B123" s="48">
        <f>B124+B125+B126</f>
        <v>11331300</v>
      </c>
      <c r="C123" s="48">
        <f>C124+C125+C126</f>
        <v>0</v>
      </c>
      <c r="D123" s="40">
        <f t="shared" si="13"/>
        <v>0</v>
      </c>
      <c r="E123" s="60">
        <f t="shared" si="14"/>
        <v>-11331300</v>
      </c>
    </row>
    <row r="124" spans="1:5" ht="15">
      <c r="A124" s="39" t="s">
        <v>142</v>
      </c>
      <c r="B124" s="48">
        <v>6600100</v>
      </c>
      <c r="C124" s="48">
        <v>0</v>
      </c>
      <c r="D124" s="40">
        <f t="shared" si="13"/>
        <v>0</v>
      </c>
      <c r="E124" s="60">
        <f t="shared" si="14"/>
        <v>-6600100</v>
      </c>
    </row>
    <row r="125" spans="1:5" ht="15">
      <c r="A125" s="39" t="s">
        <v>173</v>
      </c>
      <c r="B125" s="48">
        <v>733600</v>
      </c>
      <c r="C125" s="48">
        <v>0</v>
      </c>
      <c r="D125" s="40">
        <f t="shared" si="13"/>
        <v>0</v>
      </c>
      <c r="E125" s="60">
        <f t="shared" si="14"/>
        <v>-733600</v>
      </c>
    </row>
    <row r="126" spans="1:5" ht="15">
      <c r="A126" s="39" t="s">
        <v>137</v>
      </c>
      <c r="B126" s="48">
        <v>3997600</v>
      </c>
      <c r="C126" s="48">
        <v>0</v>
      </c>
      <c r="D126" s="40">
        <f>IF(B126=0,"   ",C126/B126)</f>
        <v>0</v>
      </c>
      <c r="E126" s="60">
        <f t="shared" si="14"/>
        <v>-3997600</v>
      </c>
    </row>
    <row r="127" spans="1:5" ht="15" customHeight="1">
      <c r="A127" s="57" t="s">
        <v>188</v>
      </c>
      <c r="B127" s="48">
        <f>B128+B129+B130</f>
        <v>6655713.82</v>
      </c>
      <c r="C127" s="48">
        <f>C128+C129+C130</f>
        <v>3016260.4699999997</v>
      </c>
      <c r="D127" s="40">
        <f>IF(B127=0,"   ",C127/B127)</f>
        <v>0.45318361810213764</v>
      </c>
      <c r="E127" s="60">
        <f t="shared" si="14"/>
        <v>-3639453.3500000006</v>
      </c>
    </row>
    <row r="128" spans="1:5" ht="15">
      <c r="A128" s="39" t="s">
        <v>142</v>
      </c>
      <c r="B128" s="48">
        <v>4626700</v>
      </c>
      <c r="C128" s="48">
        <v>2089955.8</v>
      </c>
      <c r="D128" s="40">
        <f>IF(B128=0,"   ",C128/B128)</f>
        <v>0.45171629887392745</v>
      </c>
      <c r="E128" s="60">
        <f t="shared" si="14"/>
        <v>-2536744.2</v>
      </c>
    </row>
    <row r="129" spans="1:5" ht="15">
      <c r="A129" s="39" t="s">
        <v>173</v>
      </c>
      <c r="B129" s="48">
        <v>514500</v>
      </c>
      <c r="C129" s="48">
        <v>232217.1</v>
      </c>
      <c r="D129" s="40">
        <f>IF(B129=0,"   ",C129/B129)</f>
        <v>0.4513451895043732</v>
      </c>
      <c r="E129" s="60">
        <f t="shared" si="14"/>
        <v>-282282.9</v>
      </c>
    </row>
    <row r="130" spans="1:5" ht="15">
      <c r="A130" s="39" t="s">
        <v>137</v>
      </c>
      <c r="B130" s="48">
        <v>1514513.82</v>
      </c>
      <c r="C130" s="48">
        <v>694087.57</v>
      </c>
      <c r="D130" s="40">
        <f>IF(B130=0,"   ",C130/B130)</f>
        <v>0.4582906810318838</v>
      </c>
      <c r="E130" s="60">
        <f t="shared" si="14"/>
        <v>-820426.2500000001</v>
      </c>
    </row>
    <row r="131" spans="1:5" s="8" customFormat="1" ht="15">
      <c r="A131" s="39" t="s">
        <v>130</v>
      </c>
      <c r="B131" s="48">
        <v>68700</v>
      </c>
      <c r="C131" s="48">
        <v>0</v>
      </c>
      <c r="D131" s="40">
        <f aca="true" t="shared" si="15" ref="D131:D138">IF(B131=0,"   ",C131/B131)</f>
        <v>0</v>
      </c>
      <c r="E131" s="43">
        <f aca="true" t="shared" si="16" ref="E131:E140">C131-B131</f>
        <v>-68700</v>
      </c>
    </row>
    <row r="132" spans="1:5" s="8" customFormat="1" ht="15">
      <c r="A132" s="39" t="s">
        <v>205</v>
      </c>
      <c r="B132" s="64">
        <v>130000</v>
      </c>
      <c r="C132" s="64">
        <v>0</v>
      </c>
      <c r="D132" s="40">
        <f t="shared" si="15"/>
        <v>0</v>
      </c>
      <c r="E132" s="60">
        <f>C132-B132</f>
        <v>-130000</v>
      </c>
    </row>
    <row r="133" spans="1:5" s="8" customFormat="1" ht="15">
      <c r="A133" s="39" t="s">
        <v>42</v>
      </c>
      <c r="B133" s="49">
        <f>SUM(B134:B137)</f>
        <v>950500</v>
      </c>
      <c r="C133" s="49">
        <f>SUM(C134:C137)</f>
        <v>123500</v>
      </c>
      <c r="D133" s="40">
        <f t="shared" si="15"/>
        <v>0.12993161493950553</v>
      </c>
      <c r="E133" s="43">
        <f t="shared" si="16"/>
        <v>-827000</v>
      </c>
    </row>
    <row r="134" spans="1:5" s="8" customFormat="1" ht="30">
      <c r="A134" s="39" t="s">
        <v>117</v>
      </c>
      <c r="B134" s="49">
        <v>0</v>
      </c>
      <c r="C134" s="64">
        <v>0</v>
      </c>
      <c r="D134" s="40" t="str">
        <f t="shared" si="15"/>
        <v>   </v>
      </c>
      <c r="E134" s="43">
        <f t="shared" si="16"/>
        <v>0</v>
      </c>
    </row>
    <row r="135" spans="1:5" s="8" customFormat="1" ht="30">
      <c r="A135" s="39" t="s">
        <v>129</v>
      </c>
      <c r="B135" s="64">
        <v>0</v>
      </c>
      <c r="C135" s="64">
        <v>0</v>
      </c>
      <c r="D135" s="40" t="str">
        <f t="shared" si="15"/>
        <v>   </v>
      </c>
      <c r="E135" s="43">
        <f t="shared" si="16"/>
        <v>0</v>
      </c>
    </row>
    <row r="136" spans="1:5" s="8" customFormat="1" ht="15">
      <c r="A136" s="39" t="s">
        <v>189</v>
      </c>
      <c r="B136" s="64">
        <v>456100</v>
      </c>
      <c r="C136" s="64">
        <v>62000</v>
      </c>
      <c r="D136" s="40">
        <f t="shared" si="15"/>
        <v>0.13593510195132646</v>
      </c>
      <c r="E136" s="60">
        <f t="shared" si="16"/>
        <v>-394100</v>
      </c>
    </row>
    <row r="137" spans="1:5" s="8" customFormat="1" ht="45">
      <c r="A137" s="39" t="s">
        <v>150</v>
      </c>
      <c r="B137" s="64">
        <v>494400</v>
      </c>
      <c r="C137" s="64">
        <v>61500</v>
      </c>
      <c r="D137" s="40">
        <f>IF(B137=0,"   ",C137/B137)</f>
        <v>0.12439320388349515</v>
      </c>
      <c r="E137" s="60">
        <f t="shared" si="16"/>
        <v>-432900</v>
      </c>
    </row>
    <row r="138" spans="1:5" s="8" customFormat="1" ht="15">
      <c r="A138" s="39" t="s">
        <v>7</v>
      </c>
      <c r="B138" s="49">
        <f>B139+B142+B154</f>
        <v>63628596.58</v>
      </c>
      <c r="C138" s="49">
        <f>C139+C142+C154</f>
        <v>2928512.52</v>
      </c>
      <c r="D138" s="40">
        <f t="shared" si="15"/>
        <v>0.04602509999286236</v>
      </c>
      <c r="E138" s="43">
        <f t="shared" si="16"/>
        <v>-60700084.059999995</v>
      </c>
    </row>
    <row r="139" spans="1:5" s="8" customFormat="1" ht="15">
      <c r="A139" s="39" t="s">
        <v>67</v>
      </c>
      <c r="B139" s="49">
        <f>B140+B141</f>
        <v>412790.5</v>
      </c>
      <c r="C139" s="49">
        <f>C140+C141</f>
        <v>0</v>
      </c>
      <c r="D139" s="40">
        <f>IF(B139=0,"   ",C139/B139)</f>
        <v>0</v>
      </c>
      <c r="E139" s="43">
        <f t="shared" si="16"/>
        <v>-412790.5</v>
      </c>
    </row>
    <row r="140" spans="1:5" ht="30">
      <c r="A140" s="39" t="s">
        <v>190</v>
      </c>
      <c r="B140" s="48">
        <v>300000</v>
      </c>
      <c r="C140" s="48">
        <v>0</v>
      </c>
      <c r="D140" s="40">
        <f>IF(B140=0,"   ",C140/B140)</f>
        <v>0</v>
      </c>
      <c r="E140" s="60">
        <f t="shared" si="16"/>
        <v>-300000</v>
      </c>
    </row>
    <row r="141" spans="1:5" ht="15">
      <c r="A141" s="39" t="s">
        <v>138</v>
      </c>
      <c r="B141" s="48">
        <v>112790.5</v>
      </c>
      <c r="C141" s="48">
        <v>0</v>
      </c>
      <c r="D141" s="40">
        <f>IF(B141=0,"   ",C141/B141)</f>
        <v>0</v>
      </c>
      <c r="E141" s="60">
        <f>C141-B141</f>
        <v>-112790.5</v>
      </c>
    </row>
    <row r="142" spans="1:5" ht="15">
      <c r="A142" s="39" t="s">
        <v>36</v>
      </c>
      <c r="B142" s="48">
        <f>B143+B145+B144+B153+B147+B146</f>
        <v>4787800</v>
      </c>
      <c r="C142" s="48">
        <f>C143+C145+C144+C153+C147+C146</f>
        <v>314025</v>
      </c>
      <c r="D142" s="48">
        <f>IF(B142=0,"   ",C142/B142*100)</f>
        <v>6.5588579305735415</v>
      </c>
      <c r="E142" s="60">
        <f aca="true" t="shared" si="17" ref="E142:E169">C142-B142</f>
        <v>-4473775</v>
      </c>
    </row>
    <row r="143" spans="1:5" ht="14.25" customHeight="1">
      <c r="A143" s="39" t="s">
        <v>163</v>
      </c>
      <c r="B143" s="48">
        <v>300000</v>
      </c>
      <c r="C143" s="48">
        <v>144000</v>
      </c>
      <c r="D143" s="48">
        <f>IF(B143=0,"   ",C143/B143*100)</f>
        <v>48</v>
      </c>
      <c r="E143" s="60">
        <f t="shared" si="17"/>
        <v>-156000</v>
      </c>
    </row>
    <row r="144" spans="1:5" ht="14.25" customHeight="1">
      <c r="A144" s="39" t="s">
        <v>118</v>
      </c>
      <c r="B144" s="48">
        <v>190400</v>
      </c>
      <c r="C144" s="48">
        <v>120025</v>
      </c>
      <c r="D144" s="48">
        <f>IF(B144=0,"   ",C144/B144*100)</f>
        <v>63.03834033613446</v>
      </c>
      <c r="E144" s="60">
        <f t="shared" si="17"/>
        <v>-70375</v>
      </c>
    </row>
    <row r="145" spans="1:6" ht="15" customHeight="1">
      <c r="A145" s="39" t="s">
        <v>111</v>
      </c>
      <c r="B145" s="48">
        <v>150000</v>
      </c>
      <c r="C145" s="48">
        <v>50000</v>
      </c>
      <c r="D145" s="48">
        <f>IF(B145=0,"   ",C145/B145*100)</f>
        <v>33.33333333333333</v>
      </c>
      <c r="E145" s="60">
        <f t="shared" si="17"/>
        <v>-100000</v>
      </c>
      <c r="F145" s="8"/>
    </row>
    <row r="146" spans="1:5" s="8" customFormat="1" ht="30">
      <c r="A146" s="56" t="s">
        <v>213</v>
      </c>
      <c r="B146" s="64">
        <v>3271200</v>
      </c>
      <c r="C146" s="64">
        <v>0</v>
      </c>
      <c r="D146" s="40">
        <f>IF(B146=0,"   ",C146/B146)</f>
        <v>0</v>
      </c>
      <c r="E146" s="43">
        <f t="shared" si="17"/>
        <v>-3271200</v>
      </c>
    </row>
    <row r="147" spans="1:5" ht="30">
      <c r="A147" s="56" t="s">
        <v>143</v>
      </c>
      <c r="B147" s="48">
        <f>SUM(B148:B150)</f>
        <v>876200</v>
      </c>
      <c r="C147" s="48">
        <f>SUM(C148:C150)</f>
        <v>0</v>
      </c>
      <c r="D147" s="40">
        <f aca="true" t="shared" si="18" ref="D147:D153">IF(B147=0,"   ",C147/B147)</f>
        <v>0</v>
      </c>
      <c r="E147" s="60">
        <f t="shared" si="17"/>
        <v>-876200</v>
      </c>
    </row>
    <row r="148" spans="1:5" ht="15">
      <c r="A148" s="39" t="s">
        <v>136</v>
      </c>
      <c r="B148" s="48">
        <v>876200</v>
      </c>
      <c r="C148" s="48">
        <v>0</v>
      </c>
      <c r="D148" s="40">
        <f t="shared" si="18"/>
        <v>0</v>
      </c>
      <c r="E148" s="60">
        <f t="shared" si="17"/>
        <v>-876200</v>
      </c>
    </row>
    <row r="149" spans="1:5" ht="15">
      <c r="A149" s="39" t="s">
        <v>158</v>
      </c>
      <c r="B149" s="48">
        <v>0</v>
      </c>
      <c r="C149" s="48">
        <v>0</v>
      </c>
      <c r="D149" s="40" t="str">
        <f t="shared" si="18"/>
        <v>   </v>
      </c>
      <c r="E149" s="60">
        <f t="shared" si="17"/>
        <v>0</v>
      </c>
    </row>
    <row r="150" spans="1:5" ht="15">
      <c r="A150" s="39" t="s">
        <v>157</v>
      </c>
      <c r="B150" s="48">
        <v>0</v>
      </c>
      <c r="C150" s="48">
        <v>0</v>
      </c>
      <c r="D150" s="40" t="str">
        <f>IF(B150=0,"   ",C150/B150)</f>
        <v>   </v>
      </c>
      <c r="E150" s="60">
        <f t="shared" si="17"/>
        <v>0</v>
      </c>
    </row>
    <row r="151" spans="1:5" ht="15.75" customHeight="1">
      <c r="A151" s="72" t="s">
        <v>149</v>
      </c>
      <c r="B151" s="48">
        <v>0</v>
      </c>
      <c r="C151" s="48">
        <v>0</v>
      </c>
      <c r="D151" s="40" t="str">
        <f t="shared" si="18"/>
        <v>   </v>
      </c>
      <c r="E151" s="43">
        <f t="shared" si="17"/>
        <v>0</v>
      </c>
    </row>
    <row r="152" spans="1:5" ht="15.75" customHeight="1">
      <c r="A152" s="72" t="s">
        <v>68</v>
      </c>
      <c r="B152" s="48">
        <v>0</v>
      </c>
      <c r="C152" s="48">
        <v>0</v>
      </c>
      <c r="D152" s="40" t="str">
        <f t="shared" si="18"/>
        <v>   </v>
      </c>
      <c r="E152" s="43">
        <f t="shared" si="17"/>
        <v>0</v>
      </c>
    </row>
    <row r="153" spans="1:5" ht="14.25" customHeight="1">
      <c r="A153" s="72" t="s">
        <v>141</v>
      </c>
      <c r="B153" s="49">
        <v>0</v>
      </c>
      <c r="C153" s="49">
        <v>0</v>
      </c>
      <c r="D153" s="40" t="str">
        <f t="shared" si="18"/>
        <v>   </v>
      </c>
      <c r="E153" s="43">
        <f t="shared" si="17"/>
        <v>0</v>
      </c>
    </row>
    <row r="154" spans="1:5" ht="15">
      <c r="A154" s="39" t="s">
        <v>40</v>
      </c>
      <c r="B154" s="48">
        <f>B155+B157+B158+B159+B156+B162+B160+B170+B161+B166+B175</f>
        <v>58428006.08</v>
      </c>
      <c r="C154" s="48">
        <f>C155+C157+C158+C159+C156+C162+C160+C170+C161+C166+C175</f>
        <v>2614487.52</v>
      </c>
      <c r="D154" s="48">
        <f aca="true" t="shared" si="19" ref="D154:D159">IF(B154=0,"   ",C154/B154*100)</f>
        <v>4.474716313988581</v>
      </c>
      <c r="E154" s="60">
        <f t="shared" si="17"/>
        <v>-55813518.559999995</v>
      </c>
    </row>
    <row r="155" spans="1:5" ht="15">
      <c r="A155" s="39" t="s">
        <v>82</v>
      </c>
      <c r="B155" s="48">
        <v>5902300</v>
      </c>
      <c r="C155" s="48">
        <v>2079767.92</v>
      </c>
      <c r="D155" s="48">
        <f t="shared" si="19"/>
        <v>35.2365674398116</v>
      </c>
      <c r="E155" s="60">
        <f t="shared" si="17"/>
        <v>-3822532.08</v>
      </c>
    </row>
    <row r="156" spans="1:5" ht="15">
      <c r="A156" s="39" t="s">
        <v>119</v>
      </c>
      <c r="B156" s="48">
        <v>0</v>
      </c>
      <c r="C156" s="48">
        <v>0</v>
      </c>
      <c r="D156" s="48" t="str">
        <f t="shared" si="19"/>
        <v>   </v>
      </c>
      <c r="E156" s="60">
        <f t="shared" si="17"/>
        <v>0</v>
      </c>
    </row>
    <row r="157" spans="1:5" ht="15">
      <c r="A157" s="39" t="s">
        <v>83</v>
      </c>
      <c r="B157" s="48">
        <v>263000</v>
      </c>
      <c r="C157" s="48">
        <v>0</v>
      </c>
      <c r="D157" s="48">
        <f t="shared" si="19"/>
        <v>0</v>
      </c>
      <c r="E157" s="60">
        <f t="shared" si="17"/>
        <v>-263000</v>
      </c>
    </row>
    <row r="158" spans="1:5" ht="14.25" customHeight="1">
      <c r="A158" s="39" t="s">
        <v>84</v>
      </c>
      <c r="B158" s="48">
        <v>100000</v>
      </c>
      <c r="C158" s="48">
        <v>0</v>
      </c>
      <c r="D158" s="48">
        <f t="shared" si="19"/>
        <v>0</v>
      </c>
      <c r="E158" s="60">
        <f t="shared" si="17"/>
        <v>-100000</v>
      </c>
    </row>
    <row r="159" spans="1:5" ht="13.5" customHeight="1">
      <c r="A159" s="39" t="s">
        <v>85</v>
      </c>
      <c r="B159" s="48">
        <v>1728283.88</v>
      </c>
      <c r="C159" s="48">
        <v>86019.6</v>
      </c>
      <c r="D159" s="48">
        <f t="shared" si="19"/>
        <v>4.97716844989609</v>
      </c>
      <c r="E159" s="60">
        <f t="shared" si="17"/>
        <v>-1642264.2799999998</v>
      </c>
    </row>
    <row r="160" spans="1:5" ht="28.5" customHeight="1">
      <c r="A160" s="39" t="s">
        <v>152</v>
      </c>
      <c r="B160" s="48">
        <v>6000</v>
      </c>
      <c r="C160" s="48">
        <v>0</v>
      </c>
      <c r="D160" s="40">
        <f aca="true" t="shared" si="20" ref="D160:D175">IF(B160=0,"   ",C160/B160)</f>
        <v>0</v>
      </c>
      <c r="E160" s="60">
        <f>C160-B160</f>
        <v>-6000</v>
      </c>
    </row>
    <row r="161" spans="1:5" ht="28.5" customHeight="1">
      <c r="A161" s="39" t="s">
        <v>206</v>
      </c>
      <c r="B161" s="48">
        <v>1600000</v>
      </c>
      <c r="C161" s="48">
        <v>448700</v>
      </c>
      <c r="D161" s="40">
        <f>IF(B161=0,"   ",C161/B161)</f>
        <v>0.2804375</v>
      </c>
      <c r="E161" s="60">
        <f>C161-B161</f>
        <v>-1151300</v>
      </c>
    </row>
    <row r="162" spans="1:5" ht="27.75" customHeight="1">
      <c r="A162" s="57" t="s">
        <v>134</v>
      </c>
      <c r="B162" s="48">
        <f>B163+B165+B164</f>
        <v>6213445.91</v>
      </c>
      <c r="C162" s="48">
        <f>C163+C165+C164</f>
        <v>0</v>
      </c>
      <c r="D162" s="40">
        <f t="shared" si="20"/>
        <v>0</v>
      </c>
      <c r="E162" s="60">
        <f t="shared" si="17"/>
        <v>-6213445.91</v>
      </c>
    </row>
    <row r="163" spans="1:5" ht="15">
      <c r="A163" s="39" t="s">
        <v>135</v>
      </c>
      <c r="B163" s="48">
        <v>6151311.44</v>
      </c>
      <c r="C163" s="49">
        <v>0</v>
      </c>
      <c r="D163" s="40">
        <f t="shared" si="20"/>
        <v>0</v>
      </c>
      <c r="E163" s="60">
        <f t="shared" si="17"/>
        <v>-6151311.44</v>
      </c>
    </row>
    <row r="164" spans="1:5" ht="15">
      <c r="A164" s="39" t="s">
        <v>136</v>
      </c>
      <c r="B164" s="48">
        <v>43494.12</v>
      </c>
      <c r="C164" s="49">
        <v>0</v>
      </c>
      <c r="D164" s="40">
        <f t="shared" si="20"/>
        <v>0</v>
      </c>
      <c r="E164" s="60">
        <f t="shared" si="17"/>
        <v>-43494.12</v>
      </c>
    </row>
    <row r="165" spans="1:5" ht="15">
      <c r="A165" s="57" t="s">
        <v>144</v>
      </c>
      <c r="B165" s="48">
        <v>18640.35</v>
      </c>
      <c r="C165" s="49">
        <v>0</v>
      </c>
      <c r="D165" s="40">
        <f t="shared" si="20"/>
        <v>0</v>
      </c>
      <c r="E165" s="60">
        <f t="shared" si="17"/>
        <v>-18640.35</v>
      </c>
    </row>
    <row r="166" spans="1:5" ht="30">
      <c r="A166" s="39" t="s">
        <v>143</v>
      </c>
      <c r="B166" s="48">
        <f>SUM(B167:B169)</f>
        <v>2878400</v>
      </c>
      <c r="C166" s="48">
        <f>SUM(C167:C169)</f>
        <v>0</v>
      </c>
      <c r="D166" s="40">
        <f t="shared" si="20"/>
        <v>0</v>
      </c>
      <c r="E166" s="60">
        <f t="shared" si="17"/>
        <v>-2878400</v>
      </c>
    </row>
    <row r="167" spans="1:5" ht="15">
      <c r="A167" s="39" t="s">
        <v>136</v>
      </c>
      <c r="B167" s="48">
        <v>2878400</v>
      </c>
      <c r="C167" s="48">
        <v>0</v>
      </c>
      <c r="D167" s="40">
        <f t="shared" si="20"/>
        <v>0</v>
      </c>
      <c r="E167" s="60">
        <f t="shared" si="17"/>
        <v>-2878400</v>
      </c>
    </row>
    <row r="168" spans="1:5" ht="15">
      <c r="A168" s="39" t="s">
        <v>137</v>
      </c>
      <c r="B168" s="48">
        <v>0</v>
      </c>
      <c r="C168" s="48">
        <v>0</v>
      </c>
      <c r="D168" s="40" t="str">
        <f t="shared" si="20"/>
        <v>   </v>
      </c>
      <c r="E168" s="60">
        <f t="shared" si="17"/>
        <v>0</v>
      </c>
    </row>
    <row r="169" spans="1:5" ht="15">
      <c r="A169" s="39" t="s">
        <v>157</v>
      </c>
      <c r="B169" s="48">
        <v>0</v>
      </c>
      <c r="C169" s="48">
        <v>0</v>
      </c>
      <c r="D169" s="40" t="str">
        <f t="shared" si="20"/>
        <v>   </v>
      </c>
      <c r="E169" s="60">
        <f t="shared" si="17"/>
        <v>0</v>
      </c>
    </row>
    <row r="170" spans="1:5" ht="18.75" customHeight="1">
      <c r="A170" s="57" t="s">
        <v>215</v>
      </c>
      <c r="B170" s="48">
        <f>B172+B174+B173+B171</f>
        <v>443845.45</v>
      </c>
      <c r="C170" s="48">
        <f>C172+C174+C173+C171</f>
        <v>0</v>
      </c>
      <c r="D170" s="40">
        <f t="shared" si="20"/>
        <v>0</v>
      </c>
      <c r="E170" s="60">
        <f aca="true" t="shared" si="21" ref="E170:E175">C170-B170</f>
        <v>-443845.45</v>
      </c>
    </row>
    <row r="171" spans="1:5" ht="15">
      <c r="A171" s="39" t="s">
        <v>135</v>
      </c>
      <c r="B171" s="48">
        <v>360900</v>
      </c>
      <c r="C171" s="49">
        <v>0</v>
      </c>
      <c r="D171" s="40">
        <f t="shared" si="20"/>
        <v>0</v>
      </c>
      <c r="E171" s="60">
        <f t="shared" si="21"/>
        <v>-360900</v>
      </c>
    </row>
    <row r="172" spans="1:5" ht="15">
      <c r="A172" s="39" t="s">
        <v>136</v>
      </c>
      <c r="B172" s="48">
        <v>3645.45</v>
      </c>
      <c r="C172" s="48">
        <v>0</v>
      </c>
      <c r="D172" s="40">
        <f t="shared" si="20"/>
        <v>0</v>
      </c>
      <c r="E172" s="60">
        <f t="shared" si="21"/>
        <v>-3645.45</v>
      </c>
    </row>
    <row r="173" spans="1:5" s="8" customFormat="1" ht="15">
      <c r="A173" s="39" t="s">
        <v>137</v>
      </c>
      <c r="B173" s="64">
        <v>79300</v>
      </c>
      <c r="C173" s="64">
        <v>0</v>
      </c>
      <c r="D173" s="40">
        <f t="shared" si="20"/>
        <v>0</v>
      </c>
      <c r="E173" s="43">
        <f t="shared" si="21"/>
        <v>-79300</v>
      </c>
    </row>
    <row r="174" spans="1:5" ht="15">
      <c r="A174" s="39" t="s">
        <v>157</v>
      </c>
      <c r="B174" s="64">
        <v>0</v>
      </c>
      <c r="C174" s="48">
        <v>0</v>
      </c>
      <c r="D174" s="40" t="str">
        <f t="shared" si="20"/>
        <v>   </v>
      </c>
      <c r="E174" s="60">
        <f t="shared" si="21"/>
        <v>0</v>
      </c>
    </row>
    <row r="175" spans="1:5" ht="27.75" customHeight="1">
      <c r="A175" s="57" t="s">
        <v>214</v>
      </c>
      <c r="B175" s="48">
        <v>39292730.84</v>
      </c>
      <c r="C175" s="48">
        <v>0</v>
      </c>
      <c r="D175" s="40">
        <f t="shared" si="20"/>
        <v>0</v>
      </c>
      <c r="E175" s="60">
        <f t="shared" si="21"/>
        <v>-39292730.84</v>
      </c>
    </row>
    <row r="176" spans="1:5" s="8" customFormat="1" ht="15">
      <c r="A176" s="39" t="s">
        <v>69</v>
      </c>
      <c r="B176" s="49">
        <f>B177</f>
        <v>80000</v>
      </c>
      <c r="C176" s="49">
        <f>C177</f>
        <v>0</v>
      </c>
      <c r="D176" s="40">
        <f aca="true" t="shared" si="22" ref="D176:D219">IF(B176=0,"   ",C176/B176)</f>
        <v>0</v>
      </c>
      <c r="E176" s="43">
        <f aca="true" t="shared" si="23" ref="E176:E219">C176-B176</f>
        <v>-80000</v>
      </c>
    </row>
    <row r="177" spans="1:5" s="8" customFormat="1" ht="15">
      <c r="A177" s="39" t="s">
        <v>70</v>
      </c>
      <c r="B177" s="48">
        <v>80000</v>
      </c>
      <c r="C177" s="48">
        <v>0</v>
      </c>
      <c r="D177" s="40">
        <f t="shared" si="22"/>
        <v>0</v>
      </c>
      <c r="E177" s="43">
        <f t="shared" si="23"/>
        <v>-80000</v>
      </c>
    </row>
    <row r="178" spans="1:5" s="8" customFormat="1" ht="15">
      <c r="A178" s="39" t="s">
        <v>8</v>
      </c>
      <c r="B178" s="49">
        <f>B179+B194+B236+B240+B220</f>
        <v>406112719.6</v>
      </c>
      <c r="C178" s="49">
        <f>C179+C194+C236+C240+C220</f>
        <v>77548497.35</v>
      </c>
      <c r="D178" s="40">
        <f t="shared" si="22"/>
        <v>0.1909531359332484</v>
      </c>
      <c r="E178" s="43">
        <f t="shared" si="23"/>
        <v>-328564222.25</v>
      </c>
    </row>
    <row r="179" spans="1:5" s="8" customFormat="1" ht="15">
      <c r="A179" s="39" t="s">
        <v>50</v>
      </c>
      <c r="B179" s="64">
        <f>B180+B182+B186+B190+B191</f>
        <v>110624900</v>
      </c>
      <c r="C179" s="64">
        <f>C180+C182+C186+C190+C191</f>
        <v>16509291</v>
      </c>
      <c r="D179" s="40">
        <f t="shared" si="22"/>
        <v>0.14923666371675817</v>
      </c>
      <c r="E179" s="43">
        <f t="shared" si="23"/>
        <v>-94115609</v>
      </c>
    </row>
    <row r="180" spans="1:5" s="8" customFormat="1" ht="15">
      <c r="A180" s="39" t="s">
        <v>98</v>
      </c>
      <c r="B180" s="64">
        <v>39990457</v>
      </c>
      <c r="C180" s="65">
        <v>15113150</v>
      </c>
      <c r="D180" s="40">
        <f t="shared" si="22"/>
        <v>0.37791891200443145</v>
      </c>
      <c r="E180" s="43">
        <f t="shared" si="23"/>
        <v>-24877307</v>
      </c>
    </row>
    <row r="181" spans="1:5" s="8" customFormat="1" ht="17.25" customHeight="1">
      <c r="A181" s="56" t="s">
        <v>99</v>
      </c>
      <c r="B181" s="64">
        <v>37117300</v>
      </c>
      <c r="C181" s="65">
        <v>13535400</v>
      </c>
      <c r="D181" s="40">
        <f t="shared" si="22"/>
        <v>0.3646655333227363</v>
      </c>
      <c r="E181" s="43">
        <f t="shared" si="23"/>
        <v>-23581900</v>
      </c>
    </row>
    <row r="182" spans="1:5" s="8" customFormat="1" ht="15">
      <c r="A182" s="39" t="s">
        <v>140</v>
      </c>
      <c r="B182" s="64">
        <f>B183</f>
        <v>10000000</v>
      </c>
      <c r="C182" s="64">
        <f>C183</f>
        <v>0</v>
      </c>
      <c r="D182" s="40">
        <f>IF(B182=0,"   ",C182/B182)</f>
        <v>0</v>
      </c>
      <c r="E182" s="43">
        <f>C182-B182</f>
        <v>-10000000</v>
      </c>
    </row>
    <row r="183" spans="1:5" s="8" customFormat="1" ht="45">
      <c r="A183" s="56" t="s">
        <v>191</v>
      </c>
      <c r="B183" s="64">
        <f>SUM(B184:B185)</f>
        <v>10000000</v>
      </c>
      <c r="C183" s="64">
        <v>0</v>
      </c>
      <c r="D183" s="40">
        <f aca="true" t="shared" si="24" ref="D183:D193">IF(B183=0,"   ",C183/B183)</f>
        <v>0</v>
      </c>
      <c r="E183" s="43">
        <f aca="true" t="shared" si="25" ref="E183:E193">C183-B183</f>
        <v>-10000000</v>
      </c>
    </row>
    <row r="184" spans="1:5" ht="15">
      <c r="A184" s="39" t="s">
        <v>136</v>
      </c>
      <c r="B184" s="48">
        <v>10000000</v>
      </c>
      <c r="C184" s="48">
        <v>0</v>
      </c>
      <c r="D184" s="40">
        <f t="shared" si="24"/>
        <v>0</v>
      </c>
      <c r="E184" s="60">
        <f t="shared" si="25"/>
        <v>-10000000</v>
      </c>
    </row>
    <row r="185" spans="1:5" ht="15">
      <c r="A185" s="39" t="s">
        <v>144</v>
      </c>
      <c r="B185" s="48">
        <v>0</v>
      </c>
      <c r="C185" s="48">
        <v>0</v>
      </c>
      <c r="D185" s="40" t="str">
        <f t="shared" si="24"/>
        <v>   </v>
      </c>
      <c r="E185" s="60">
        <f t="shared" si="25"/>
        <v>0</v>
      </c>
    </row>
    <row r="186" spans="1:5" s="8" customFormat="1" ht="30">
      <c r="A186" s="57" t="s">
        <v>192</v>
      </c>
      <c r="B186" s="64">
        <f>SUM(B187:B189)</f>
        <v>57454600</v>
      </c>
      <c r="C186" s="64">
        <f>SUM(C187:C189)</f>
        <v>0</v>
      </c>
      <c r="D186" s="40">
        <f t="shared" si="24"/>
        <v>0</v>
      </c>
      <c r="E186" s="43">
        <f t="shared" si="25"/>
        <v>-57454600</v>
      </c>
    </row>
    <row r="187" spans="1:5" ht="15">
      <c r="A187" s="39" t="s">
        <v>193</v>
      </c>
      <c r="B187" s="48">
        <v>56880000</v>
      </c>
      <c r="C187" s="48">
        <v>0</v>
      </c>
      <c r="D187" s="40">
        <f t="shared" si="24"/>
        <v>0</v>
      </c>
      <c r="E187" s="60">
        <f t="shared" si="25"/>
        <v>-56880000</v>
      </c>
    </row>
    <row r="188" spans="1:5" ht="15">
      <c r="A188" s="39" t="s">
        <v>136</v>
      </c>
      <c r="B188" s="48">
        <v>287300</v>
      </c>
      <c r="C188" s="48">
        <v>0</v>
      </c>
      <c r="D188" s="40">
        <f t="shared" si="24"/>
        <v>0</v>
      </c>
      <c r="E188" s="60">
        <f t="shared" si="25"/>
        <v>-287300</v>
      </c>
    </row>
    <row r="189" spans="1:5" ht="15">
      <c r="A189" s="39" t="s">
        <v>144</v>
      </c>
      <c r="B189" s="48">
        <v>287300</v>
      </c>
      <c r="C189" s="48">
        <v>0</v>
      </c>
      <c r="D189" s="40">
        <f t="shared" si="24"/>
        <v>0</v>
      </c>
      <c r="E189" s="60">
        <f t="shared" si="25"/>
        <v>-287300</v>
      </c>
    </row>
    <row r="190" spans="1:5" ht="31.5" customHeight="1">
      <c r="A190" s="39" t="s">
        <v>216</v>
      </c>
      <c r="B190" s="48">
        <v>1085600</v>
      </c>
      <c r="C190" s="48">
        <v>0</v>
      </c>
      <c r="D190" s="40">
        <f t="shared" si="24"/>
        <v>0</v>
      </c>
      <c r="E190" s="60">
        <f t="shared" si="25"/>
        <v>-1085600</v>
      </c>
    </row>
    <row r="191" spans="1:5" s="8" customFormat="1" ht="34.5" customHeight="1">
      <c r="A191" s="57" t="s">
        <v>217</v>
      </c>
      <c r="B191" s="64">
        <f>SUM(B192:B193)</f>
        <v>2094243</v>
      </c>
      <c r="C191" s="64">
        <f>SUM(C192:C193)</f>
        <v>1396141</v>
      </c>
      <c r="D191" s="40">
        <f t="shared" si="24"/>
        <v>0.66665663917702</v>
      </c>
      <c r="E191" s="43">
        <f t="shared" si="25"/>
        <v>-698102</v>
      </c>
    </row>
    <row r="192" spans="1:5" ht="15">
      <c r="A192" s="39" t="s">
        <v>136</v>
      </c>
      <c r="B192" s="48">
        <v>2073300</v>
      </c>
      <c r="C192" s="48">
        <v>1382200</v>
      </c>
      <c r="D192" s="40">
        <f t="shared" si="24"/>
        <v>0.6666666666666666</v>
      </c>
      <c r="E192" s="60">
        <f t="shared" si="25"/>
        <v>-691100</v>
      </c>
    </row>
    <row r="193" spans="1:5" ht="15">
      <c r="A193" s="39" t="s">
        <v>144</v>
      </c>
      <c r="B193" s="48">
        <v>20943</v>
      </c>
      <c r="C193" s="48">
        <v>13941</v>
      </c>
      <c r="D193" s="40">
        <f t="shared" si="24"/>
        <v>0.665663944993554</v>
      </c>
      <c r="E193" s="60">
        <f t="shared" si="25"/>
        <v>-7002</v>
      </c>
    </row>
    <row r="194" spans="1:5" s="8" customFormat="1" ht="15">
      <c r="A194" s="39" t="s">
        <v>51</v>
      </c>
      <c r="B194" s="64">
        <f>B195+B197+B209+B216+B217+B215+B212</f>
        <v>254561956.81</v>
      </c>
      <c r="C194" s="64">
        <f>C195+C197+C209+C216+C217+C215+C212</f>
        <v>50602682.35</v>
      </c>
      <c r="D194" s="40">
        <f t="shared" si="22"/>
        <v>0.1987833648991347</v>
      </c>
      <c r="E194" s="43">
        <f t="shared" si="23"/>
        <v>-203959274.46</v>
      </c>
    </row>
    <row r="195" spans="1:5" s="8" customFormat="1" ht="15">
      <c r="A195" s="39" t="s">
        <v>98</v>
      </c>
      <c r="B195" s="64">
        <v>120498712.81</v>
      </c>
      <c r="C195" s="64">
        <v>43669800</v>
      </c>
      <c r="D195" s="40">
        <f t="shared" si="22"/>
        <v>0.3624088505315213</v>
      </c>
      <c r="E195" s="43">
        <f t="shared" si="23"/>
        <v>-76828912.81</v>
      </c>
    </row>
    <row r="196" spans="1:5" s="8" customFormat="1" ht="15.75" customHeight="1">
      <c r="A196" s="56" t="s">
        <v>99</v>
      </c>
      <c r="B196" s="64">
        <v>108579500</v>
      </c>
      <c r="C196" s="64">
        <v>37795500</v>
      </c>
      <c r="D196" s="40">
        <f t="shared" si="22"/>
        <v>0.34809056958265605</v>
      </c>
      <c r="E196" s="43">
        <f t="shared" si="23"/>
        <v>-70784000</v>
      </c>
    </row>
    <row r="197" spans="1:5" s="8" customFormat="1" ht="15">
      <c r="A197" s="39" t="s">
        <v>87</v>
      </c>
      <c r="B197" s="64">
        <f>B199+B198+B202+B205+B206</f>
        <v>39898200</v>
      </c>
      <c r="C197" s="64">
        <f>C199+C198+C202+C205+C206</f>
        <v>0</v>
      </c>
      <c r="D197" s="40">
        <f t="shared" si="22"/>
        <v>0</v>
      </c>
      <c r="E197" s="43">
        <f t="shared" si="23"/>
        <v>-39898200</v>
      </c>
    </row>
    <row r="198" spans="1:5" s="8" customFormat="1" ht="30">
      <c r="A198" s="39" t="s">
        <v>207</v>
      </c>
      <c r="B198" s="64">
        <v>80000</v>
      </c>
      <c r="C198" s="64">
        <f>C200</f>
        <v>0</v>
      </c>
      <c r="D198" s="40">
        <f>IF(B198=0,"   ",C198/B198)</f>
        <v>0</v>
      </c>
      <c r="E198" s="43">
        <f>C198-B198</f>
        <v>-80000</v>
      </c>
    </row>
    <row r="199" spans="1:5" s="8" customFormat="1" ht="45">
      <c r="A199" s="56" t="s">
        <v>194</v>
      </c>
      <c r="B199" s="64">
        <f>SUM(B200:B201)</f>
        <v>20000000</v>
      </c>
      <c r="C199" s="64">
        <f>SUM(C200:C201)</f>
        <v>0</v>
      </c>
      <c r="D199" s="40">
        <f t="shared" si="22"/>
        <v>0</v>
      </c>
      <c r="E199" s="43">
        <f t="shared" si="23"/>
        <v>-20000000</v>
      </c>
    </row>
    <row r="200" spans="1:5" ht="15">
      <c r="A200" s="39" t="s">
        <v>136</v>
      </c>
      <c r="B200" s="48">
        <v>20000000</v>
      </c>
      <c r="C200" s="48">
        <v>0</v>
      </c>
      <c r="D200" s="40">
        <f t="shared" si="22"/>
        <v>0</v>
      </c>
      <c r="E200" s="60">
        <f t="shared" si="23"/>
        <v>-20000000</v>
      </c>
    </row>
    <row r="201" spans="1:5" ht="15">
      <c r="A201" s="39" t="s">
        <v>144</v>
      </c>
      <c r="B201" s="48">
        <v>0</v>
      </c>
      <c r="C201" s="48">
        <v>0</v>
      </c>
      <c r="D201" s="40" t="str">
        <f t="shared" si="22"/>
        <v>   </v>
      </c>
      <c r="E201" s="60">
        <f t="shared" si="23"/>
        <v>0</v>
      </c>
    </row>
    <row r="202" spans="1:5" s="8" customFormat="1" ht="45">
      <c r="A202" s="56" t="s">
        <v>218</v>
      </c>
      <c r="B202" s="64">
        <f>SUM(B203:B204)</f>
        <v>14038800</v>
      </c>
      <c r="C202" s="64">
        <f>SUM(C203:C204)</f>
        <v>0</v>
      </c>
      <c r="D202" s="40">
        <f aca="true" t="shared" si="26" ref="D202:D208">IF(B202=0,"   ",C202/B202)</f>
        <v>0</v>
      </c>
      <c r="E202" s="43">
        <f t="shared" si="23"/>
        <v>-14038800</v>
      </c>
    </row>
    <row r="203" spans="1:5" ht="15">
      <c r="A203" s="39" t="s">
        <v>136</v>
      </c>
      <c r="B203" s="48">
        <v>14038800</v>
      </c>
      <c r="C203" s="48">
        <v>0</v>
      </c>
      <c r="D203" s="40">
        <f t="shared" si="26"/>
        <v>0</v>
      </c>
      <c r="E203" s="60">
        <f t="shared" si="23"/>
        <v>-14038800</v>
      </c>
    </row>
    <row r="204" spans="1:5" ht="15">
      <c r="A204" s="39" t="s">
        <v>144</v>
      </c>
      <c r="B204" s="48">
        <v>0</v>
      </c>
      <c r="C204" s="48">
        <v>0</v>
      </c>
      <c r="D204" s="40" t="str">
        <f t="shared" si="26"/>
        <v>   </v>
      </c>
      <c r="E204" s="60">
        <f t="shared" si="23"/>
        <v>0</v>
      </c>
    </row>
    <row r="205" spans="1:5" s="8" customFormat="1" ht="45">
      <c r="A205" s="56" t="s">
        <v>219</v>
      </c>
      <c r="B205" s="64">
        <v>2968600</v>
      </c>
      <c r="C205" s="65">
        <v>0</v>
      </c>
      <c r="D205" s="40">
        <f t="shared" si="26"/>
        <v>0</v>
      </c>
      <c r="E205" s="43">
        <f t="shared" si="23"/>
        <v>-2968600</v>
      </c>
    </row>
    <row r="206" spans="1:5" s="8" customFormat="1" ht="43.5" customHeight="1">
      <c r="A206" s="56" t="s">
        <v>220</v>
      </c>
      <c r="B206" s="64">
        <f>B207+B208</f>
        <v>2810800</v>
      </c>
      <c r="C206" s="64">
        <f>C207+C208</f>
        <v>0</v>
      </c>
      <c r="D206" s="40">
        <f t="shared" si="26"/>
        <v>0</v>
      </c>
      <c r="E206" s="43">
        <f t="shared" si="23"/>
        <v>-2810800</v>
      </c>
    </row>
    <row r="207" spans="1:5" s="8" customFormat="1" ht="15" customHeight="1">
      <c r="A207" s="56" t="s">
        <v>78</v>
      </c>
      <c r="B207" s="64">
        <v>2403400</v>
      </c>
      <c r="C207" s="64">
        <v>0</v>
      </c>
      <c r="D207" s="40">
        <f t="shared" si="26"/>
        <v>0</v>
      </c>
      <c r="E207" s="43">
        <f t="shared" si="23"/>
        <v>-2403400</v>
      </c>
    </row>
    <row r="208" spans="1:5" s="8" customFormat="1" ht="15.75" customHeight="1">
      <c r="A208" s="56" t="s">
        <v>72</v>
      </c>
      <c r="B208" s="64">
        <v>407400</v>
      </c>
      <c r="C208" s="64">
        <v>0</v>
      </c>
      <c r="D208" s="40">
        <f t="shared" si="26"/>
        <v>0</v>
      </c>
      <c r="E208" s="43">
        <f t="shared" si="23"/>
        <v>-407400</v>
      </c>
    </row>
    <row r="209" spans="1:5" s="8" customFormat="1" ht="45">
      <c r="A209" s="73" t="s">
        <v>159</v>
      </c>
      <c r="B209" s="64">
        <f>B210+B211</f>
        <v>90421600</v>
      </c>
      <c r="C209" s="64">
        <f>C210+C211</f>
        <v>4595256.79</v>
      </c>
      <c r="D209" s="40">
        <f t="shared" si="22"/>
        <v>0.05082034370106258</v>
      </c>
      <c r="E209" s="43">
        <f t="shared" si="23"/>
        <v>-85826343.21</v>
      </c>
    </row>
    <row r="210" spans="1:5" s="8" customFormat="1" ht="15" customHeight="1">
      <c r="A210" s="56" t="s">
        <v>72</v>
      </c>
      <c r="B210" s="48">
        <v>84996300</v>
      </c>
      <c r="C210" s="48">
        <v>4192717.3</v>
      </c>
      <c r="D210" s="40">
        <f t="shared" si="22"/>
        <v>0.049328233111323665</v>
      </c>
      <c r="E210" s="43">
        <f t="shared" si="23"/>
        <v>-80803582.7</v>
      </c>
    </row>
    <row r="211" spans="1:5" s="8" customFormat="1" ht="13.5" customHeight="1">
      <c r="A211" s="56" t="s">
        <v>145</v>
      </c>
      <c r="B211" s="48">
        <v>5425300</v>
      </c>
      <c r="C211" s="48">
        <v>402539.49</v>
      </c>
      <c r="D211" s="40">
        <f t="shared" si="22"/>
        <v>0.07419672460509096</v>
      </c>
      <c r="E211" s="43">
        <f t="shared" si="23"/>
        <v>-5022760.51</v>
      </c>
    </row>
    <row r="212" spans="1:5" s="8" customFormat="1" ht="33" customHeight="1">
      <c r="A212" s="57" t="s">
        <v>217</v>
      </c>
      <c r="B212" s="64">
        <f>SUM(B213:B214)</f>
        <v>3474444</v>
      </c>
      <c r="C212" s="64">
        <f>SUM(C213:C214)</f>
        <v>2316384</v>
      </c>
      <c r="D212" s="40">
        <f t="shared" si="22"/>
        <v>0.6666919944601208</v>
      </c>
      <c r="E212" s="43">
        <f t="shared" si="23"/>
        <v>-1158060</v>
      </c>
    </row>
    <row r="213" spans="1:5" ht="15">
      <c r="A213" s="39" t="s">
        <v>136</v>
      </c>
      <c r="B213" s="48">
        <v>3439700</v>
      </c>
      <c r="C213" s="48">
        <v>2293200</v>
      </c>
      <c r="D213" s="40">
        <f t="shared" si="22"/>
        <v>0.666686048201878</v>
      </c>
      <c r="E213" s="60">
        <f t="shared" si="23"/>
        <v>-1146500</v>
      </c>
    </row>
    <row r="214" spans="1:5" ht="15">
      <c r="A214" s="39" t="s">
        <v>144</v>
      </c>
      <c r="B214" s="48">
        <v>34744</v>
      </c>
      <c r="C214" s="48">
        <v>23184</v>
      </c>
      <c r="D214" s="40">
        <f t="shared" si="22"/>
        <v>0.6672806815565278</v>
      </c>
      <c r="E214" s="60">
        <f t="shared" si="23"/>
        <v>-11560</v>
      </c>
    </row>
    <row r="215" spans="1:5" s="8" customFormat="1" ht="15">
      <c r="A215" s="57" t="s">
        <v>208</v>
      </c>
      <c r="B215" s="64">
        <v>189000</v>
      </c>
      <c r="C215" s="64">
        <v>0</v>
      </c>
      <c r="D215" s="40">
        <f>IF(B215=0,"   ",C215/B215)</f>
        <v>0</v>
      </c>
      <c r="E215" s="43">
        <f>C215-B215</f>
        <v>-189000</v>
      </c>
    </row>
    <row r="216" spans="1:5" s="8" customFormat="1" ht="15">
      <c r="A216" s="57" t="s">
        <v>160</v>
      </c>
      <c r="B216" s="64">
        <v>80000</v>
      </c>
      <c r="C216" s="64">
        <v>21241.56</v>
      </c>
      <c r="D216" s="40">
        <f t="shared" si="22"/>
        <v>0.2655195</v>
      </c>
      <c r="E216" s="43">
        <f t="shared" si="23"/>
        <v>-58758.44</v>
      </c>
    </row>
    <row r="217" spans="1:5" s="8" customFormat="1" ht="42" customHeight="1">
      <c r="A217" s="57" t="s">
        <v>178</v>
      </c>
      <c r="B217" s="64">
        <f>SUM(B218:B219)</f>
        <v>0</v>
      </c>
      <c r="C217" s="64">
        <f>SUM(C218:C219)</f>
        <v>0</v>
      </c>
      <c r="D217" s="40" t="str">
        <f t="shared" si="22"/>
        <v>   </v>
      </c>
      <c r="E217" s="43">
        <f t="shared" si="23"/>
        <v>0</v>
      </c>
    </row>
    <row r="218" spans="1:5" s="8" customFormat="1" ht="15" customHeight="1">
      <c r="A218" s="56" t="s">
        <v>72</v>
      </c>
      <c r="B218" s="48">
        <v>0</v>
      </c>
      <c r="C218" s="48">
        <v>0</v>
      </c>
      <c r="D218" s="40" t="str">
        <f t="shared" si="22"/>
        <v>   </v>
      </c>
      <c r="E218" s="43">
        <f t="shared" si="23"/>
        <v>0</v>
      </c>
    </row>
    <row r="219" spans="1:5" s="8" customFormat="1" ht="13.5" customHeight="1">
      <c r="A219" s="56" t="s">
        <v>145</v>
      </c>
      <c r="B219" s="48">
        <v>0</v>
      </c>
      <c r="C219" s="48">
        <v>0</v>
      </c>
      <c r="D219" s="40" t="str">
        <f t="shared" si="22"/>
        <v>   </v>
      </c>
      <c r="E219" s="43">
        <f t="shared" si="23"/>
        <v>0</v>
      </c>
    </row>
    <row r="220" spans="1:5" s="8" customFormat="1" ht="15">
      <c r="A220" s="39" t="s">
        <v>132</v>
      </c>
      <c r="B220" s="64">
        <f>B221+B222+B225+B228+B229+B235+B232</f>
        <v>35047062.79</v>
      </c>
      <c r="C220" s="64">
        <f>C221+C222+C225+C228+C229+C235+C232</f>
        <v>8267114.89</v>
      </c>
      <c r="D220" s="40">
        <f>IF(B220=0,"   ",C220/B220)</f>
        <v>0.23588609806008795</v>
      </c>
      <c r="E220" s="43">
        <f aca="true" t="shared" si="27" ref="E220:E227">C220-B220</f>
        <v>-26779947.9</v>
      </c>
    </row>
    <row r="221" spans="1:5" s="8" customFormat="1" ht="15">
      <c r="A221" s="39" t="s">
        <v>86</v>
      </c>
      <c r="B221" s="64">
        <v>16242800</v>
      </c>
      <c r="C221" s="65">
        <v>6705900</v>
      </c>
      <c r="D221" s="40">
        <f>IF(B221=0,"   ",C221/B221)</f>
        <v>0.41285369517570863</v>
      </c>
      <c r="E221" s="43">
        <f t="shared" si="27"/>
        <v>-9536900</v>
      </c>
    </row>
    <row r="222" spans="1:5" ht="15" customHeight="1">
      <c r="A222" s="73" t="s">
        <v>161</v>
      </c>
      <c r="B222" s="64">
        <f>B223+B224</f>
        <v>531914.89</v>
      </c>
      <c r="C222" s="64">
        <f>C223+C224</f>
        <v>531914.89</v>
      </c>
      <c r="D222" s="48">
        <f>IF(B222=0,"   ",C222/B222*100)</f>
        <v>100</v>
      </c>
      <c r="E222" s="60">
        <f t="shared" si="27"/>
        <v>0</v>
      </c>
    </row>
    <row r="223" spans="1:5" s="8" customFormat="1" ht="15" customHeight="1">
      <c r="A223" s="56" t="s">
        <v>72</v>
      </c>
      <c r="B223" s="48">
        <v>500000</v>
      </c>
      <c r="C223" s="48">
        <v>500000</v>
      </c>
      <c r="D223" s="40">
        <f>IF(B223=0,"   ",C223/B223)</f>
        <v>1</v>
      </c>
      <c r="E223" s="43">
        <f t="shared" si="27"/>
        <v>0</v>
      </c>
    </row>
    <row r="224" spans="1:5" s="8" customFormat="1" ht="13.5" customHeight="1">
      <c r="A224" s="56" t="s">
        <v>145</v>
      </c>
      <c r="B224" s="48">
        <v>31914.89</v>
      </c>
      <c r="C224" s="48">
        <v>31914.89</v>
      </c>
      <c r="D224" s="40">
        <f>IF(B224=0,"   ",C224/B224)</f>
        <v>1</v>
      </c>
      <c r="E224" s="43">
        <f t="shared" si="27"/>
        <v>0</v>
      </c>
    </row>
    <row r="225" spans="1:5" ht="28.5" customHeight="1">
      <c r="A225" s="73" t="s">
        <v>164</v>
      </c>
      <c r="B225" s="64">
        <f>B226+B227</f>
        <v>4995000</v>
      </c>
      <c r="C225" s="64">
        <f>C226+C227</f>
        <v>0</v>
      </c>
      <c r="D225" s="48">
        <f>IF(B225=0,"   ",C225/B225*100)</f>
        <v>0</v>
      </c>
      <c r="E225" s="60">
        <f t="shared" si="27"/>
        <v>-4995000</v>
      </c>
    </row>
    <row r="226" spans="1:5" s="8" customFormat="1" ht="15" customHeight="1">
      <c r="A226" s="56" t="s">
        <v>72</v>
      </c>
      <c r="B226" s="48">
        <v>4695300</v>
      </c>
      <c r="C226" s="48">
        <v>0</v>
      </c>
      <c r="D226" s="40">
        <f aca="true" t="shared" si="28" ref="D226:D235">IF(B226=0,"   ",C226/B226)</f>
        <v>0</v>
      </c>
      <c r="E226" s="43">
        <f t="shared" si="27"/>
        <v>-4695300</v>
      </c>
    </row>
    <row r="227" spans="1:5" s="8" customFormat="1" ht="13.5" customHeight="1">
      <c r="A227" s="56" t="s">
        <v>145</v>
      </c>
      <c r="B227" s="48">
        <v>299700</v>
      </c>
      <c r="C227" s="48">
        <v>0</v>
      </c>
      <c r="D227" s="40">
        <f t="shared" si="28"/>
        <v>0</v>
      </c>
      <c r="E227" s="43">
        <f t="shared" si="27"/>
        <v>-299700</v>
      </c>
    </row>
    <row r="228" spans="1:5" s="8" customFormat="1" ht="27.75" customHeight="1">
      <c r="A228" s="57" t="s">
        <v>169</v>
      </c>
      <c r="B228" s="48">
        <v>8429000</v>
      </c>
      <c r="C228" s="48">
        <v>1029300</v>
      </c>
      <c r="D228" s="40">
        <f t="shared" si="28"/>
        <v>0.12211412979001068</v>
      </c>
      <c r="E228" s="43">
        <f aca="true" t="shared" si="29" ref="E228:E235">C228-B228</f>
        <v>-7399700</v>
      </c>
    </row>
    <row r="229" spans="1:5" ht="15" customHeight="1">
      <c r="A229" s="39" t="s">
        <v>199</v>
      </c>
      <c r="B229" s="64">
        <f>SUM(B230:B231)</f>
        <v>1000000</v>
      </c>
      <c r="C229" s="64">
        <f>SUM(C230:C231)</f>
        <v>0</v>
      </c>
      <c r="D229" s="40">
        <f t="shared" si="28"/>
        <v>0</v>
      </c>
      <c r="E229" s="60">
        <f t="shared" si="29"/>
        <v>-1000000</v>
      </c>
    </row>
    <row r="230" spans="1:5" s="8" customFormat="1" ht="13.5" customHeight="1">
      <c r="A230" s="56" t="s">
        <v>78</v>
      </c>
      <c r="B230" s="48">
        <v>1000000</v>
      </c>
      <c r="C230" s="48">
        <v>0</v>
      </c>
      <c r="D230" s="40">
        <f t="shared" si="28"/>
        <v>0</v>
      </c>
      <c r="E230" s="43">
        <f t="shared" si="29"/>
        <v>-1000000</v>
      </c>
    </row>
    <row r="231" spans="1:5" ht="14.25" customHeight="1">
      <c r="A231" s="56" t="s">
        <v>72</v>
      </c>
      <c r="B231" s="48">
        <v>0</v>
      </c>
      <c r="C231" s="48">
        <v>0</v>
      </c>
      <c r="D231" s="40" t="str">
        <f t="shared" si="28"/>
        <v>   </v>
      </c>
      <c r="E231" s="60">
        <f t="shared" si="29"/>
        <v>0</v>
      </c>
    </row>
    <row r="232" spans="1:5" s="8" customFormat="1" ht="28.5" customHeight="1">
      <c r="A232" s="39" t="s">
        <v>221</v>
      </c>
      <c r="B232" s="64">
        <f>B233+B234</f>
        <v>3766494.5</v>
      </c>
      <c r="C232" s="64">
        <f>C233+C234</f>
        <v>0</v>
      </c>
      <c r="D232" s="40">
        <f t="shared" si="28"/>
        <v>0</v>
      </c>
      <c r="E232" s="43">
        <f t="shared" si="29"/>
        <v>-3766494.5</v>
      </c>
    </row>
    <row r="233" spans="1:5" s="8" customFormat="1" ht="15" customHeight="1">
      <c r="A233" s="56" t="s">
        <v>78</v>
      </c>
      <c r="B233" s="64">
        <v>3741774.72</v>
      </c>
      <c r="C233" s="64">
        <v>0</v>
      </c>
      <c r="D233" s="40">
        <f t="shared" si="28"/>
        <v>0</v>
      </c>
      <c r="E233" s="43">
        <f t="shared" si="29"/>
        <v>-3741774.72</v>
      </c>
    </row>
    <row r="234" spans="1:5" s="8" customFormat="1" ht="15.75" customHeight="1">
      <c r="A234" s="56" t="s">
        <v>72</v>
      </c>
      <c r="B234" s="64">
        <v>24719.78</v>
      </c>
      <c r="C234" s="64">
        <v>0</v>
      </c>
      <c r="D234" s="40">
        <f t="shared" si="28"/>
        <v>0</v>
      </c>
      <c r="E234" s="43">
        <f t="shared" si="29"/>
        <v>-24719.78</v>
      </c>
    </row>
    <row r="235" spans="1:5" s="8" customFormat="1" ht="17.25" customHeight="1">
      <c r="A235" s="57" t="s">
        <v>209</v>
      </c>
      <c r="B235" s="48">
        <v>81853.4</v>
      </c>
      <c r="C235" s="48">
        <v>0</v>
      </c>
      <c r="D235" s="40">
        <f t="shared" si="28"/>
        <v>0</v>
      </c>
      <c r="E235" s="43">
        <f t="shared" si="29"/>
        <v>-81853.4</v>
      </c>
    </row>
    <row r="236" spans="1:5" s="8" customFormat="1" ht="15">
      <c r="A236" s="39" t="s">
        <v>52</v>
      </c>
      <c r="B236" s="64">
        <f>B237+B238+B239</f>
        <v>60000</v>
      </c>
      <c r="C236" s="64">
        <f>C237+C238+C239</f>
        <v>48000</v>
      </c>
      <c r="D236" s="40">
        <f aca="true" t="shared" si="30" ref="D236:D242">IF(B236=0,"   ",C236/B236)</f>
        <v>0.8</v>
      </c>
      <c r="E236" s="43">
        <f aca="true" t="shared" si="31" ref="E236:E242">C236-B236</f>
        <v>-12000</v>
      </c>
    </row>
    <row r="237" spans="1:5" s="8" customFormat="1" ht="15">
      <c r="A237" s="39" t="s">
        <v>100</v>
      </c>
      <c r="B237" s="64">
        <v>0</v>
      </c>
      <c r="C237" s="64">
        <v>0</v>
      </c>
      <c r="D237" s="40" t="str">
        <f t="shared" si="30"/>
        <v>   </v>
      </c>
      <c r="E237" s="43">
        <f t="shared" si="31"/>
        <v>0</v>
      </c>
    </row>
    <row r="238" spans="1:5" s="8" customFormat="1" ht="15">
      <c r="A238" s="39" t="s">
        <v>101</v>
      </c>
      <c r="B238" s="64">
        <v>0</v>
      </c>
      <c r="C238" s="64">
        <v>0</v>
      </c>
      <c r="D238" s="40" t="str">
        <f t="shared" si="30"/>
        <v>   </v>
      </c>
      <c r="E238" s="43">
        <f t="shared" si="31"/>
        <v>0</v>
      </c>
    </row>
    <row r="239" spans="1:5" s="8" customFormat="1" ht="15">
      <c r="A239" s="39" t="s">
        <v>102</v>
      </c>
      <c r="B239" s="64">
        <v>60000</v>
      </c>
      <c r="C239" s="64">
        <v>48000</v>
      </c>
      <c r="D239" s="40">
        <f t="shared" si="30"/>
        <v>0.8</v>
      </c>
      <c r="E239" s="43">
        <f t="shared" si="31"/>
        <v>-12000</v>
      </c>
    </row>
    <row r="240" spans="1:5" s="8" customFormat="1" ht="15">
      <c r="A240" s="39" t="s">
        <v>53</v>
      </c>
      <c r="B240" s="64">
        <v>5818800</v>
      </c>
      <c r="C240" s="64">
        <v>2121409.11</v>
      </c>
      <c r="D240" s="40">
        <f t="shared" si="30"/>
        <v>0.3645784543204784</v>
      </c>
      <c r="E240" s="43">
        <f t="shared" si="31"/>
        <v>-3697390.89</v>
      </c>
    </row>
    <row r="241" spans="1:5" s="8" customFormat="1" ht="15">
      <c r="A241" s="39" t="s">
        <v>162</v>
      </c>
      <c r="B241" s="64">
        <v>0</v>
      </c>
      <c r="C241" s="65">
        <v>0</v>
      </c>
      <c r="D241" s="40" t="str">
        <f t="shared" si="30"/>
        <v>   </v>
      </c>
      <c r="E241" s="43">
        <f t="shared" si="31"/>
        <v>0</v>
      </c>
    </row>
    <row r="242" spans="1:5" s="8" customFormat="1" ht="15" customHeight="1">
      <c r="A242" s="39" t="s">
        <v>105</v>
      </c>
      <c r="B242" s="64">
        <v>0</v>
      </c>
      <c r="C242" s="65">
        <v>0</v>
      </c>
      <c r="D242" s="40" t="str">
        <f t="shared" si="30"/>
        <v>   </v>
      </c>
      <c r="E242" s="43">
        <f t="shared" si="31"/>
        <v>0</v>
      </c>
    </row>
    <row r="243" spans="1:5" s="8" customFormat="1" ht="16.5" customHeight="1">
      <c r="A243" s="39" t="s">
        <v>74</v>
      </c>
      <c r="B243" s="71">
        <f>SUM(B244,)</f>
        <v>43903333.02</v>
      </c>
      <c r="C243" s="71">
        <f>SUM(C244,)</f>
        <v>10029453.71</v>
      </c>
      <c r="D243" s="40">
        <f aca="true" t="shared" si="32" ref="D243:D271">IF(B243=0,"   ",C243/B243)</f>
        <v>0.22844401598008787</v>
      </c>
      <c r="E243" s="43">
        <f aca="true" t="shared" si="33" ref="E243:E271">C243-B243</f>
        <v>-33873879.31</v>
      </c>
    </row>
    <row r="244" spans="1:5" s="8" customFormat="1" ht="13.5" customHeight="1">
      <c r="A244" s="39" t="s">
        <v>54</v>
      </c>
      <c r="B244" s="64">
        <f>B246+B250+B253+B256+B268+B272+B245+B273+B274+B259+B262+B265</f>
        <v>43903333.02</v>
      </c>
      <c r="C244" s="64">
        <f>C246+C250+C253+C256+C268+C272+C245+C273+C274+C259+C262+C265</f>
        <v>10029453.71</v>
      </c>
      <c r="D244" s="40">
        <f t="shared" si="32"/>
        <v>0.22844401598008787</v>
      </c>
      <c r="E244" s="43">
        <f t="shared" si="33"/>
        <v>-33873879.31</v>
      </c>
    </row>
    <row r="245" spans="1:5" s="8" customFormat="1" ht="15">
      <c r="A245" s="39" t="s">
        <v>86</v>
      </c>
      <c r="B245" s="64">
        <v>22047488.39</v>
      </c>
      <c r="C245" s="65">
        <v>8180788.29</v>
      </c>
      <c r="D245" s="40">
        <f t="shared" si="32"/>
        <v>0.3710530716827832</v>
      </c>
      <c r="E245" s="43">
        <f t="shared" si="33"/>
        <v>-13866700.100000001</v>
      </c>
    </row>
    <row r="246" spans="1:5" s="8" customFormat="1" ht="30">
      <c r="A246" s="39" t="s">
        <v>195</v>
      </c>
      <c r="B246" s="64">
        <f>SUM(B247:B249)</f>
        <v>85426</v>
      </c>
      <c r="C246" s="64">
        <f>SUM(C247:C249)</f>
        <v>0</v>
      </c>
      <c r="D246" s="40">
        <f t="shared" si="32"/>
        <v>0</v>
      </c>
      <c r="E246" s="43">
        <f t="shared" si="33"/>
        <v>-85426</v>
      </c>
    </row>
    <row r="247" spans="1:5" s="8" customFormat="1" ht="15" customHeight="1">
      <c r="A247" s="56" t="s">
        <v>78</v>
      </c>
      <c r="B247" s="48">
        <v>29900</v>
      </c>
      <c r="C247" s="48">
        <v>0</v>
      </c>
      <c r="D247" s="40">
        <f t="shared" si="32"/>
        <v>0</v>
      </c>
      <c r="E247" s="43">
        <f t="shared" si="33"/>
        <v>-29900</v>
      </c>
    </row>
    <row r="248" spans="1:5" s="8" customFormat="1" ht="13.5" customHeight="1">
      <c r="A248" s="56" t="s">
        <v>72</v>
      </c>
      <c r="B248" s="48">
        <v>12813</v>
      </c>
      <c r="C248" s="48">
        <v>0</v>
      </c>
      <c r="D248" s="40">
        <f t="shared" si="32"/>
        <v>0</v>
      </c>
      <c r="E248" s="43">
        <f t="shared" si="33"/>
        <v>-12813</v>
      </c>
    </row>
    <row r="249" spans="1:5" ht="14.25" customHeight="1">
      <c r="A249" s="56" t="s">
        <v>73</v>
      </c>
      <c r="B249" s="48">
        <v>42713</v>
      </c>
      <c r="C249" s="48">
        <v>0</v>
      </c>
      <c r="D249" s="40">
        <f t="shared" si="32"/>
        <v>0</v>
      </c>
      <c r="E249" s="60">
        <f t="shared" si="33"/>
        <v>-42713</v>
      </c>
    </row>
    <row r="250" spans="1:5" s="8" customFormat="1" ht="30">
      <c r="A250" s="39" t="s">
        <v>196</v>
      </c>
      <c r="B250" s="64">
        <f>SUM(B251:B252)</f>
        <v>8723404.25</v>
      </c>
      <c r="C250" s="64">
        <f>SUM(C251:C252)</f>
        <v>963103.73</v>
      </c>
      <c r="D250" s="40">
        <f t="shared" si="32"/>
        <v>0.11040457399414913</v>
      </c>
      <c r="E250" s="43">
        <f t="shared" si="33"/>
        <v>-7760300.52</v>
      </c>
    </row>
    <row r="251" spans="1:5" s="8" customFormat="1" ht="13.5" customHeight="1">
      <c r="A251" s="56" t="s">
        <v>72</v>
      </c>
      <c r="B251" s="48">
        <v>8200000</v>
      </c>
      <c r="C251" s="48">
        <v>905317.73</v>
      </c>
      <c r="D251" s="40">
        <f t="shared" si="32"/>
        <v>0.11040460121951219</v>
      </c>
      <c r="E251" s="43">
        <f t="shared" si="33"/>
        <v>-7294682.27</v>
      </c>
    </row>
    <row r="252" spans="1:5" ht="14.25" customHeight="1">
      <c r="A252" s="56" t="s">
        <v>73</v>
      </c>
      <c r="B252" s="48">
        <v>523404.25</v>
      </c>
      <c r="C252" s="48">
        <v>57786</v>
      </c>
      <c r="D252" s="40">
        <f t="shared" si="32"/>
        <v>0.11040414746345678</v>
      </c>
      <c r="E252" s="60">
        <f t="shared" si="33"/>
        <v>-465618.25</v>
      </c>
    </row>
    <row r="253" spans="1:5" ht="30.75" customHeight="1">
      <c r="A253" s="39" t="s">
        <v>197</v>
      </c>
      <c r="B253" s="64">
        <f>SUM(B254:B255)</f>
        <v>638297.88</v>
      </c>
      <c r="C253" s="64">
        <f>SUM(C254:C255)</f>
        <v>0</v>
      </c>
      <c r="D253" s="40">
        <f t="shared" si="32"/>
        <v>0</v>
      </c>
      <c r="E253" s="60">
        <f t="shared" si="33"/>
        <v>-638297.88</v>
      </c>
    </row>
    <row r="254" spans="1:5" s="8" customFormat="1" ht="13.5" customHeight="1">
      <c r="A254" s="56" t="s">
        <v>72</v>
      </c>
      <c r="B254" s="48">
        <v>600000</v>
      </c>
      <c r="C254" s="48">
        <v>0</v>
      </c>
      <c r="D254" s="40">
        <f t="shared" si="32"/>
        <v>0</v>
      </c>
      <c r="E254" s="43">
        <f t="shared" si="33"/>
        <v>-600000</v>
      </c>
    </row>
    <row r="255" spans="1:5" ht="14.25" customHeight="1">
      <c r="A255" s="56" t="s">
        <v>73</v>
      </c>
      <c r="B255" s="48">
        <v>38297.88</v>
      </c>
      <c r="C255" s="48">
        <v>0</v>
      </c>
      <c r="D255" s="40">
        <f t="shared" si="32"/>
        <v>0</v>
      </c>
      <c r="E255" s="60">
        <f t="shared" si="33"/>
        <v>-38297.88</v>
      </c>
    </row>
    <row r="256" spans="1:5" ht="30.75" customHeight="1">
      <c r="A256" s="39" t="s">
        <v>198</v>
      </c>
      <c r="B256" s="64">
        <f>SUM(B257:B258)</f>
        <v>3617021.27</v>
      </c>
      <c r="C256" s="64">
        <f>SUM(C257:C258)</f>
        <v>841663.82</v>
      </c>
      <c r="D256" s="40">
        <f t="shared" si="32"/>
        <v>0.2326952918360914</v>
      </c>
      <c r="E256" s="60">
        <f t="shared" si="33"/>
        <v>-2775357.45</v>
      </c>
    </row>
    <row r="257" spans="1:5" s="8" customFormat="1" ht="13.5" customHeight="1">
      <c r="A257" s="56" t="s">
        <v>72</v>
      </c>
      <c r="B257" s="48">
        <v>3400000</v>
      </c>
      <c r="C257" s="48">
        <v>790600</v>
      </c>
      <c r="D257" s="40">
        <f t="shared" si="32"/>
        <v>0.23252941176470587</v>
      </c>
      <c r="E257" s="43">
        <f t="shared" si="33"/>
        <v>-2609400</v>
      </c>
    </row>
    <row r="258" spans="1:5" ht="14.25" customHeight="1">
      <c r="A258" s="56" t="s">
        <v>73</v>
      </c>
      <c r="B258" s="48">
        <v>217021.27</v>
      </c>
      <c r="C258" s="48">
        <v>51063.82</v>
      </c>
      <c r="D258" s="40">
        <f t="shared" si="32"/>
        <v>0.2352940797001142</v>
      </c>
      <c r="E258" s="60">
        <f t="shared" si="33"/>
        <v>-165957.44999999998</v>
      </c>
    </row>
    <row r="259" spans="1:5" s="8" customFormat="1" ht="45">
      <c r="A259" s="57" t="s">
        <v>222</v>
      </c>
      <c r="B259" s="64">
        <f>B260+B261</f>
        <v>2105278.71</v>
      </c>
      <c r="C259" s="64">
        <f>C260+C261</f>
        <v>0</v>
      </c>
      <c r="D259" s="40">
        <f t="shared" si="32"/>
        <v>0</v>
      </c>
      <c r="E259" s="43">
        <f t="shared" si="33"/>
        <v>-2105278.71</v>
      </c>
    </row>
    <row r="260" spans="1:5" s="8" customFormat="1" ht="13.5" customHeight="1">
      <c r="A260" s="56" t="s">
        <v>78</v>
      </c>
      <c r="B260" s="64">
        <v>2084259.74</v>
      </c>
      <c r="C260" s="64">
        <v>0</v>
      </c>
      <c r="D260" s="40">
        <f t="shared" si="32"/>
        <v>0</v>
      </c>
      <c r="E260" s="43">
        <f t="shared" si="33"/>
        <v>-2084259.74</v>
      </c>
    </row>
    <row r="261" spans="1:5" s="8" customFormat="1" ht="13.5" customHeight="1">
      <c r="A261" s="56" t="s">
        <v>72</v>
      </c>
      <c r="B261" s="64">
        <v>21018.97</v>
      </c>
      <c r="C261" s="64">
        <v>0</v>
      </c>
      <c r="D261" s="40">
        <f t="shared" si="32"/>
        <v>0</v>
      </c>
      <c r="E261" s="43">
        <f t="shared" si="33"/>
        <v>-21018.97</v>
      </c>
    </row>
    <row r="262" spans="1:5" s="8" customFormat="1" ht="30">
      <c r="A262" s="39" t="s">
        <v>223</v>
      </c>
      <c r="B262" s="64">
        <f>B263+B264</f>
        <v>75000</v>
      </c>
      <c r="C262" s="64">
        <f>C263+C264</f>
        <v>0</v>
      </c>
      <c r="D262" s="40">
        <f t="shared" si="32"/>
        <v>0</v>
      </c>
      <c r="E262" s="43">
        <f t="shared" si="33"/>
        <v>-75000</v>
      </c>
    </row>
    <row r="263" spans="1:5" s="8" customFormat="1" ht="13.5" customHeight="1">
      <c r="A263" s="56" t="s">
        <v>78</v>
      </c>
      <c r="B263" s="64">
        <v>50000</v>
      </c>
      <c r="C263" s="64">
        <v>0</v>
      </c>
      <c r="D263" s="40">
        <f t="shared" si="32"/>
        <v>0</v>
      </c>
      <c r="E263" s="43">
        <f t="shared" si="33"/>
        <v>-50000</v>
      </c>
    </row>
    <row r="264" spans="1:5" s="8" customFormat="1" ht="13.5" customHeight="1">
      <c r="A264" s="56" t="s">
        <v>72</v>
      </c>
      <c r="B264" s="64">
        <v>25000</v>
      </c>
      <c r="C264" s="64">
        <v>0</v>
      </c>
      <c r="D264" s="40">
        <f t="shared" si="32"/>
        <v>0</v>
      </c>
      <c r="E264" s="43">
        <f t="shared" si="33"/>
        <v>-25000</v>
      </c>
    </row>
    <row r="265" spans="1:5" s="8" customFormat="1" ht="30">
      <c r="A265" s="39" t="s">
        <v>224</v>
      </c>
      <c r="B265" s="64">
        <f>B266+B267</f>
        <v>300000</v>
      </c>
      <c r="C265" s="64">
        <f>C266+C267</f>
        <v>0</v>
      </c>
      <c r="D265" s="40">
        <f t="shared" si="32"/>
        <v>0</v>
      </c>
      <c r="E265" s="43">
        <f t="shared" si="33"/>
        <v>-300000</v>
      </c>
    </row>
    <row r="266" spans="1:5" s="8" customFormat="1" ht="13.5" customHeight="1">
      <c r="A266" s="56" t="s">
        <v>78</v>
      </c>
      <c r="B266" s="64">
        <v>200000</v>
      </c>
      <c r="C266" s="64">
        <v>0</v>
      </c>
      <c r="D266" s="40">
        <f t="shared" si="32"/>
        <v>0</v>
      </c>
      <c r="E266" s="43">
        <f t="shared" si="33"/>
        <v>-200000</v>
      </c>
    </row>
    <row r="267" spans="1:5" s="8" customFormat="1" ht="13.5" customHeight="1">
      <c r="A267" s="56" t="s">
        <v>72</v>
      </c>
      <c r="B267" s="64">
        <v>100000</v>
      </c>
      <c r="C267" s="64">
        <v>0</v>
      </c>
      <c r="D267" s="40">
        <f t="shared" si="32"/>
        <v>0</v>
      </c>
      <c r="E267" s="43">
        <f t="shared" si="33"/>
        <v>-100000</v>
      </c>
    </row>
    <row r="268" spans="1:5" s="8" customFormat="1" ht="43.5" customHeight="1">
      <c r="A268" s="57" t="s">
        <v>200</v>
      </c>
      <c r="B268" s="64">
        <f>SUM(B269:B271)</f>
        <v>6082988.39</v>
      </c>
      <c r="C268" s="64">
        <f>SUM(C269:C271)</f>
        <v>0</v>
      </c>
      <c r="D268" s="40">
        <f t="shared" si="32"/>
        <v>0</v>
      </c>
      <c r="E268" s="43">
        <f t="shared" si="33"/>
        <v>-6082988.39</v>
      </c>
    </row>
    <row r="269" spans="1:5" s="8" customFormat="1" ht="15" customHeight="1">
      <c r="A269" s="56" t="s">
        <v>78</v>
      </c>
      <c r="B269" s="48">
        <v>4340232.21</v>
      </c>
      <c r="C269" s="64">
        <v>0</v>
      </c>
      <c r="D269" s="40">
        <f t="shared" si="32"/>
        <v>0</v>
      </c>
      <c r="E269" s="43">
        <f t="shared" si="33"/>
        <v>-4340232.21</v>
      </c>
    </row>
    <row r="270" spans="1:5" s="8" customFormat="1" ht="13.5" customHeight="1">
      <c r="A270" s="56" t="s">
        <v>72</v>
      </c>
      <c r="B270" s="48">
        <v>1659767.79</v>
      </c>
      <c r="C270" s="64">
        <v>0</v>
      </c>
      <c r="D270" s="40">
        <f t="shared" si="32"/>
        <v>0</v>
      </c>
      <c r="E270" s="43">
        <f t="shared" si="33"/>
        <v>-1659767.79</v>
      </c>
    </row>
    <row r="271" spans="1:5" ht="14.25" customHeight="1">
      <c r="A271" s="56" t="s">
        <v>73</v>
      </c>
      <c r="B271" s="64">
        <v>82988.39</v>
      </c>
      <c r="C271" s="48">
        <v>0</v>
      </c>
      <c r="D271" s="40">
        <f t="shared" si="32"/>
        <v>0</v>
      </c>
      <c r="E271" s="60">
        <f t="shared" si="33"/>
        <v>-82988.39</v>
      </c>
    </row>
    <row r="272" spans="1:5" s="8" customFormat="1" ht="15">
      <c r="A272" s="39" t="s">
        <v>201</v>
      </c>
      <c r="B272" s="49">
        <v>100000</v>
      </c>
      <c r="C272" s="49">
        <v>40407.87</v>
      </c>
      <c r="D272" s="40">
        <f>IF(B272=0,"   ",C272/B272)</f>
        <v>0.4040787</v>
      </c>
      <c r="E272" s="43">
        <f>C272-B272</f>
        <v>-59592.13</v>
      </c>
    </row>
    <row r="273" spans="1:5" s="8" customFormat="1" ht="30">
      <c r="A273" s="39" t="s">
        <v>210</v>
      </c>
      <c r="B273" s="49">
        <v>126000</v>
      </c>
      <c r="C273" s="49">
        <v>3490</v>
      </c>
      <c r="D273" s="40">
        <f>IF(B273=0,"   ",C273/B273)</f>
        <v>0.027698412698412698</v>
      </c>
      <c r="E273" s="43">
        <f>C273-B273</f>
        <v>-122510</v>
      </c>
    </row>
    <row r="274" spans="1:5" ht="14.25" customHeight="1">
      <c r="A274" s="57" t="s">
        <v>211</v>
      </c>
      <c r="B274" s="48">
        <v>2428.13</v>
      </c>
      <c r="C274" s="48">
        <v>0</v>
      </c>
      <c r="D274" s="40">
        <f>IF(B274=0,"   ",C274/B274)</f>
        <v>0</v>
      </c>
      <c r="E274" s="60">
        <f>C274-B274</f>
        <v>-2428.13</v>
      </c>
    </row>
    <row r="275" spans="1:5" ht="16.5" customHeight="1">
      <c r="A275" s="39" t="s">
        <v>9</v>
      </c>
      <c r="B275" s="49">
        <f>SUM(B276,B277,B286)</f>
        <v>19949052.23</v>
      </c>
      <c r="C275" s="49">
        <f>SUM(C276,C277,C286)</f>
        <v>1868446.83</v>
      </c>
      <c r="D275" s="40">
        <f aca="true" t="shared" si="34" ref="D275:D285">IF(B275=0,"   ",C275/B275)</f>
        <v>0.09366093228179392</v>
      </c>
      <c r="E275" s="43">
        <f aca="true" t="shared" si="35" ref="E275:E309">C275-B275</f>
        <v>-18080605.4</v>
      </c>
    </row>
    <row r="276" spans="1:6" ht="14.25" customHeight="1">
      <c r="A276" s="39" t="s">
        <v>55</v>
      </c>
      <c r="B276" s="64">
        <v>94300</v>
      </c>
      <c r="C276" s="65">
        <v>12069.12</v>
      </c>
      <c r="D276" s="40">
        <f t="shared" si="34"/>
        <v>0.1279864262990456</v>
      </c>
      <c r="E276" s="43">
        <f t="shared" si="35"/>
        <v>-82230.88</v>
      </c>
      <c r="F276" s="8"/>
    </row>
    <row r="277" spans="1:5" s="8" customFormat="1" ht="13.5" customHeight="1">
      <c r="A277" s="39" t="s">
        <v>37</v>
      </c>
      <c r="B277" s="49">
        <f>B278+B282+B279</f>
        <v>3411743.72</v>
      </c>
      <c r="C277" s="49">
        <f>C278+C282+C279</f>
        <v>1736406.58</v>
      </c>
      <c r="D277" s="40">
        <f t="shared" si="34"/>
        <v>0.5089498867752001</v>
      </c>
      <c r="E277" s="43">
        <f t="shared" si="35"/>
        <v>-1675337.1400000001</v>
      </c>
    </row>
    <row r="278" spans="1:5" s="8" customFormat="1" ht="13.5" customHeight="1">
      <c r="A278" s="39" t="s">
        <v>56</v>
      </c>
      <c r="B278" s="64">
        <v>50000</v>
      </c>
      <c r="C278" s="64">
        <v>0</v>
      </c>
      <c r="D278" s="40">
        <f t="shared" si="34"/>
        <v>0</v>
      </c>
      <c r="E278" s="43">
        <f t="shared" si="35"/>
        <v>-50000</v>
      </c>
    </row>
    <row r="279" spans="1:5" s="8" customFormat="1" ht="27" customHeight="1">
      <c r="A279" s="39" t="s">
        <v>120</v>
      </c>
      <c r="B279" s="64">
        <f>B280+B281</f>
        <v>2244800</v>
      </c>
      <c r="C279" s="64">
        <f>C280+C281</f>
        <v>619462.86</v>
      </c>
      <c r="D279" s="40">
        <f t="shared" si="34"/>
        <v>0.27595458838203846</v>
      </c>
      <c r="E279" s="43">
        <f t="shared" si="35"/>
        <v>-1625337.1400000001</v>
      </c>
    </row>
    <row r="280" spans="1:5" s="8" customFormat="1" ht="13.5" customHeight="1">
      <c r="A280" s="56" t="s">
        <v>121</v>
      </c>
      <c r="B280" s="64">
        <v>1635700</v>
      </c>
      <c r="C280" s="64">
        <v>496555.36</v>
      </c>
      <c r="D280" s="40">
        <f t="shared" si="34"/>
        <v>0.30357361374335146</v>
      </c>
      <c r="E280" s="43">
        <f t="shared" si="35"/>
        <v>-1139144.6400000001</v>
      </c>
    </row>
    <row r="281" spans="1:5" s="8" customFormat="1" ht="13.5" customHeight="1">
      <c r="A281" s="56" t="s">
        <v>122</v>
      </c>
      <c r="B281" s="64">
        <v>609100</v>
      </c>
      <c r="C281" s="64">
        <v>122907.5</v>
      </c>
      <c r="D281" s="40">
        <f t="shared" si="34"/>
        <v>0.2017854211131177</v>
      </c>
      <c r="E281" s="43">
        <f t="shared" si="35"/>
        <v>-486192.5</v>
      </c>
    </row>
    <row r="282" spans="1:5" s="8" customFormat="1" ht="30.75" customHeight="1">
      <c r="A282" s="57" t="s">
        <v>225</v>
      </c>
      <c r="B282" s="64">
        <f>B284+B283+B285</f>
        <v>1116943.7200000002</v>
      </c>
      <c r="C282" s="64">
        <f>C284+C283+C285</f>
        <v>1116943.7200000002</v>
      </c>
      <c r="D282" s="40">
        <f t="shared" si="34"/>
        <v>1</v>
      </c>
      <c r="E282" s="43">
        <f t="shared" si="35"/>
        <v>0</v>
      </c>
    </row>
    <row r="283" spans="1:5" s="8" customFormat="1" ht="13.5" customHeight="1">
      <c r="A283" s="56" t="s">
        <v>78</v>
      </c>
      <c r="B283" s="64">
        <v>1090200</v>
      </c>
      <c r="C283" s="64">
        <v>1090200</v>
      </c>
      <c r="D283" s="40">
        <f t="shared" si="34"/>
        <v>1</v>
      </c>
      <c r="E283" s="43">
        <f t="shared" si="35"/>
        <v>0</v>
      </c>
    </row>
    <row r="284" spans="1:5" s="8" customFormat="1" ht="13.5" customHeight="1">
      <c r="A284" s="56" t="s">
        <v>72</v>
      </c>
      <c r="B284" s="64">
        <v>11012.12</v>
      </c>
      <c r="C284" s="64">
        <v>15731.6</v>
      </c>
      <c r="D284" s="40">
        <f t="shared" si="34"/>
        <v>1.4285714285714286</v>
      </c>
      <c r="E284" s="43">
        <f t="shared" si="35"/>
        <v>4719.48</v>
      </c>
    </row>
    <row r="285" spans="1:5" s="8" customFormat="1" ht="13.5" customHeight="1">
      <c r="A285" s="56" t="s">
        <v>73</v>
      </c>
      <c r="B285" s="64">
        <v>15731.6</v>
      </c>
      <c r="C285" s="64">
        <v>11012.12</v>
      </c>
      <c r="D285" s="40">
        <f t="shared" si="34"/>
        <v>0.7000000000000001</v>
      </c>
      <c r="E285" s="43">
        <f t="shared" si="35"/>
        <v>-4719.48</v>
      </c>
    </row>
    <row r="286" spans="1:5" s="8" customFormat="1" ht="14.25" customHeight="1">
      <c r="A286" s="39" t="s">
        <v>38</v>
      </c>
      <c r="B286" s="49">
        <f>B293+B289+B288+B287</f>
        <v>16443008.51</v>
      </c>
      <c r="C286" s="49">
        <f>C293+C289+C288+C287</f>
        <v>119971.13</v>
      </c>
      <c r="D286" s="40">
        <f aca="true" t="shared" si="36" ref="D286:D309">IF(B286=0,"   ",C286/B286)</f>
        <v>0.007296178793986406</v>
      </c>
      <c r="E286" s="43">
        <f t="shared" si="35"/>
        <v>-16323037.379999999</v>
      </c>
    </row>
    <row r="287" spans="1:5" s="8" customFormat="1" ht="28.5" customHeight="1">
      <c r="A287" s="39" t="s">
        <v>103</v>
      </c>
      <c r="B287" s="64">
        <v>144000</v>
      </c>
      <c r="C287" s="65">
        <v>69918.92</v>
      </c>
      <c r="D287" s="40">
        <f t="shared" si="36"/>
        <v>0.4855480555555555</v>
      </c>
      <c r="E287" s="43">
        <f t="shared" si="35"/>
        <v>-74081.08</v>
      </c>
    </row>
    <row r="288" spans="1:5" s="8" customFormat="1" ht="14.25" customHeight="1">
      <c r="A288" s="39" t="s">
        <v>57</v>
      </c>
      <c r="B288" s="64">
        <v>281300</v>
      </c>
      <c r="C288" s="65">
        <v>50052.21</v>
      </c>
      <c r="D288" s="40">
        <f t="shared" si="36"/>
        <v>0.17793178101670815</v>
      </c>
      <c r="E288" s="43">
        <f t="shared" si="35"/>
        <v>-231247.79</v>
      </c>
    </row>
    <row r="289" spans="1:5" s="8" customFormat="1" ht="14.25" customHeight="1">
      <c r="A289" s="39" t="s">
        <v>80</v>
      </c>
      <c r="B289" s="64">
        <f>B290+B291+B292</f>
        <v>8112720</v>
      </c>
      <c r="C289" s="64">
        <f>C290+C291+C292</f>
        <v>0</v>
      </c>
      <c r="D289" s="40">
        <f t="shared" si="36"/>
        <v>0</v>
      </c>
      <c r="E289" s="43">
        <f t="shared" si="35"/>
        <v>-8112720</v>
      </c>
    </row>
    <row r="290" spans="1:5" s="8" customFormat="1" ht="13.5" customHeight="1">
      <c r="A290" s="56" t="s">
        <v>78</v>
      </c>
      <c r="B290" s="64">
        <v>5019745.5</v>
      </c>
      <c r="C290" s="64">
        <v>0</v>
      </c>
      <c r="D290" s="40">
        <f t="shared" si="36"/>
        <v>0</v>
      </c>
      <c r="E290" s="43">
        <f t="shared" si="35"/>
        <v>-5019745.5</v>
      </c>
    </row>
    <row r="291" spans="1:5" s="8" customFormat="1" ht="13.5" customHeight="1">
      <c r="A291" s="56" t="s">
        <v>72</v>
      </c>
      <c r="B291" s="64">
        <v>3092974.5</v>
      </c>
      <c r="C291" s="64">
        <v>0</v>
      </c>
      <c r="D291" s="40">
        <f t="shared" si="36"/>
        <v>0</v>
      </c>
      <c r="E291" s="43">
        <f t="shared" si="35"/>
        <v>-3092974.5</v>
      </c>
    </row>
    <row r="292" spans="1:5" s="8" customFormat="1" ht="13.5" customHeight="1">
      <c r="A292" s="56" t="s">
        <v>73</v>
      </c>
      <c r="B292" s="64">
        <v>0</v>
      </c>
      <c r="C292" s="64">
        <v>0</v>
      </c>
      <c r="D292" s="40" t="str">
        <f t="shared" si="36"/>
        <v>   </v>
      </c>
      <c r="E292" s="43">
        <f t="shared" si="35"/>
        <v>0</v>
      </c>
    </row>
    <row r="293" spans="1:5" s="8" customFormat="1" ht="27.75" customHeight="1">
      <c r="A293" s="39" t="s">
        <v>71</v>
      </c>
      <c r="B293" s="64">
        <f>B294+B295+B296</f>
        <v>7904988.51</v>
      </c>
      <c r="C293" s="64">
        <f>C294+C295+C296</f>
        <v>0</v>
      </c>
      <c r="D293" s="40">
        <f>IF(B293=0,"   ",C293/B293)</f>
        <v>0</v>
      </c>
      <c r="E293" s="43">
        <f t="shared" si="35"/>
        <v>-7904988.51</v>
      </c>
    </row>
    <row r="294" spans="1:5" s="8" customFormat="1" ht="14.25" customHeight="1">
      <c r="A294" s="56" t="s">
        <v>78</v>
      </c>
      <c r="B294" s="64">
        <v>4054694.85</v>
      </c>
      <c r="C294" s="64">
        <v>0</v>
      </c>
      <c r="D294" s="40">
        <f>IF(B294=0,"   ",C294/B294)</f>
        <v>0</v>
      </c>
      <c r="E294" s="43">
        <f t="shared" si="35"/>
        <v>-4054694.85</v>
      </c>
    </row>
    <row r="295" spans="1:5" s="8" customFormat="1" ht="15" customHeight="1">
      <c r="A295" s="56" t="s">
        <v>72</v>
      </c>
      <c r="B295" s="64">
        <v>2754293.66</v>
      </c>
      <c r="C295" s="64">
        <v>0</v>
      </c>
      <c r="D295" s="40">
        <f>IF(B295=0,"   ",C295/B295)</f>
        <v>0</v>
      </c>
      <c r="E295" s="43">
        <f t="shared" si="35"/>
        <v>-2754293.66</v>
      </c>
    </row>
    <row r="296" spans="1:5" s="8" customFormat="1" ht="13.5" customHeight="1">
      <c r="A296" s="56" t="s">
        <v>145</v>
      </c>
      <c r="B296" s="64">
        <v>1096000</v>
      </c>
      <c r="C296" s="64">
        <v>0</v>
      </c>
      <c r="D296" s="40">
        <f>IF(B296=0,"   ",C296/B296)</f>
        <v>0</v>
      </c>
      <c r="E296" s="43">
        <f t="shared" si="35"/>
        <v>-1096000</v>
      </c>
    </row>
    <row r="297" spans="1:6" s="8" customFormat="1" ht="15" customHeight="1">
      <c r="A297" s="39" t="s">
        <v>58</v>
      </c>
      <c r="B297" s="49">
        <f>B298+B304+B299</f>
        <v>33631549.49</v>
      </c>
      <c r="C297" s="49">
        <f>C298+C304+C299</f>
        <v>73855</v>
      </c>
      <c r="D297" s="40">
        <f t="shared" si="36"/>
        <v>0.0021960034883899723</v>
      </c>
      <c r="E297" s="43">
        <f t="shared" si="35"/>
        <v>-33557694.49</v>
      </c>
      <c r="F297" s="4"/>
    </row>
    <row r="298" spans="1:5" ht="14.25" customHeight="1">
      <c r="A298" s="39" t="s">
        <v>59</v>
      </c>
      <c r="B298" s="49">
        <v>530000</v>
      </c>
      <c r="C298" s="50">
        <v>73855</v>
      </c>
      <c r="D298" s="40">
        <f t="shared" si="36"/>
        <v>0.13934905660377359</v>
      </c>
      <c r="E298" s="43">
        <f t="shared" si="35"/>
        <v>-456145</v>
      </c>
    </row>
    <row r="299" spans="1:5" ht="30.75" customHeight="1">
      <c r="A299" s="39" t="s">
        <v>226</v>
      </c>
      <c r="B299" s="48">
        <f>B301+B303+B302+B300</f>
        <v>1101549.49</v>
      </c>
      <c r="C299" s="48">
        <f>C301+C303+C302+C300</f>
        <v>0</v>
      </c>
      <c r="D299" s="40">
        <f aca="true" t="shared" si="37" ref="D299:D306">IF(B299=0,"   ",C299/B299)</f>
        <v>0</v>
      </c>
      <c r="E299" s="60">
        <f aca="true" t="shared" si="38" ref="E299:E306">C299-B299</f>
        <v>-1101549.49</v>
      </c>
    </row>
    <row r="300" spans="1:5" ht="15">
      <c r="A300" s="39" t="s">
        <v>135</v>
      </c>
      <c r="B300" s="48">
        <v>895900</v>
      </c>
      <c r="C300" s="49">
        <v>0</v>
      </c>
      <c r="D300" s="40">
        <f t="shared" si="37"/>
        <v>0</v>
      </c>
      <c r="E300" s="60">
        <f t="shared" si="38"/>
        <v>-895900</v>
      </c>
    </row>
    <row r="301" spans="1:5" ht="15">
      <c r="A301" s="39" t="s">
        <v>136</v>
      </c>
      <c r="B301" s="48">
        <v>9049.49</v>
      </c>
      <c r="C301" s="48">
        <v>0</v>
      </c>
      <c r="D301" s="40">
        <f t="shared" si="37"/>
        <v>0</v>
      </c>
      <c r="E301" s="60">
        <f t="shared" si="38"/>
        <v>-9049.49</v>
      </c>
    </row>
    <row r="302" spans="1:5" s="8" customFormat="1" ht="15">
      <c r="A302" s="39" t="s">
        <v>137</v>
      </c>
      <c r="B302" s="64">
        <v>196600</v>
      </c>
      <c r="C302" s="64">
        <v>0</v>
      </c>
      <c r="D302" s="40">
        <f t="shared" si="37"/>
        <v>0</v>
      </c>
      <c r="E302" s="43">
        <f t="shared" si="38"/>
        <v>-196600</v>
      </c>
    </row>
    <row r="303" spans="1:5" ht="15">
      <c r="A303" s="39" t="s">
        <v>157</v>
      </c>
      <c r="B303" s="64">
        <v>0</v>
      </c>
      <c r="C303" s="48">
        <v>0</v>
      </c>
      <c r="D303" s="40" t="str">
        <f t="shared" si="37"/>
        <v>   </v>
      </c>
      <c r="E303" s="60">
        <f t="shared" si="38"/>
        <v>0</v>
      </c>
    </row>
    <row r="304" spans="1:5" s="8" customFormat="1" ht="18" customHeight="1">
      <c r="A304" s="39" t="s">
        <v>202</v>
      </c>
      <c r="B304" s="64">
        <f>B305+B306</f>
        <v>32000000</v>
      </c>
      <c r="C304" s="64">
        <f>C305+C306</f>
        <v>0</v>
      </c>
      <c r="D304" s="40">
        <f t="shared" si="37"/>
        <v>0</v>
      </c>
      <c r="E304" s="43">
        <f t="shared" si="38"/>
        <v>-32000000</v>
      </c>
    </row>
    <row r="305" spans="1:5" s="8" customFormat="1" ht="13.5" customHeight="1">
      <c r="A305" s="56" t="s">
        <v>72</v>
      </c>
      <c r="B305" s="64">
        <v>30080000</v>
      </c>
      <c r="C305" s="64">
        <v>0</v>
      </c>
      <c r="D305" s="40">
        <f t="shared" si="37"/>
        <v>0</v>
      </c>
      <c r="E305" s="43">
        <f t="shared" si="38"/>
        <v>-30080000</v>
      </c>
    </row>
    <row r="306" spans="1:5" s="8" customFormat="1" ht="13.5" customHeight="1">
      <c r="A306" s="56" t="s">
        <v>145</v>
      </c>
      <c r="B306" s="64">
        <v>1920000</v>
      </c>
      <c r="C306" s="64">
        <v>0</v>
      </c>
      <c r="D306" s="40">
        <f t="shared" si="37"/>
        <v>0</v>
      </c>
      <c r="E306" s="43">
        <f t="shared" si="38"/>
        <v>-1920000</v>
      </c>
    </row>
    <row r="307" spans="1:5" ht="29.25" customHeight="1">
      <c r="A307" s="39" t="s">
        <v>60</v>
      </c>
      <c r="B307" s="49">
        <f>B308</f>
        <v>0</v>
      </c>
      <c r="C307" s="49">
        <f>C308</f>
        <v>0</v>
      </c>
      <c r="D307" s="40" t="str">
        <f t="shared" si="36"/>
        <v>   </v>
      </c>
      <c r="E307" s="43">
        <f t="shared" si="35"/>
        <v>0</v>
      </c>
    </row>
    <row r="308" spans="1:6" ht="13.5" customHeight="1">
      <c r="A308" s="39" t="s">
        <v>61</v>
      </c>
      <c r="B308" s="49">
        <v>0</v>
      </c>
      <c r="C308" s="50">
        <v>0</v>
      </c>
      <c r="D308" s="40" t="str">
        <f t="shared" si="36"/>
        <v>   </v>
      </c>
      <c r="E308" s="43">
        <f t="shared" si="35"/>
        <v>0</v>
      </c>
      <c r="F308" s="8"/>
    </row>
    <row r="309" spans="1:5" s="8" customFormat="1" ht="14.25">
      <c r="A309" s="58" t="s">
        <v>10</v>
      </c>
      <c r="B309" s="52">
        <f>B53+B76+B78+B88+B138+B176+B178+B243+B275+B297+B307</f>
        <v>670607794.59</v>
      </c>
      <c r="C309" s="52">
        <f>C53+C76+C78+C88+C138+C176+C178+C243+C275+C297+C307</f>
        <v>117290720.64</v>
      </c>
      <c r="D309" s="42">
        <f t="shared" si="36"/>
        <v>0.17490211355462973</v>
      </c>
      <c r="E309" s="44">
        <f t="shared" si="35"/>
        <v>-553317073.95</v>
      </c>
    </row>
    <row r="310" spans="1:5" s="8" customFormat="1" ht="15.75" hidden="1" thickBot="1">
      <c r="A310" s="45" t="s">
        <v>11</v>
      </c>
      <c r="B310" s="55" t="e">
        <f>B55+B57+#REF!+B69+#REF!+B82+#REF!+#REF!+#REF!+#REF!+#REF!+#REF!+#REF!+#REF!+#REF!</f>
        <v>#REF!</v>
      </c>
      <c r="C310" s="46"/>
      <c r="D310" s="42" t="e">
        <f>IF(B310=0,"   ",C310/B310)</f>
        <v>#REF!</v>
      </c>
      <c r="E310" s="44" t="e">
        <f>C310-B310</f>
        <v>#REF!</v>
      </c>
    </row>
    <row r="311" spans="1:5" s="8" customFormat="1" ht="15.75" hidden="1" thickBot="1">
      <c r="A311" s="33" t="s">
        <v>12</v>
      </c>
      <c r="B311" s="55" t="e">
        <f>B56+#REF!+B58+#REF!+#REF!+#REF!+#REF!+#REF!+#REF!+#REF!+#REF!+#REF!+#REF!+B275+B66</f>
        <v>#REF!</v>
      </c>
      <c r="C311" s="34">
        <v>815256</v>
      </c>
      <c r="D311" s="42" t="e">
        <f>IF(B311=0,"   ",C311/B311)</f>
        <v>#REF!</v>
      </c>
      <c r="E311" s="44" t="e">
        <f>C311-B311</f>
        <v>#REF!</v>
      </c>
    </row>
    <row r="312" spans="1:6" s="8" customFormat="1" ht="15.75" hidden="1" thickBot="1">
      <c r="A312" s="35" t="s">
        <v>13</v>
      </c>
      <c r="B312" s="55" t="e">
        <f>#REF!+#REF!+B63+#REF!+#REF!+B83+#REF!+#REF!+#REF!+#REF!+#REF!+#REF!+#REF!+B276+B67</f>
        <v>#REF!</v>
      </c>
      <c r="C312" s="36">
        <v>1700000</v>
      </c>
      <c r="D312" s="42" t="e">
        <f>IF(B312=0,"   ",C312/B312)</f>
        <v>#REF!</v>
      </c>
      <c r="E312" s="44" t="e">
        <f>C312-B312</f>
        <v>#REF!</v>
      </c>
      <c r="F312"/>
    </row>
    <row r="313" spans="1:5" ht="19.5" customHeight="1" thickBot="1">
      <c r="A313" s="61" t="s">
        <v>79</v>
      </c>
      <c r="B313" s="62">
        <f>B51-B309</f>
        <v>-53054659.120000005</v>
      </c>
      <c r="C313" s="62">
        <f>C51-C309</f>
        <v>-49260417.35000001</v>
      </c>
      <c r="D313" s="75">
        <f>IF(B313=0,"   ",C313/B313)</f>
        <v>0.9284842870930881</v>
      </c>
      <c r="E313" s="76">
        <f>C313-B313</f>
        <v>3794241.769999996</v>
      </c>
    </row>
    <row r="314" spans="1:5" ht="18.75" customHeight="1">
      <c r="A314" s="66"/>
      <c r="B314" s="67"/>
      <c r="C314" s="67"/>
      <c r="D314" s="67"/>
      <c r="E314" s="68"/>
    </row>
    <row r="315" spans="1:5" ht="19.5" customHeight="1">
      <c r="A315" s="59" t="s">
        <v>170</v>
      </c>
      <c r="B315" s="67"/>
      <c r="C315" s="67"/>
      <c r="D315" s="67"/>
      <c r="E315" s="68"/>
    </row>
    <row r="316" spans="1:5" ht="15" customHeight="1">
      <c r="A316" s="59" t="s">
        <v>34</v>
      </c>
      <c r="B316" s="67"/>
      <c r="C316" s="81" t="s">
        <v>174</v>
      </c>
      <c r="D316" s="81"/>
      <c r="E316" s="68"/>
    </row>
    <row r="317" spans="1:5" ht="39.75" customHeight="1">
      <c r="A317" s="66" t="s">
        <v>175</v>
      </c>
      <c r="B317" s="67"/>
      <c r="C317" s="67"/>
      <c r="D317" s="67"/>
      <c r="E317" s="68"/>
    </row>
    <row r="318" spans="2:5" ht="19.5" customHeight="1">
      <c r="B318" s="59"/>
      <c r="C318" s="80"/>
      <c r="D318" s="80"/>
      <c r="E318" s="80"/>
    </row>
    <row r="319" spans="2:5" ht="15" customHeight="1">
      <c r="B319" s="18"/>
      <c r="D319" s="32"/>
      <c r="E319" s="38"/>
    </row>
    <row r="320" spans="1:5" ht="19.5" customHeight="1">
      <c r="A320" s="66"/>
      <c r="B320" s="67"/>
      <c r="C320" s="67"/>
      <c r="D320" s="67"/>
      <c r="E320" s="68"/>
    </row>
    <row r="321" spans="1:5" ht="19.5" customHeight="1">
      <c r="A321" s="66"/>
      <c r="B321" s="67"/>
      <c r="C321" s="67"/>
      <c r="D321" s="67"/>
      <c r="E321" s="68"/>
    </row>
    <row r="322" spans="1:6" ht="19.5" customHeight="1">
      <c r="A322" s="66"/>
      <c r="B322" s="67"/>
      <c r="C322" s="67"/>
      <c r="D322" s="67"/>
      <c r="E322" s="68"/>
      <c r="F322" s="8"/>
    </row>
    <row r="323" spans="1:5" s="8" customFormat="1" ht="20.25" customHeight="1">
      <c r="A323" s="59"/>
      <c r="B323" s="59"/>
      <c r="C323" s="80"/>
      <c r="D323" s="80"/>
      <c r="E323" s="80"/>
    </row>
    <row r="324" spans="1:5" s="8" customFormat="1" ht="9.75" customHeight="1" hidden="1">
      <c r="A324" s="32"/>
      <c r="B324" s="32"/>
      <c r="C324" s="37"/>
      <c r="D324" s="32"/>
      <c r="E324" s="38"/>
    </row>
    <row r="325" spans="1:5" s="8" customFormat="1" ht="14.25" customHeight="1" hidden="1">
      <c r="A325" s="18"/>
      <c r="B325" s="18"/>
      <c r="C325" s="77"/>
      <c r="D325" s="77"/>
      <c r="E325" s="77"/>
    </row>
    <row r="326" spans="1:5" s="8" customFormat="1" ht="17.25" customHeight="1">
      <c r="A326" s="59"/>
      <c r="B326" s="18"/>
      <c r="C326" s="59"/>
      <c r="D326" s="63"/>
      <c r="E326" s="63"/>
    </row>
    <row r="327" spans="3:5" s="8" customFormat="1" ht="12.75">
      <c r="C327" s="7"/>
      <c r="E327" s="2"/>
    </row>
    <row r="328" spans="3:5" s="8" customFormat="1" ht="12.75">
      <c r="C328" s="7"/>
      <c r="E328" s="2"/>
    </row>
    <row r="329" spans="3:5" s="8" customFormat="1" ht="12.75">
      <c r="C329" s="7"/>
      <c r="E329" s="2"/>
    </row>
    <row r="330" spans="3:5" s="8" customFormat="1" ht="12.75">
      <c r="C330" s="7"/>
      <c r="E330" s="2"/>
    </row>
    <row r="331" spans="3:5" s="8" customFormat="1" ht="12.75">
      <c r="C331" s="7"/>
      <c r="E331" s="2"/>
    </row>
    <row r="332" spans="3:5" s="8" customFormat="1" ht="12.75">
      <c r="C332" s="7"/>
      <c r="E332" s="2"/>
    </row>
    <row r="333" spans="3:5" s="8" customFormat="1" ht="12.75">
      <c r="C333" s="7"/>
      <c r="E333" s="2"/>
    </row>
    <row r="334" spans="3:5" s="8" customFormat="1" ht="12.75">
      <c r="C334" s="7"/>
      <c r="E334" s="2"/>
    </row>
    <row r="335" spans="3:6" s="8" customFormat="1" ht="12.75">
      <c r="C335" s="7"/>
      <c r="E335" s="2"/>
      <c r="F335" s="4"/>
    </row>
    <row r="344" ht="11.25" customHeight="1"/>
    <row r="345" ht="11.25" customHeight="1" hidden="1"/>
    <row r="346" ht="12.75" hidden="1"/>
    <row r="347" ht="12.75" hidden="1"/>
    <row r="348" ht="12.75" hidden="1"/>
    <row r="349" ht="12.75" hidden="1"/>
    <row r="350" ht="12.75" hidden="1"/>
    <row r="351" ht="12.75" hidden="1"/>
  </sheetData>
  <sheetProtection/>
  <mergeCells count="5">
    <mergeCell ref="C325:E325"/>
    <mergeCell ref="A1:E1"/>
    <mergeCell ref="C323:E323"/>
    <mergeCell ref="C318:E318"/>
    <mergeCell ref="C316:D316"/>
  </mergeCells>
  <printOptions horizontalCentered="1" verticalCentered="1"/>
  <pageMargins left="0.984251968503937" right="0" top="0" bottom="0" header="0.15748031496062992" footer="0.6299212598425197"/>
  <pageSetup fitToHeight="4" fitToWidth="4" horizontalDpi="600" verticalDpi="600" orientation="portrait" paperSize="9" scale="65" r:id="rId1"/>
  <rowBreaks count="3" manualBreakCount="3">
    <brk id="60" max="4" man="1"/>
    <brk id="122" max="4" man="1"/>
    <brk id="184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S02</cp:lastModifiedBy>
  <cp:lastPrinted>2020-02-10T09:34:41Z</cp:lastPrinted>
  <dcterms:created xsi:type="dcterms:W3CDTF">2001-03-21T05:21:19Z</dcterms:created>
  <dcterms:modified xsi:type="dcterms:W3CDTF">2020-05-13T12:35:00Z</dcterms:modified>
  <cp:category/>
  <cp:version/>
  <cp:contentType/>
  <cp:contentStatus/>
</cp:coreProperties>
</file>