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'Лист1'!$A$1:$E$386</definedName>
  </definedNames>
  <calcPr fullCalcOnLoad="1"/>
</workbook>
</file>

<file path=xl/sharedStrings.xml><?xml version="1.0" encoding="utf-8"?>
<sst xmlns="http://schemas.openxmlformats.org/spreadsheetml/2006/main" count="381" uniqueCount="263">
  <si>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</si>
  <si>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</si>
  <si>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</si>
  <si>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</si>
  <si>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</si>
  <si>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</si>
  <si>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</si>
  <si>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</si>
  <si>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</si>
  <si>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</si>
  <si>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</si>
  <si>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</si>
  <si>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</si>
  <si>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</si>
  <si>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</si>
  <si>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</si>
  <si>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</si>
  <si>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</si>
  <si>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</si>
  <si>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</si>
  <si>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</si>
  <si>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</si>
  <si>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</si>
  <si>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</si>
  <si>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</si>
  <si>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</si>
  <si>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</si>
  <si>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</si>
  <si>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</si>
  <si>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</si>
  <si>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</si>
  <si>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</si>
  <si>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</si>
  <si>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</si>
  <si>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</si>
  <si>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</si>
  <si>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</si>
  <si>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</si>
  <si>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</si>
  <si>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</si>
  <si>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</si>
  <si>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</si>
  <si>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</si>
  <si>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</si>
  <si>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</si>
  <si>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</si>
  <si>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</si>
  <si>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</si>
  <si>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</si>
  <si>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</si>
  <si>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</si>
  <si>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</si>
  <si>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</si>
  <si>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</si>
  <si>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</si>
  <si>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</si>
  <si>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</si>
  <si>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</si>
  <si>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</si>
  <si>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</si>
  <si>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</si>
  <si>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</si>
  <si>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</si>
  <si>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</si>
  <si>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</si>
  <si>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</si>
  <si>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</si>
  <si>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</si>
  <si>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</si>
  <si>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</si>
  <si>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</si>
  <si>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</si>
  <si>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</si>
  <si>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</si>
  <si>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</si>
  <si>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</si>
  <si>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</si>
  <si>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</si>
  <si>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</si>
  <si>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</si>
  <si>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</si>
  <si>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</si>
  <si>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</si>
  <si>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</si>
  <si>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</si>
  <si>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</si>
  <si>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</si>
  <si>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</si>
  <si>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</si>
  <si>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</si>
  <si>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</si>
  <si>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</si>
  <si>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</si>
  <si>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</si>
  <si>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</si>
  <si>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</si>
  <si>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</si>
  <si>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</si>
  <si>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</si>
  <si>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</si>
  <si>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</si>
  <si>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</si>
  <si>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</si>
  <si>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</si>
  <si>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</si>
  <si>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</si>
  <si>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</si>
  <si>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</si>
  <si>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</si>
  <si>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</si>
  <si>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</si>
  <si>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</si>
  <si>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</si>
  <si>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</si>
  <si>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</si>
  <si>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</si>
  <si>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</si>
  <si>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</si>
  <si>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</si>
  <si>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</si>
  <si>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</si>
  <si>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</si>
  <si>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</si>
  <si>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</si>
  <si>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</si>
  <si>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</si>
  <si>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</si>
  <si>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</si>
  <si>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</si>
  <si>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</si>
  <si>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</si>
  <si>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</si>
  <si>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</si>
  <si>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</si>
  <si>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</si>
  <si>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</si>
  <si>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</si>
  <si>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</si>
  <si>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</si>
  <si>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</si>
  <si>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</si>
  <si>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</si>
  <si>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</si>
  <si>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</si>
  <si>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</si>
  <si>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</si>
  <si>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субсидии МУП "ЖКХ"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</si>
  <si>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</si>
  <si>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</si>
  <si>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</si>
  <si>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</si>
  <si>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</si>
  <si>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</si>
  <si>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</si>
  <si>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</si>
  <si>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</si>
  <si>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Дотации бюджетам поселений на поддержку мер по обеспечению сбалансированности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</si>
  <si>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</si>
  <si>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</si>
  <si>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</si>
  <si>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</si>
  <si>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</si>
  <si>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средней образовательной школы с. Байгулово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</si>
  <si>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</si>
  <si>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денежные поощрения и гранты главы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</si>
  <si>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</si>
  <si>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</si>
  <si>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</si>
  <si>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укрепление МТБ детских школ искусств</t>
  </si>
  <si>
    <t>СУБВЕНЦИИ БЮДЖЕТАМ БЮДЖЕТНОЙ СИСТЕМЫ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</si>
  <si>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</si>
  <si>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</si>
  <si>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</si>
  <si>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</si>
  <si>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</si>
  <si>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</si>
  <si>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</si>
  <si>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</si>
  <si>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</si>
  <si>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</si>
  <si>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</si>
  <si>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</si>
  <si>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</si>
  <si>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благоустройство сельских территорий</t>
  </si>
  <si>
    <t>строительство футбольного поля г. Козловка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</si>
  <si>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</si>
  <si>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</si>
  <si>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детских школ искусств (респ. ср-ва)</t>
  </si>
  <si>
    <t>укрепление материально-технической базы муниципальных архивов (респ. ср-ва)</t>
  </si>
  <si>
    <t>укрепление материально-технической базы муниципальных учреждений культурно-досугового типа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</si>
  <si>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</si>
  <si>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</si>
  <si>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укрепление материально-технической базы муниципальных учреждений в сфере физической культуры и спорта (в части проведения капитального и текущего ремонта зданий муниципальных учреждений физической культуры и спорта)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</si>
  <si>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 (респ. ср-ва)</t>
  </si>
  <si>
    <t>Субвенции на проведение Всероссийской переписи населения 2020 года</t>
  </si>
  <si>
    <t>в том числе: на создание виртуальных концертных залов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</si>
  <si>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</si>
  <si>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</si>
  <si>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</si>
  <si>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</si>
  <si>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</si>
  <si>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</si>
  <si>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</si>
  <si>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</si>
  <si>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</si>
  <si>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</si>
  <si>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</si>
  <si>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</si>
  <si>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</si>
  <si>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</si>
  <si>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 xml:space="preserve">         строительство футбольного поля в г. Козловка</t>
  </si>
  <si>
    <t>% исполне-ния к плану 2020 г.</t>
  </si>
  <si>
    <t>Отклонение от плана 2020 г            ( +, - )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</si>
  <si>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</si>
  <si>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</si>
  <si>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</si>
  <si>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</si>
  <si>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оплата инженерно-обследовательских работ по МБОУ "КСОШ № 3"</t>
  </si>
  <si>
    <t>оплата проектно-сметной документации ФОК "Атал"</t>
  </si>
  <si>
    <t>реализация проектов развития общественной инфраструктуры, основанных на местных инициативах</t>
  </si>
  <si>
    <t>реализация проектов местных инициатив граждан, проживающих в сельской местности, в рамках мероприятий по устойчивому развитию сельских территорий</t>
  </si>
  <si>
    <t>приобретение оборудования по робототехнике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</si>
  <si>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</si>
  <si>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</si>
  <si>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</si>
  <si>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</si>
  <si>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</si>
  <si>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реализация отдельных полномочий в области обращения с твердыми коммунальными отходами</t>
  </si>
  <si>
    <t>реализация комплекса мероприятий по благоустройству дворовых территорий и тротуаров (респ. ср-ва)</t>
  </si>
  <si>
    <t>реализация вопросов местного значения в сфере образования, физической культуры и спорта (оплата коммунальных услуг)</t>
  </si>
  <si>
    <t xml:space="preserve">оплата проектно-сметной документации по строительству дошкольного образовательного учреждения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</si>
  <si>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</si>
  <si>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приобретение музыкальных инструментов, оборудования и материалов для детских школ искусств</t>
  </si>
  <si>
    <t>реализация отдельных полномочий в области обращения с твердыми коммунальными отходами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</si>
  <si>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 (респ.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</si>
  <si>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</si>
  <si>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вопросов местного значения в сфере образования, физической культуры и спорта (респ. ср-ва)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</si>
  <si>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</si>
  <si>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</si>
  <si>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</si>
  <si>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</si>
  <si>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Уточненный план на 2020 год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</si>
  <si>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</si>
  <si>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</si>
  <si>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реализация проектов, направленных на благоустройство и развитие территорий населенных пунктов Чувашской Республики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</si>
  <si>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</si>
  <si>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</si>
  <si>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Начальник финансового отдела</t>
  </si>
  <si>
    <t>Е.Е. Матушкина</t>
  </si>
  <si>
    <t>поддержка инновационных проектов в сфере культуры и искусства (респ. ср-ва)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</si>
  <si>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</si>
  <si>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>капитальный ремонт источников водоснабжения (водонапорных башен и водозаборных скважин) в населенных пунктах</t>
  </si>
  <si>
    <t>демонтаж здания МБОУ "Байгуловская СОШ"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</si>
  <si>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</si>
  <si>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</si>
  <si>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</si>
  <si>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</si>
  <si>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залив площадки для проведения мероприятий по ГТО</t>
  </si>
  <si>
    <t>реализация инновационных программ в сфере культуры и искусства (респ. ср-ва)</t>
  </si>
  <si>
    <t>Анализ исполнения районного бюджета Козловского района на 01.10.2020 года</t>
  </si>
  <si>
    <t>Фактическое исполнение на 01.10.2020 года</t>
  </si>
  <si>
    <t>ежегодные денежные поощрения и гранты Главы Чувашской Республики для поддержки инноваций в сфере образования (респ. ср-ва)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</si>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</sst>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view="pageBreakPreview" zoomScaleSheetLayoutView="100" workbookViewId="0" topLeftCell="A346">
      <selection activeCell="C336" sqref="C336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1" t="s">
        <v>259</v>
      </c>
      <c r="B1" s="82"/>
      <c r="C1" s="82"/>
      <c r="D1" s="82"/>
      <c r="E1" s="82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241</v>
      </c>
      <c r="C3" s="44" t="s">
        <v>260</v>
      </c>
      <c r="D3" s="43" t="s">
        <v>211</v>
      </c>
      <c r="E3" s="45" t="s">
        <v>212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104</v>
      </c>
      <c r="B6" s="50">
        <f>SUM(B7)</f>
        <v>69897100</v>
      </c>
      <c r="C6" s="50">
        <f>SUM(C7)</f>
        <v>46486085.1</v>
      </c>
      <c r="D6" s="28">
        <f aca="true" t="shared" si="0" ref="D6:D36">IF(B6=0,"   ",C6/B6)</f>
        <v>0.6650645749251399</v>
      </c>
      <c r="E6" s="31">
        <f aca="true" t="shared" si="1" ref="E6:E36">C6-B6</f>
        <v>-23411014.9</v>
      </c>
    </row>
    <row r="7" spans="1:5" s="5" customFormat="1" ht="15" customHeight="1">
      <c r="A7" s="27" t="s">
        <v>26</v>
      </c>
      <c r="B7" s="51">
        <v>69897100</v>
      </c>
      <c r="C7" s="55">
        <v>46486085.1</v>
      </c>
      <c r="D7" s="28">
        <f t="shared" si="0"/>
        <v>0.6650645749251399</v>
      </c>
      <c r="E7" s="31">
        <f t="shared" si="1"/>
        <v>-23411014.9</v>
      </c>
    </row>
    <row r="8" spans="1:5" s="5" customFormat="1" ht="45" customHeight="1">
      <c r="A8" s="27" t="s">
        <v>79</v>
      </c>
      <c r="B8" s="50">
        <f>SUM(B9)</f>
        <v>3227600</v>
      </c>
      <c r="C8" s="50">
        <f>SUM(C9)</f>
        <v>2264720.69</v>
      </c>
      <c r="D8" s="28">
        <f t="shared" si="0"/>
        <v>0.7016732835543438</v>
      </c>
      <c r="E8" s="31">
        <f t="shared" si="1"/>
        <v>-962879.31</v>
      </c>
    </row>
    <row r="9" spans="1:5" s="5" customFormat="1" ht="29.25" customHeight="1">
      <c r="A9" s="27" t="s">
        <v>80</v>
      </c>
      <c r="B9" s="51">
        <v>3227600</v>
      </c>
      <c r="C9" s="55">
        <v>2264720.69</v>
      </c>
      <c r="D9" s="28">
        <f t="shared" si="0"/>
        <v>0.7016732835543438</v>
      </c>
      <c r="E9" s="31">
        <f t="shared" si="1"/>
        <v>-962879.31</v>
      </c>
    </row>
    <row r="10" spans="1:5" s="6" customFormat="1" ht="15" customHeight="1">
      <c r="A10" s="39" t="s">
        <v>3</v>
      </c>
      <c r="B10" s="51">
        <f>SUM(B11:B13)</f>
        <v>7556300</v>
      </c>
      <c r="C10" s="51">
        <f>SUM(C11:C13)</f>
        <v>5410539.91</v>
      </c>
      <c r="D10" s="28">
        <f t="shared" si="0"/>
        <v>0.7160303203949023</v>
      </c>
      <c r="E10" s="31">
        <f t="shared" si="1"/>
        <v>-2145760.09</v>
      </c>
    </row>
    <row r="11" spans="1:5" s="5" customFormat="1" ht="28.5" customHeight="1">
      <c r="A11" s="27" t="s">
        <v>179</v>
      </c>
      <c r="B11" s="51">
        <v>520000</v>
      </c>
      <c r="C11" s="55">
        <v>299205.99</v>
      </c>
      <c r="D11" s="28">
        <f>IF(B11=0,"   ",C11/B11)</f>
        <v>0.5753961346153846</v>
      </c>
      <c r="E11" s="31">
        <f>C11-B11</f>
        <v>-220794.01</v>
      </c>
    </row>
    <row r="12" spans="1:5" s="5" customFormat="1" ht="28.5" customHeight="1">
      <c r="A12" s="27" t="s">
        <v>103</v>
      </c>
      <c r="B12" s="51">
        <v>6350000</v>
      </c>
      <c r="C12" s="55">
        <v>4415651.98</v>
      </c>
      <c r="D12" s="28">
        <f t="shared" si="0"/>
        <v>0.6953782645669292</v>
      </c>
      <c r="E12" s="31">
        <f t="shared" si="1"/>
        <v>-1934348.0199999996</v>
      </c>
    </row>
    <row r="13" spans="1:5" s="5" customFormat="1" ht="15">
      <c r="A13" s="27" t="s">
        <v>14</v>
      </c>
      <c r="B13" s="51">
        <v>686300</v>
      </c>
      <c r="C13" s="55">
        <v>695681.94</v>
      </c>
      <c r="D13" s="28">
        <f>IF(B13=0,"   ",C13/B13)</f>
        <v>1.0136703191024332</v>
      </c>
      <c r="E13" s="31">
        <f>C13-B13</f>
        <v>9381.939999999944</v>
      </c>
    </row>
    <row r="14" spans="1:5" s="5" customFormat="1" ht="15">
      <c r="A14" s="39" t="s">
        <v>81</v>
      </c>
      <c r="B14" s="50">
        <f>B15+B16</f>
        <v>1480300</v>
      </c>
      <c r="C14" s="50">
        <f>C15+C16</f>
        <v>267128.86</v>
      </c>
      <c r="D14" s="28">
        <f t="shared" si="0"/>
        <v>0.18045589407552523</v>
      </c>
      <c r="E14" s="31">
        <f t="shared" si="1"/>
        <v>-1213171.1400000001</v>
      </c>
    </row>
    <row r="15" spans="1:5" s="5" customFormat="1" ht="15">
      <c r="A15" s="27" t="s">
        <v>116</v>
      </c>
      <c r="B15" s="51">
        <v>200100</v>
      </c>
      <c r="C15" s="55">
        <v>48475.62</v>
      </c>
      <c r="D15" s="28">
        <f t="shared" si="0"/>
        <v>0.24225697151424289</v>
      </c>
      <c r="E15" s="31">
        <f t="shared" si="1"/>
        <v>-151624.38</v>
      </c>
    </row>
    <row r="16" spans="1:5" s="5" customFormat="1" ht="15">
      <c r="A16" s="27" t="s">
        <v>117</v>
      </c>
      <c r="B16" s="51">
        <v>1280200</v>
      </c>
      <c r="C16" s="55">
        <v>218653.24</v>
      </c>
      <c r="D16" s="28">
        <f>IF(B16=0,"   ",C16/B16)</f>
        <v>0.1707961568504921</v>
      </c>
      <c r="E16" s="31">
        <f>C16-B16</f>
        <v>-1061546.76</v>
      </c>
    </row>
    <row r="17" spans="1:5" s="5" customFormat="1" ht="29.25" customHeight="1">
      <c r="A17" s="39" t="s">
        <v>105</v>
      </c>
      <c r="B17" s="51">
        <f>SUM(B18:B19)</f>
        <v>70000</v>
      </c>
      <c r="C17" s="51">
        <f>SUM(C18:C19)</f>
        <v>110526.24</v>
      </c>
      <c r="D17" s="28">
        <f>IF(B17=0,"   ",C17/B17)</f>
        <v>1.5789462857142857</v>
      </c>
      <c r="E17" s="31">
        <f>C17-B17</f>
        <v>40526.240000000005</v>
      </c>
    </row>
    <row r="18" spans="1:5" s="5" customFormat="1" ht="15">
      <c r="A18" s="27" t="s">
        <v>15</v>
      </c>
      <c r="B18" s="51">
        <v>70000</v>
      </c>
      <c r="C18" s="51">
        <v>113210</v>
      </c>
      <c r="D18" s="28">
        <f>IF(B18=0,"   ",C18/B18)</f>
        <v>1.6172857142857142</v>
      </c>
      <c r="E18" s="31">
        <f>C18-B18</f>
        <v>43210</v>
      </c>
    </row>
    <row r="19" spans="1:5" s="5" customFormat="1" ht="15">
      <c r="A19" s="27" t="s">
        <v>37</v>
      </c>
      <c r="B19" s="51">
        <v>0</v>
      </c>
      <c r="C19" s="51">
        <v>-2683.76</v>
      </c>
      <c r="D19" s="28" t="str">
        <f t="shared" si="0"/>
        <v>   </v>
      </c>
      <c r="E19" s="31">
        <f t="shared" si="1"/>
        <v>-2683.76</v>
      </c>
    </row>
    <row r="20" spans="1:5" s="5" customFormat="1" ht="15">
      <c r="A20" s="39" t="s">
        <v>16</v>
      </c>
      <c r="B20" s="51">
        <v>2600000</v>
      </c>
      <c r="C20" s="51">
        <v>1929220.56</v>
      </c>
      <c r="D20" s="28">
        <f t="shared" si="0"/>
        <v>0.7420079076923077</v>
      </c>
      <c r="E20" s="31">
        <f t="shared" si="1"/>
        <v>-670779.44</v>
      </c>
    </row>
    <row r="21" spans="1:5" s="5" customFormat="1" ht="17.25" customHeight="1">
      <c r="A21" s="39" t="s">
        <v>27</v>
      </c>
      <c r="B21" s="51">
        <v>0</v>
      </c>
      <c r="C21" s="51">
        <v>111.14</v>
      </c>
      <c r="D21" s="28" t="str">
        <f t="shared" si="0"/>
        <v>   </v>
      </c>
      <c r="E21" s="31">
        <f t="shared" si="1"/>
        <v>111.14</v>
      </c>
    </row>
    <row r="22" spans="1:5" s="5" customFormat="1" ht="44.25" customHeight="1">
      <c r="A22" s="39" t="s">
        <v>107</v>
      </c>
      <c r="B22" s="51">
        <f>SUM(B23:B24)</f>
        <v>7300000</v>
      </c>
      <c r="C22" s="51">
        <f>SUM(C23:C24)</f>
        <v>2238941.53</v>
      </c>
      <c r="D22" s="28">
        <f t="shared" si="0"/>
        <v>0.30670431917808216</v>
      </c>
      <c r="E22" s="31">
        <f t="shared" si="1"/>
        <v>-5061058.470000001</v>
      </c>
    </row>
    <row r="23" spans="1:5" s="5" customFormat="1" ht="15">
      <c r="A23" s="27" t="s">
        <v>57</v>
      </c>
      <c r="B23" s="51">
        <v>6300000</v>
      </c>
      <c r="C23" s="51">
        <v>1812160.67</v>
      </c>
      <c r="D23" s="28">
        <f t="shared" si="0"/>
        <v>0.28764455079365076</v>
      </c>
      <c r="E23" s="31">
        <f t="shared" si="1"/>
        <v>-4487839.33</v>
      </c>
    </row>
    <row r="24" spans="1:5" s="5" customFormat="1" ht="16.5" customHeight="1">
      <c r="A24" s="27" t="s">
        <v>141</v>
      </c>
      <c r="B24" s="51">
        <v>1000000</v>
      </c>
      <c r="C24" s="55">
        <v>426780.86</v>
      </c>
      <c r="D24" s="28">
        <f t="shared" si="0"/>
        <v>0.42678086</v>
      </c>
      <c r="E24" s="31">
        <f t="shared" si="1"/>
        <v>-573219.14</v>
      </c>
    </row>
    <row r="25" spans="1:5" s="5" customFormat="1" ht="30" customHeight="1">
      <c r="A25" s="39" t="s">
        <v>17</v>
      </c>
      <c r="B25" s="51">
        <f>SUM(B26)</f>
        <v>350000</v>
      </c>
      <c r="C25" s="51">
        <f>SUM(C26)</f>
        <v>164772.07</v>
      </c>
      <c r="D25" s="28">
        <f t="shared" si="0"/>
        <v>0.4707773428571429</v>
      </c>
      <c r="E25" s="31">
        <f t="shared" si="1"/>
        <v>-185227.93</v>
      </c>
    </row>
    <row r="26" spans="1:5" s="5" customFormat="1" ht="15">
      <c r="A26" s="27" t="s">
        <v>18</v>
      </c>
      <c r="B26" s="51">
        <v>350000</v>
      </c>
      <c r="C26" s="51">
        <v>164772.07</v>
      </c>
      <c r="D26" s="28">
        <f t="shared" si="0"/>
        <v>0.4707773428571429</v>
      </c>
      <c r="E26" s="31">
        <f t="shared" si="1"/>
        <v>-185227.93</v>
      </c>
    </row>
    <row r="27" spans="1:5" s="5" customFormat="1" ht="30">
      <c r="A27" s="39" t="s">
        <v>108</v>
      </c>
      <c r="B27" s="51">
        <v>2100000</v>
      </c>
      <c r="C27" s="51">
        <v>1164017.02</v>
      </c>
      <c r="D27" s="28">
        <f t="shared" si="0"/>
        <v>0.5542938190476191</v>
      </c>
      <c r="E27" s="31">
        <f t="shared" si="1"/>
        <v>-935982.98</v>
      </c>
    </row>
    <row r="28" spans="1:5" s="5" customFormat="1" ht="30" customHeight="1">
      <c r="A28" s="39" t="s">
        <v>109</v>
      </c>
      <c r="B28" s="51">
        <f>SUM(B29,B30)</f>
        <v>1631200</v>
      </c>
      <c r="C28" s="51">
        <f>SUM(C29,C30)</f>
        <v>812410.25</v>
      </c>
      <c r="D28" s="28">
        <f t="shared" si="0"/>
        <v>0.49804453776360963</v>
      </c>
      <c r="E28" s="31">
        <f t="shared" si="1"/>
        <v>-818789.75</v>
      </c>
    </row>
    <row r="29" spans="1:5" s="5" customFormat="1" ht="30">
      <c r="A29" s="27" t="s">
        <v>110</v>
      </c>
      <c r="B29" s="51">
        <v>0</v>
      </c>
      <c r="C29" s="51">
        <v>181286</v>
      </c>
      <c r="D29" s="28" t="str">
        <f t="shared" si="0"/>
        <v>   </v>
      </c>
      <c r="E29" s="31">
        <f t="shared" si="1"/>
        <v>181286</v>
      </c>
    </row>
    <row r="30" spans="1:5" s="5" customFormat="1" ht="15">
      <c r="A30" s="27" t="s">
        <v>32</v>
      </c>
      <c r="B30" s="51">
        <v>1631200</v>
      </c>
      <c r="C30" s="51">
        <v>631124.25</v>
      </c>
      <c r="D30" s="28">
        <f t="shared" si="0"/>
        <v>0.3869079512015694</v>
      </c>
      <c r="E30" s="31">
        <f t="shared" si="1"/>
        <v>-1000075.75</v>
      </c>
    </row>
    <row r="31" spans="1:5" s="5" customFormat="1" ht="17.25" customHeight="1">
      <c r="A31" s="39" t="s">
        <v>106</v>
      </c>
      <c r="B31" s="51">
        <v>3300000</v>
      </c>
      <c r="C31" s="51">
        <v>1048242.95</v>
      </c>
      <c r="D31" s="28">
        <f t="shared" si="0"/>
        <v>0.3176493787878788</v>
      </c>
      <c r="E31" s="31">
        <f t="shared" si="1"/>
        <v>-2251757.05</v>
      </c>
    </row>
    <row r="32" spans="1:5" s="5" customFormat="1" ht="15">
      <c r="A32" s="39" t="s">
        <v>19</v>
      </c>
      <c r="B32" s="51">
        <f>B33+B34</f>
        <v>0</v>
      </c>
      <c r="C32" s="51">
        <f>C33+C34</f>
        <v>0</v>
      </c>
      <c r="D32" s="28" t="str">
        <f t="shared" si="0"/>
        <v>   </v>
      </c>
      <c r="E32" s="31">
        <f t="shared" si="1"/>
        <v>0</v>
      </c>
    </row>
    <row r="33" spans="1:5" s="8" customFormat="1" ht="15" customHeight="1">
      <c r="A33" s="27" t="s">
        <v>28</v>
      </c>
      <c r="B33" s="51">
        <v>0</v>
      </c>
      <c r="C33" s="50">
        <v>0</v>
      </c>
      <c r="D33" s="28" t="str">
        <f t="shared" si="0"/>
        <v>   </v>
      </c>
      <c r="E33" s="31">
        <f t="shared" si="1"/>
        <v>0</v>
      </c>
    </row>
    <row r="34" spans="1:5" s="8" customFormat="1" ht="15" customHeight="1">
      <c r="A34" s="27" t="s">
        <v>112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99512500</v>
      </c>
      <c r="C35" s="52">
        <f>SUM(C6,C10,C17,C20,C21,C22,C25,C27,C28,C31,C32,C8,C14)</f>
        <v>61896716.320000015</v>
      </c>
      <c r="D35" s="30">
        <f t="shared" si="0"/>
        <v>0.6219994103253361</v>
      </c>
      <c r="E35" s="32">
        <f t="shared" si="1"/>
        <v>-37615783.679999985</v>
      </c>
    </row>
    <row r="36" spans="1:5" s="8" customFormat="1" ht="18" customHeight="1">
      <c r="A36" s="40" t="s">
        <v>62</v>
      </c>
      <c r="B36" s="52">
        <f>B37+B39+B42+B111+B134+B38</f>
        <v>547867077.4399999</v>
      </c>
      <c r="C36" s="52">
        <f>C37+C39+C42+C111+C134+C38</f>
        <v>273550920.55</v>
      </c>
      <c r="D36" s="30">
        <f t="shared" si="0"/>
        <v>0.4993016222624878</v>
      </c>
      <c r="E36" s="32">
        <f t="shared" si="1"/>
        <v>-274316156.8899999</v>
      </c>
    </row>
    <row r="37" spans="1:5" s="8" customFormat="1" ht="31.5" customHeight="1">
      <c r="A37" s="27" t="s">
        <v>38</v>
      </c>
      <c r="B37" s="51">
        <v>-46920830.84</v>
      </c>
      <c r="C37" s="51">
        <v>-46920830.84</v>
      </c>
      <c r="D37" s="28">
        <f aca="true" t="shared" si="2" ref="D37:D54">IF(B37=0,"   ",C37/B37)</f>
        <v>1</v>
      </c>
      <c r="E37" s="31">
        <f aca="true" t="shared" si="3" ref="E37:E54">C37-B37</f>
        <v>0</v>
      </c>
    </row>
    <row r="38" spans="1:5" s="8" customFormat="1" ht="46.5" customHeight="1">
      <c r="A38" s="27" t="s">
        <v>76</v>
      </c>
      <c r="B38" s="51">
        <v>2428.13</v>
      </c>
      <c r="C38" s="50">
        <v>2428.13</v>
      </c>
      <c r="D38" s="28">
        <f t="shared" si="2"/>
        <v>1</v>
      </c>
      <c r="E38" s="31">
        <f t="shared" si="3"/>
        <v>0</v>
      </c>
    </row>
    <row r="39" spans="1:5" s="8" customFormat="1" ht="18.75" customHeight="1">
      <c r="A39" s="27" t="s">
        <v>96</v>
      </c>
      <c r="B39" s="51">
        <f>B40+B41</f>
        <v>4007200</v>
      </c>
      <c r="C39" s="51">
        <f>C40+C41</f>
        <v>3314200</v>
      </c>
      <c r="D39" s="28">
        <f t="shared" si="2"/>
        <v>0.8270612896785785</v>
      </c>
      <c r="E39" s="31">
        <f t="shared" si="3"/>
        <v>-693000</v>
      </c>
    </row>
    <row r="40" spans="1:5" s="8" customFormat="1" ht="30" customHeight="1">
      <c r="A40" s="27" t="s">
        <v>97</v>
      </c>
      <c r="B40" s="51">
        <v>4007200</v>
      </c>
      <c r="C40" s="50">
        <v>3314200</v>
      </c>
      <c r="D40" s="28">
        <f t="shared" si="2"/>
        <v>0.8270612896785785</v>
      </c>
      <c r="E40" s="31">
        <f t="shared" si="3"/>
        <v>-693000</v>
      </c>
    </row>
    <row r="41" spans="1:5" s="8" customFormat="1" ht="16.5" customHeight="1">
      <c r="A41" s="27" t="s">
        <v>149</v>
      </c>
      <c r="B41" s="51">
        <v>0</v>
      </c>
      <c r="C41" s="50">
        <v>0</v>
      </c>
      <c r="D41" s="28" t="str">
        <f>IF(B41=0,"   ",C41/B41)</f>
        <v>   </v>
      </c>
      <c r="E41" s="31">
        <f>C41-B41</f>
        <v>0</v>
      </c>
    </row>
    <row r="42" spans="1:5" s="5" customFormat="1" ht="30.75" customHeight="1">
      <c r="A42" s="27" t="s">
        <v>180</v>
      </c>
      <c r="B42" s="51">
        <f>B51+B94+B54+B43+B82+B65+B62+B85+B48+B79</f>
        <v>387751420.15</v>
      </c>
      <c r="C42" s="51">
        <f>C51+C94+C54+C43+C82+C65+C62+C85+C48</f>
        <v>163480702.24</v>
      </c>
      <c r="D42" s="28">
        <f t="shared" si="2"/>
        <v>0.4216121302064044</v>
      </c>
      <c r="E42" s="31">
        <f t="shared" si="3"/>
        <v>-224270717.90999997</v>
      </c>
    </row>
    <row r="43" spans="1:5" s="5" customFormat="1" ht="73.5" customHeight="1">
      <c r="A43" s="27" t="s">
        <v>157</v>
      </c>
      <c r="B43" s="51">
        <f>B45+B46+B47</f>
        <v>16873200</v>
      </c>
      <c r="C43" s="51">
        <f>C45+C46+C47</f>
        <v>15741599.59</v>
      </c>
      <c r="D43" s="28">
        <f aca="true" t="shared" si="4" ref="D43:D50">IF(B43=0,"   ",C43/B43)</f>
        <v>0.9329350443306546</v>
      </c>
      <c r="E43" s="31">
        <f aca="true" t="shared" si="5" ref="E43:E50">C43-B43</f>
        <v>-1131600.4100000001</v>
      </c>
    </row>
    <row r="44" spans="1:5" s="5" customFormat="1" ht="15">
      <c r="A44" s="27" t="s">
        <v>98</v>
      </c>
      <c r="B44" s="51"/>
      <c r="C44" s="55"/>
      <c r="D44" s="28" t="str">
        <f t="shared" si="4"/>
        <v>   </v>
      </c>
      <c r="E44" s="31">
        <f t="shared" si="5"/>
        <v>0</v>
      </c>
    </row>
    <row r="45" spans="1:5" s="5" customFormat="1" ht="45">
      <c r="A45" s="27" t="s">
        <v>181</v>
      </c>
      <c r="B45" s="51">
        <v>8660300</v>
      </c>
      <c r="C45" s="55">
        <v>7792065</v>
      </c>
      <c r="D45" s="28">
        <f t="shared" si="4"/>
        <v>0.8997453898825676</v>
      </c>
      <c r="E45" s="31">
        <f t="shared" si="5"/>
        <v>-868235</v>
      </c>
    </row>
    <row r="46" spans="1:5" s="5" customFormat="1" ht="45.75" customHeight="1">
      <c r="A46" s="27" t="s">
        <v>243</v>
      </c>
      <c r="B46" s="51">
        <v>6600100</v>
      </c>
      <c r="C46" s="55">
        <v>6336734.59</v>
      </c>
      <c r="D46" s="28">
        <f t="shared" si="4"/>
        <v>0.9600967545946273</v>
      </c>
      <c r="E46" s="31">
        <f t="shared" si="5"/>
        <v>-263365.41000000015</v>
      </c>
    </row>
    <row r="47" spans="1:5" s="5" customFormat="1" ht="30" customHeight="1">
      <c r="A47" s="27" t="s">
        <v>158</v>
      </c>
      <c r="B47" s="51">
        <v>1612800</v>
      </c>
      <c r="C47" s="55">
        <v>1612800</v>
      </c>
      <c r="D47" s="28">
        <f t="shared" si="4"/>
        <v>1</v>
      </c>
      <c r="E47" s="31">
        <f t="shared" si="5"/>
        <v>0</v>
      </c>
    </row>
    <row r="48" spans="1:5" s="5" customFormat="1" ht="60">
      <c r="A48" s="27" t="s">
        <v>222</v>
      </c>
      <c r="B48" s="51">
        <f>B49+B50</f>
        <v>2105278.71</v>
      </c>
      <c r="C48" s="51">
        <f>C49+C50</f>
        <v>1547893.9100000001</v>
      </c>
      <c r="D48" s="28">
        <f t="shared" si="4"/>
        <v>0.7352441758174623</v>
      </c>
      <c r="E48" s="31">
        <f t="shared" si="5"/>
        <v>-557384.7999999998</v>
      </c>
    </row>
    <row r="49" spans="1:5" s="5" customFormat="1" ht="13.5" customHeight="1">
      <c r="A49" s="41" t="s">
        <v>73</v>
      </c>
      <c r="B49" s="51">
        <v>2084259.74</v>
      </c>
      <c r="C49" s="51">
        <v>1532439.83</v>
      </c>
      <c r="D49" s="28">
        <f t="shared" si="4"/>
        <v>0.7352441735500779</v>
      </c>
      <c r="E49" s="31">
        <f t="shared" si="5"/>
        <v>-551819.9099999999</v>
      </c>
    </row>
    <row r="50" spans="1:5" s="5" customFormat="1" ht="13.5" customHeight="1">
      <c r="A50" s="41" t="s">
        <v>58</v>
      </c>
      <c r="B50" s="51">
        <v>21018.97</v>
      </c>
      <c r="C50" s="51">
        <v>15454.08</v>
      </c>
      <c r="D50" s="28">
        <f t="shared" si="4"/>
        <v>0.7352444006533145</v>
      </c>
      <c r="E50" s="31">
        <f t="shared" si="5"/>
        <v>-5564.890000000001</v>
      </c>
    </row>
    <row r="51" spans="1:5" s="5" customFormat="1" ht="30">
      <c r="A51" s="27" t="s">
        <v>152</v>
      </c>
      <c r="B51" s="51">
        <f>B52+B53</f>
        <v>6808988.51</v>
      </c>
      <c r="C51" s="51">
        <f>C52+C53</f>
        <v>6685480.33</v>
      </c>
      <c r="D51" s="28">
        <f t="shared" si="2"/>
        <v>0.9818610091912169</v>
      </c>
      <c r="E51" s="31">
        <f t="shared" si="3"/>
        <v>-123508.1799999997</v>
      </c>
    </row>
    <row r="52" spans="1:5" s="5" customFormat="1" ht="13.5" customHeight="1">
      <c r="A52" s="41" t="s">
        <v>73</v>
      </c>
      <c r="B52" s="51">
        <v>4054694.85</v>
      </c>
      <c r="C52" s="51">
        <v>3981146.77</v>
      </c>
      <c r="D52" s="28">
        <f t="shared" si="2"/>
        <v>0.9818610073702587</v>
      </c>
      <c r="E52" s="31">
        <f t="shared" si="3"/>
        <v>-73548.08000000007</v>
      </c>
    </row>
    <row r="53" spans="1:5" s="5" customFormat="1" ht="13.5" customHeight="1">
      <c r="A53" s="41" t="s">
        <v>58</v>
      </c>
      <c r="B53" s="51">
        <v>2754293.66</v>
      </c>
      <c r="C53" s="51">
        <v>2704333.56</v>
      </c>
      <c r="D53" s="28">
        <f t="shared" si="2"/>
        <v>0.9818610118719149</v>
      </c>
      <c r="E53" s="31">
        <f t="shared" si="3"/>
        <v>-49960.10000000009</v>
      </c>
    </row>
    <row r="54" spans="1:5" s="5" customFormat="1" ht="30">
      <c r="A54" s="27" t="s">
        <v>226</v>
      </c>
      <c r="B54" s="51">
        <f>B56+B59</f>
        <v>2370707.06</v>
      </c>
      <c r="C54" s="51">
        <f>C56+C59</f>
        <v>2370707.06</v>
      </c>
      <c r="D54" s="28">
        <f t="shared" si="2"/>
        <v>1</v>
      </c>
      <c r="E54" s="31">
        <f t="shared" si="3"/>
        <v>0</v>
      </c>
    </row>
    <row r="55" spans="1:5" s="5" customFormat="1" ht="15">
      <c r="A55" s="27" t="s">
        <v>98</v>
      </c>
      <c r="B55" s="51"/>
      <c r="C55" s="55"/>
      <c r="D55" s="28" t="str">
        <f>IF(B55=0,"   ",C55/B55)</f>
        <v>   </v>
      </c>
      <c r="E55" s="31"/>
    </row>
    <row r="56" spans="1:5" s="5" customFormat="1" ht="30">
      <c r="A56" s="27" t="s">
        <v>182</v>
      </c>
      <c r="B56" s="51">
        <f>SUM(B57:B58)</f>
        <v>1101212.12</v>
      </c>
      <c r="C56" s="51">
        <f>SUM(C57:C58)</f>
        <v>1101212.12</v>
      </c>
      <c r="D56" s="28">
        <f>IF(B56=0,"   ",C56/B56)</f>
        <v>1</v>
      </c>
      <c r="E56" s="31">
        <f>C56-B56</f>
        <v>0</v>
      </c>
    </row>
    <row r="57" spans="1:5" ht="16.5" customHeight="1">
      <c r="A57" s="41" t="s">
        <v>73</v>
      </c>
      <c r="B57" s="51">
        <v>1090200</v>
      </c>
      <c r="C57" s="65">
        <v>1090200</v>
      </c>
      <c r="D57" s="66">
        <f>IF(B57=0,"   ",C57/B57*100)</f>
        <v>100</v>
      </c>
      <c r="E57" s="67">
        <f>C57-B57</f>
        <v>0</v>
      </c>
    </row>
    <row r="58" spans="1:5" ht="15.75" customHeight="1">
      <c r="A58" s="41" t="s">
        <v>58</v>
      </c>
      <c r="B58" s="51">
        <v>11012.12</v>
      </c>
      <c r="C58" s="65">
        <v>11012.12</v>
      </c>
      <c r="D58" s="66">
        <f>IF(B58=0,"   ",C58/B58*100)</f>
        <v>100</v>
      </c>
      <c r="E58" s="67">
        <f>C58-B58</f>
        <v>0</v>
      </c>
    </row>
    <row r="59" spans="1:5" s="5" customFormat="1" ht="15">
      <c r="A59" s="27" t="s">
        <v>183</v>
      </c>
      <c r="B59" s="51">
        <f>SUM(B60:B61)</f>
        <v>1269494.94</v>
      </c>
      <c r="C59" s="51">
        <f>SUM(C60:C61)</f>
        <v>1269494.94</v>
      </c>
      <c r="D59" s="28"/>
      <c r="E59" s="31"/>
    </row>
    <row r="60" spans="1:5" ht="16.5" customHeight="1">
      <c r="A60" s="41" t="s">
        <v>73</v>
      </c>
      <c r="B60" s="51">
        <v>1256800</v>
      </c>
      <c r="C60" s="65">
        <v>1256800</v>
      </c>
      <c r="D60" s="66">
        <f>IF(B60=0,"   ",C60/B60*100)</f>
        <v>100</v>
      </c>
      <c r="E60" s="67">
        <f aca="true" t="shared" si="6" ref="E60:E65">C60-B60</f>
        <v>0</v>
      </c>
    </row>
    <row r="61" spans="1:5" ht="15.75" customHeight="1">
      <c r="A61" s="41" t="s">
        <v>58</v>
      </c>
      <c r="B61" s="51">
        <v>12694.94</v>
      </c>
      <c r="C61" s="65">
        <v>12694.94</v>
      </c>
      <c r="D61" s="66">
        <f>IF(B61=0,"   ",C61/B61*100)</f>
        <v>100</v>
      </c>
      <c r="E61" s="67">
        <f t="shared" si="6"/>
        <v>0</v>
      </c>
    </row>
    <row r="62" spans="1:5" ht="30.75" customHeight="1">
      <c r="A62" s="39" t="s">
        <v>137</v>
      </c>
      <c r="B62" s="51">
        <f>B63+B64</f>
        <v>6194805.5600000005</v>
      </c>
      <c r="C62" s="51">
        <f>C63+C64</f>
        <v>6194805.5600000005</v>
      </c>
      <c r="D62" s="66">
        <f>IF(B62=0,"   ",C62/B62*100)</f>
        <v>100</v>
      </c>
      <c r="E62" s="67">
        <f t="shared" si="6"/>
        <v>0</v>
      </c>
    </row>
    <row r="63" spans="1:5" ht="16.5" customHeight="1">
      <c r="A63" s="41" t="s">
        <v>73</v>
      </c>
      <c r="B63" s="51">
        <v>6151311.44</v>
      </c>
      <c r="C63" s="51">
        <v>6151311.44</v>
      </c>
      <c r="D63" s="66">
        <f>IF(B63=0,"   ",C63/B63*100)</f>
        <v>100</v>
      </c>
      <c r="E63" s="67">
        <f t="shared" si="6"/>
        <v>0</v>
      </c>
    </row>
    <row r="64" spans="1:5" ht="15.75" customHeight="1">
      <c r="A64" s="41" t="s">
        <v>58</v>
      </c>
      <c r="B64" s="51">
        <v>43494.12</v>
      </c>
      <c r="C64" s="51">
        <v>43494.12</v>
      </c>
      <c r="D64" s="66">
        <f>IF(B64=0,"   ",C64/B64*100)</f>
        <v>100</v>
      </c>
      <c r="E64" s="67">
        <f t="shared" si="6"/>
        <v>0</v>
      </c>
    </row>
    <row r="65" spans="1:5" s="5" customFormat="1" ht="15">
      <c r="A65" s="27" t="s">
        <v>223</v>
      </c>
      <c r="B65" s="51">
        <f>B67+B70+B73+B76</f>
        <v>4184207.5</v>
      </c>
      <c r="C65" s="51">
        <f>C67+C70+C73+C76</f>
        <v>4184207.5</v>
      </c>
      <c r="D65" s="28">
        <f aca="true" t="shared" si="7" ref="D65:D78">IF(B65=0,"   ",C65/B65)</f>
        <v>1</v>
      </c>
      <c r="E65" s="31">
        <f t="shared" si="6"/>
        <v>0</v>
      </c>
    </row>
    <row r="66" spans="1:5" s="5" customFormat="1" ht="15">
      <c r="A66" s="27" t="s">
        <v>98</v>
      </c>
      <c r="B66" s="51"/>
      <c r="C66" s="55"/>
      <c r="D66" s="28" t="str">
        <f t="shared" si="7"/>
        <v>   </v>
      </c>
      <c r="E66" s="31">
        <f aca="true" t="shared" si="8" ref="E66:E78">C66-B66</f>
        <v>0</v>
      </c>
    </row>
    <row r="67" spans="1:5" s="5" customFormat="1" ht="30">
      <c r="A67" s="27" t="s">
        <v>205</v>
      </c>
      <c r="B67" s="51">
        <f>B68+B69</f>
        <v>42713</v>
      </c>
      <c r="C67" s="51">
        <f>C68+C69</f>
        <v>42713</v>
      </c>
      <c r="D67" s="28">
        <f t="shared" si="7"/>
        <v>1</v>
      </c>
      <c r="E67" s="31">
        <f t="shared" si="8"/>
        <v>0</v>
      </c>
    </row>
    <row r="68" spans="1:5" s="5" customFormat="1" ht="13.5" customHeight="1">
      <c r="A68" s="41" t="s">
        <v>73</v>
      </c>
      <c r="B68" s="51">
        <v>29900</v>
      </c>
      <c r="C68" s="51">
        <v>29900</v>
      </c>
      <c r="D68" s="28">
        <f t="shared" si="7"/>
        <v>1</v>
      </c>
      <c r="E68" s="31">
        <f t="shared" si="8"/>
        <v>0</v>
      </c>
    </row>
    <row r="69" spans="1:5" s="5" customFormat="1" ht="13.5" customHeight="1">
      <c r="A69" s="41" t="s">
        <v>58</v>
      </c>
      <c r="B69" s="51">
        <v>12813</v>
      </c>
      <c r="C69" s="51">
        <v>12813</v>
      </c>
      <c r="D69" s="28">
        <f t="shared" si="7"/>
        <v>1</v>
      </c>
      <c r="E69" s="31">
        <f t="shared" si="8"/>
        <v>0</v>
      </c>
    </row>
    <row r="70" spans="1:5" s="5" customFormat="1" ht="30">
      <c r="A70" s="27" t="s">
        <v>224</v>
      </c>
      <c r="B70" s="51">
        <f>B71+B72</f>
        <v>75000</v>
      </c>
      <c r="C70" s="51">
        <f>C71+C72</f>
        <v>75000</v>
      </c>
      <c r="D70" s="28">
        <f t="shared" si="7"/>
        <v>1</v>
      </c>
      <c r="E70" s="31">
        <f t="shared" si="8"/>
        <v>0</v>
      </c>
    </row>
    <row r="71" spans="1:5" s="5" customFormat="1" ht="13.5" customHeight="1">
      <c r="A71" s="41" t="s">
        <v>73</v>
      </c>
      <c r="B71" s="51">
        <v>50000</v>
      </c>
      <c r="C71" s="51">
        <v>50000</v>
      </c>
      <c r="D71" s="28">
        <f t="shared" si="7"/>
        <v>1</v>
      </c>
      <c r="E71" s="31">
        <f t="shared" si="8"/>
        <v>0</v>
      </c>
    </row>
    <row r="72" spans="1:5" s="5" customFormat="1" ht="13.5" customHeight="1">
      <c r="A72" s="41" t="s">
        <v>58</v>
      </c>
      <c r="B72" s="51">
        <v>25000</v>
      </c>
      <c r="C72" s="51">
        <v>25000</v>
      </c>
      <c r="D72" s="28">
        <f t="shared" si="7"/>
        <v>1</v>
      </c>
      <c r="E72" s="31">
        <f t="shared" si="8"/>
        <v>0</v>
      </c>
    </row>
    <row r="73" spans="1:5" s="5" customFormat="1" ht="30">
      <c r="A73" s="27" t="s">
        <v>225</v>
      </c>
      <c r="B73" s="51">
        <f>B74+B75</f>
        <v>300000</v>
      </c>
      <c r="C73" s="51">
        <f>C74+C75</f>
        <v>300000</v>
      </c>
      <c r="D73" s="28">
        <f t="shared" si="7"/>
        <v>1</v>
      </c>
      <c r="E73" s="31">
        <f t="shared" si="8"/>
        <v>0</v>
      </c>
    </row>
    <row r="74" spans="1:5" s="5" customFormat="1" ht="13.5" customHeight="1">
      <c r="A74" s="41" t="s">
        <v>73</v>
      </c>
      <c r="B74" s="51">
        <v>200000</v>
      </c>
      <c r="C74" s="51">
        <v>200000</v>
      </c>
      <c r="D74" s="28">
        <f t="shared" si="7"/>
        <v>1</v>
      </c>
      <c r="E74" s="31">
        <f t="shared" si="8"/>
        <v>0</v>
      </c>
    </row>
    <row r="75" spans="1:5" s="5" customFormat="1" ht="13.5" customHeight="1">
      <c r="A75" s="41" t="s">
        <v>58</v>
      </c>
      <c r="B75" s="51">
        <v>100000</v>
      </c>
      <c r="C75" s="51">
        <v>100000</v>
      </c>
      <c r="D75" s="28">
        <f t="shared" si="7"/>
        <v>1</v>
      </c>
      <c r="E75" s="31">
        <f t="shared" si="8"/>
        <v>0</v>
      </c>
    </row>
    <row r="76" spans="1:5" s="5" customFormat="1" ht="28.5" customHeight="1">
      <c r="A76" s="27" t="s">
        <v>232</v>
      </c>
      <c r="B76" s="51">
        <f>B77+B78</f>
        <v>3766494.5</v>
      </c>
      <c r="C76" s="51">
        <f>C77+C78</f>
        <v>3766494.5</v>
      </c>
      <c r="D76" s="28">
        <f t="shared" si="7"/>
        <v>1</v>
      </c>
      <c r="E76" s="31">
        <f t="shared" si="8"/>
        <v>0</v>
      </c>
    </row>
    <row r="77" spans="1:5" s="5" customFormat="1" ht="15" customHeight="1">
      <c r="A77" s="41" t="s">
        <v>73</v>
      </c>
      <c r="B77" s="51">
        <v>3741774.72</v>
      </c>
      <c r="C77" s="51">
        <v>3741774.72</v>
      </c>
      <c r="D77" s="28">
        <f t="shared" si="7"/>
        <v>1</v>
      </c>
      <c r="E77" s="31">
        <f t="shared" si="8"/>
        <v>0</v>
      </c>
    </row>
    <row r="78" spans="1:5" s="5" customFormat="1" ht="15.75" customHeight="1">
      <c r="A78" s="41" t="s">
        <v>58</v>
      </c>
      <c r="B78" s="51">
        <v>24719.78</v>
      </c>
      <c r="C78" s="51">
        <v>24719.78</v>
      </c>
      <c r="D78" s="28">
        <f t="shared" si="7"/>
        <v>1</v>
      </c>
      <c r="E78" s="31">
        <f t="shared" si="8"/>
        <v>0</v>
      </c>
    </row>
    <row r="79" spans="1:5" s="5" customFormat="1" ht="75" customHeight="1">
      <c r="A79" s="27" t="s">
        <v>262</v>
      </c>
      <c r="B79" s="51">
        <f>B80+B81</f>
        <v>2678148.1</v>
      </c>
      <c r="C79" s="51">
        <f>C80+C81</f>
        <v>669537.02</v>
      </c>
      <c r="D79" s="28">
        <f>IF(B79=0,"   ",C79/B79)</f>
        <v>0.24999999813303828</v>
      </c>
      <c r="E79" s="31">
        <f>C79-B79</f>
        <v>-2008611.08</v>
      </c>
    </row>
    <row r="80" spans="1:5" s="5" customFormat="1" ht="15" customHeight="1">
      <c r="A80" s="41" t="s">
        <v>73</v>
      </c>
      <c r="B80" s="51">
        <v>2664700</v>
      </c>
      <c r="C80" s="51">
        <v>666175</v>
      </c>
      <c r="D80" s="28">
        <f>IF(B80=0,"   ",C80/B80)</f>
        <v>0.25</v>
      </c>
      <c r="E80" s="31">
        <f>C80-B80</f>
        <v>-1998525</v>
      </c>
    </row>
    <row r="81" spans="1:5" s="5" customFormat="1" ht="15.75" customHeight="1">
      <c r="A81" s="41" t="s">
        <v>58</v>
      </c>
      <c r="B81" s="51">
        <v>13448.1</v>
      </c>
      <c r="C81" s="51">
        <v>3362.02</v>
      </c>
      <c r="D81" s="28">
        <f>IF(B81=0,"   ",C81/B81)</f>
        <v>0.2499996282002662</v>
      </c>
      <c r="E81" s="31">
        <f>C81-B81</f>
        <v>-10086.08</v>
      </c>
    </row>
    <row r="82" spans="1:5" s="5" customFormat="1" ht="43.5" customHeight="1">
      <c r="A82" s="27" t="s">
        <v>159</v>
      </c>
      <c r="B82" s="51">
        <f>B83+B84</f>
        <v>6000000</v>
      </c>
      <c r="C82" s="51">
        <f>C83+C84</f>
        <v>1311555.78</v>
      </c>
      <c r="D82" s="28">
        <f aca="true" t="shared" si="9" ref="D82:D98">IF(B82=0,"   ",C82/B82)</f>
        <v>0.21859263</v>
      </c>
      <c r="E82" s="31">
        <f aca="true" t="shared" si="10" ref="E82:E88">C82-B82</f>
        <v>-4688444.22</v>
      </c>
    </row>
    <row r="83" spans="1:5" s="5" customFormat="1" ht="15" customHeight="1">
      <c r="A83" s="41" t="s">
        <v>73</v>
      </c>
      <c r="B83" s="51">
        <v>4340232.21</v>
      </c>
      <c r="C83" s="51">
        <v>948742.77</v>
      </c>
      <c r="D83" s="28">
        <f t="shared" si="9"/>
        <v>0.21859262917179265</v>
      </c>
      <c r="E83" s="31">
        <f t="shared" si="10"/>
        <v>-3391489.44</v>
      </c>
    </row>
    <row r="84" spans="1:5" s="5" customFormat="1" ht="15.75" customHeight="1">
      <c r="A84" s="41" t="s">
        <v>58</v>
      </c>
      <c r="B84" s="51">
        <v>1659767.79</v>
      </c>
      <c r="C84" s="51">
        <v>362813.01</v>
      </c>
      <c r="D84" s="28">
        <f t="shared" si="9"/>
        <v>0.21859263216573205</v>
      </c>
      <c r="E84" s="31">
        <f t="shared" si="10"/>
        <v>-1296954.78</v>
      </c>
    </row>
    <row r="85" spans="1:5" s="5" customFormat="1" ht="30" customHeight="1">
      <c r="A85" s="27" t="s">
        <v>160</v>
      </c>
      <c r="B85" s="51">
        <f>B87+B92+B89</f>
        <v>172243600</v>
      </c>
      <c r="C85" s="51">
        <v>72943161.09</v>
      </c>
      <c r="D85" s="28">
        <f t="shared" si="9"/>
        <v>0.4234883681599781</v>
      </c>
      <c r="E85" s="31">
        <f t="shared" si="10"/>
        <v>-99300438.91</v>
      </c>
    </row>
    <row r="86" spans="1:5" s="5" customFormat="1" ht="12" customHeight="1">
      <c r="A86" s="41" t="s">
        <v>161</v>
      </c>
      <c r="B86" s="51"/>
      <c r="C86" s="51"/>
      <c r="D86" s="28"/>
      <c r="E86" s="31"/>
    </row>
    <row r="87" spans="1:5" s="5" customFormat="1" ht="14.25" customHeight="1">
      <c r="A87" s="41" t="s">
        <v>184</v>
      </c>
      <c r="B87" s="51">
        <f>B88</f>
        <v>30080000</v>
      </c>
      <c r="C87" s="51">
        <f>C88</f>
        <v>0</v>
      </c>
      <c r="D87" s="28">
        <f>IF(B87=0,"   ",C87/B87)</f>
        <v>0</v>
      </c>
      <c r="E87" s="31">
        <f>C87-B87</f>
        <v>-30080000</v>
      </c>
    </row>
    <row r="88" spans="1:5" s="5" customFormat="1" ht="15.75" customHeight="1">
      <c r="A88" s="41" t="s">
        <v>58</v>
      </c>
      <c r="B88" s="51">
        <v>30080000</v>
      </c>
      <c r="C88" s="51">
        <v>0</v>
      </c>
      <c r="D88" s="28">
        <f t="shared" si="9"/>
        <v>0</v>
      </c>
      <c r="E88" s="31">
        <f t="shared" si="10"/>
        <v>-30080000</v>
      </c>
    </row>
    <row r="89" spans="1:5" s="5" customFormat="1" ht="30.75" customHeight="1">
      <c r="A89" s="41" t="s">
        <v>185</v>
      </c>
      <c r="B89" s="51">
        <f>B91+B90</f>
        <v>57167300</v>
      </c>
      <c r="C89" s="51">
        <f>C91</f>
        <v>0</v>
      </c>
      <c r="D89" s="28">
        <f>IF(B89=0,"   ",C89/B89)</f>
        <v>0</v>
      </c>
      <c r="E89" s="31">
        <f>C89-B89</f>
        <v>-57167300</v>
      </c>
    </row>
    <row r="90" spans="1:5" s="5" customFormat="1" ht="13.5" customHeight="1">
      <c r="A90" s="41" t="s">
        <v>73</v>
      </c>
      <c r="B90" s="51">
        <v>56880000</v>
      </c>
      <c r="C90" s="51">
        <v>0</v>
      </c>
      <c r="D90" s="28">
        <f>IF(B90=0,"   ",C90/B90)</f>
        <v>0</v>
      </c>
      <c r="E90" s="31">
        <f>C90-B90</f>
        <v>-56880000</v>
      </c>
    </row>
    <row r="91" spans="1:5" s="5" customFormat="1" ht="15.75" customHeight="1">
      <c r="A91" s="41" t="s">
        <v>58</v>
      </c>
      <c r="B91" s="51">
        <v>287300</v>
      </c>
      <c r="C91" s="51">
        <v>0</v>
      </c>
      <c r="D91" s="28">
        <f>IF(B91=0,"   ",C91/B91)</f>
        <v>0</v>
      </c>
      <c r="E91" s="31">
        <f>C91-B91</f>
        <v>-287300</v>
      </c>
    </row>
    <row r="92" spans="1:5" s="5" customFormat="1" ht="30.75" customHeight="1">
      <c r="A92" s="41" t="s">
        <v>162</v>
      </c>
      <c r="B92" s="51">
        <f>B93</f>
        <v>84996300</v>
      </c>
      <c r="C92" s="51">
        <f>C93</f>
        <v>72943165.09</v>
      </c>
      <c r="D92" s="28">
        <f>IF(B92=0,"   ",C92/B92)</f>
        <v>0.8581922400151536</v>
      </c>
      <c r="E92" s="31">
        <f>C92-B92</f>
        <v>-12053134.909999996</v>
      </c>
    </row>
    <row r="93" spans="1:5" s="5" customFormat="1" ht="15.75" customHeight="1">
      <c r="A93" s="41" t="s">
        <v>58</v>
      </c>
      <c r="B93" s="51">
        <v>84996300</v>
      </c>
      <c r="C93" s="51">
        <v>72943165.09</v>
      </c>
      <c r="D93" s="28">
        <f>IF(B93=0,"   ",C93/B93)</f>
        <v>0.8581922400151536</v>
      </c>
      <c r="E93" s="31">
        <f>C93-B93</f>
        <v>-12053134.909999996</v>
      </c>
    </row>
    <row r="94" spans="1:5" s="5" customFormat="1" ht="15">
      <c r="A94" s="27" t="s">
        <v>63</v>
      </c>
      <c r="B94" s="51">
        <f>B96+B97+B98+B99+B100+B101+B102+B103+B104+B105+B106+B107+B108+B109+B110</f>
        <v>168292484.70999998</v>
      </c>
      <c r="C94" s="51">
        <f>C96+C97+C98+C99+C100+C101+C102+C103+C104+C105+C106+C107+C108+C109+C79+C110</f>
        <v>52501291.42</v>
      </c>
      <c r="D94" s="28">
        <f t="shared" si="9"/>
        <v>0.3119645628292299</v>
      </c>
      <c r="E94" s="31">
        <f aca="true" t="shared" si="11" ref="E94:E99">C94-B94</f>
        <v>-115791193.28999998</v>
      </c>
    </row>
    <row r="95" spans="1:5" s="5" customFormat="1" ht="15">
      <c r="A95" s="27" t="s">
        <v>98</v>
      </c>
      <c r="B95" s="51"/>
      <c r="C95" s="55"/>
      <c r="D95" s="28" t="str">
        <f t="shared" si="9"/>
        <v>   </v>
      </c>
      <c r="E95" s="31">
        <f t="shared" si="11"/>
        <v>0</v>
      </c>
    </row>
    <row r="96" spans="1:5" s="5" customFormat="1" ht="42" customHeight="1">
      <c r="A96" s="39" t="s">
        <v>250</v>
      </c>
      <c r="B96" s="51">
        <v>12680100</v>
      </c>
      <c r="C96" s="55">
        <v>7467696</v>
      </c>
      <c r="D96" s="28">
        <f t="shared" si="9"/>
        <v>0.5889303712115835</v>
      </c>
      <c r="E96" s="31">
        <f t="shared" si="11"/>
        <v>-5212404</v>
      </c>
    </row>
    <row r="97" spans="1:5" s="5" customFormat="1" ht="42.75" customHeight="1">
      <c r="A97" s="39" t="s">
        <v>186</v>
      </c>
      <c r="B97" s="51">
        <v>4626700</v>
      </c>
      <c r="C97" s="55">
        <v>2432601</v>
      </c>
      <c r="D97" s="28">
        <f t="shared" si="9"/>
        <v>0.5257745261201289</v>
      </c>
      <c r="E97" s="31">
        <f t="shared" si="11"/>
        <v>-2194099</v>
      </c>
    </row>
    <row r="98" spans="1:5" s="5" customFormat="1" ht="30">
      <c r="A98" s="39" t="s">
        <v>187</v>
      </c>
      <c r="B98" s="51">
        <v>500000</v>
      </c>
      <c r="C98" s="51">
        <v>500000</v>
      </c>
      <c r="D98" s="28">
        <f t="shared" si="9"/>
        <v>1</v>
      </c>
      <c r="E98" s="31">
        <f t="shared" si="11"/>
        <v>0</v>
      </c>
    </row>
    <row r="99" spans="1:5" ht="27.75" customHeight="1">
      <c r="A99" s="70" t="s">
        <v>188</v>
      </c>
      <c r="B99" s="51">
        <v>600000</v>
      </c>
      <c r="C99" s="51">
        <v>369949.89</v>
      </c>
      <c r="D99" s="66">
        <f aca="true" t="shared" si="12" ref="D99:D104">IF(B99=0,"   ",C99/B99*100)</f>
        <v>61.658314999999995</v>
      </c>
      <c r="E99" s="67">
        <f t="shared" si="11"/>
        <v>-230050.11</v>
      </c>
    </row>
    <row r="100" spans="1:5" ht="30" customHeight="1">
      <c r="A100" s="70" t="s">
        <v>189</v>
      </c>
      <c r="B100" s="51">
        <v>7927750.01</v>
      </c>
      <c r="C100" s="51">
        <v>6059255.87</v>
      </c>
      <c r="D100" s="66">
        <f t="shared" si="12"/>
        <v>76.43096543605567</v>
      </c>
      <c r="E100" s="67">
        <f aca="true" t="shared" si="13" ref="E100:E111">C100-B100</f>
        <v>-1868494.1399999997</v>
      </c>
    </row>
    <row r="101" spans="1:5" ht="28.5" customHeight="1">
      <c r="A101" s="70" t="s">
        <v>190</v>
      </c>
      <c r="B101" s="51">
        <v>3400000</v>
      </c>
      <c r="C101" s="51">
        <v>2899999.99</v>
      </c>
      <c r="D101" s="66">
        <f t="shared" si="12"/>
        <v>85.29411735294119</v>
      </c>
      <c r="E101" s="67">
        <f t="shared" si="13"/>
        <v>-500000.0099999998</v>
      </c>
    </row>
    <row r="102" spans="1:5" ht="57.75" customHeight="1">
      <c r="A102" s="70" t="s">
        <v>191</v>
      </c>
      <c r="B102" s="51">
        <v>10000000</v>
      </c>
      <c r="C102" s="51">
        <v>0</v>
      </c>
      <c r="D102" s="66">
        <f t="shared" si="12"/>
        <v>0</v>
      </c>
      <c r="E102" s="67">
        <f t="shared" si="13"/>
        <v>-10000000</v>
      </c>
    </row>
    <row r="103" spans="1:5" ht="72.75" customHeight="1">
      <c r="A103" s="70" t="s">
        <v>192</v>
      </c>
      <c r="B103" s="51">
        <v>4695300</v>
      </c>
      <c r="C103" s="51">
        <v>0</v>
      </c>
      <c r="D103" s="66">
        <f t="shared" si="12"/>
        <v>0</v>
      </c>
      <c r="E103" s="67">
        <f t="shared" si="13"/>
        <v>-4695300</v>
      </c>
    </row>
    <row r="104" spans="1:5" ht="74.25" customHeight="1">
      <c r="A104" s="70" t="s">
        <v>193</v>
      </c>
      <c r="B104" s="51">
        <v>20000000</v>
      </c>
      <c r="C104" s="51">
        <v>12825537.77</v>
      </c>
      <c r="D104" s="66">
        <f t="shared" si="12"/>
        <v>64.12768885</v>
      </c>
      <c r="E104" s="67">
        <f t="shared" si="13"/>
        <v>-7174462.23</v>
      </c>
    </row>
    <row r="105" spans="1:5" ht="44.25" customHeight="1">
      <c r="A105" s="70" t="s">
        <v>214</v>
      </c>
      <c r="B105" s="51">
        <v>2473100</v>
      </c>
      <c r="C105" s="51">
        <v>800724.88</v>
      </c>
      <c r="D105" s="66">
        <f aca="true" t="shared" si="14" ref="D105:D110">IF(B105=0,"   ",C105/B105*100)</f>
        <v>32.377375763212164</v>
      </c>
      <c r="E105" s="67">
        <f t="shared" si="13"/>
        <v>-1672375.12</v>
      </c>
    </row>
    <row r="106" spans="1:5" ht="32.25" customHeight="1">
      <c r="A106" s="70" t="s">
        <v>233</v>
      </c>
      <c r="B106" s="51">
        <v>3271200</v>
      </c>
      <c r="C106" s="51">
        <v>0</v>
      </c>
      <c r="D106" s="66">
        <f t="shared" si="14"/>
        <v>0</v>
      </c>
      <c r="E106" s="67">
        <f t="shared" si="13"/>
        <v>-3271200</v>
      </c>
    </row>
    <row r="107" spans="1:5" ht="61.5" customHeight="1">
      <c r="A107" s="70" t="s">
        <v>234</v>
      </c>
      <c r="B107" s="51">
        <v>14038800</v>
      </c>
      <c r="C107" s="51">
        <v>0</v>
      </c>
      <c r="D107" s="66">
        <f t="shared" si="14"/>
        <v>0</v>
      </c>
      <c r="E107" s="67">
        <f t="shared" si="13"/>
        <v>-14038800</v>
      </c>
    </row>
    <row r="108" spans="1:5" ht="30.75" customHeight="1">
      <c r="A108" s="70" t="s">
        <v>228</v>
      </c>
      <c r="B108" s="51">
        <v>39181634.7</v>
      </c>
      <c r="C108" s="51">
        <v>5476989</v>
      </c>
      <c r="D108" s="66">
        <f t="shared" si="14"/>
        <v>13.978459658294963</v>
      </c>
      <c r="E108" s="67">
        <f t="shared" si="13"/>
        <v>-33704645.7</v>
      </c>
    </row>
    <row r="109" spans="1:5" ht="30.75" customHeight="1">
      <c r="A109" s="70" t="s">
        <v>236</v>
      </c>
      <c r="B109" s="51">
        <v>12999000</v>
      </c>
      <c r="C109" s="51">
        <v>12999000</v>
      </c>
      <c r="D109" s="66">
        <f t="shared" si="14"/>
        <v>100</v>
      </c>
      <c r="E109" s="67">
        <f t="shared" si="13"/>
        <v>0</v>
      </c>
    </row>
    <row r="110" spans="1:5" ht="43.5" customHeight="1">
      <c r="A110" s="70" t="s">
        <v>246</v>
      </c>
      <c r="B110" s="51">
        <v>31898900</v>
      </c>
      <c r="C110" s="51">
        <v>0</v>
      </c>
      <c r="D110" s="66">
        <f t="shared" si="14"/>
        <v>0</v>
      </c>
      <c r="E110" s="67">
        <f>C110-B110</f>
        <v>-31898900</v>
      </c>
    </row>
    <row r="111" spans="1:5" s="5" customFormat="1" ht="19.5" customHeight="1">
      <c r="A111" s="27" t="s">
        <v>169</v>
      </c>
      <c r="B111" s="51">
        <f>B112+B113+B114+B115+B117+B130+B133+B116</f>
        <v>177755120</v>
      </c>
      <c r="C111" s="51">
        <f>C112+C113+C114+C115+C117+C130+C133</f>
        <v>145282285.26</v>
      </c>
      <c r="D111" s="28">
        <f>IF(B111=0,"   ",C111/B111)</f>
        <v>0.8173170216419082</v>
      </c>
      <c r="E111" s="31">
        <f t="shared" si="13"/>
        <v>-32472834.74000001</v>
      </c>
    </row>
    <row r="112" spans="1:5" s="5" customFormat="1" ht="28.5" customHeight="1">
      <c r="A112" s="27" t="s">
        <v>64</v>
      </c>
      <c r="B112" s="51">
        <v>1478700</v>
      </c>
      <c r="C112" s="55">
        <v>1115000</v>
      </c>
      <c r="D112" s="28">
        <f aca="true" t="shared" si="15" ref="D112:D123">IF(B112=0,"   ",C112/B112)</f>
        <v>0.7540407114357206</v>
      </c>
      <c r="E112" s="31">
        <f aca="true" t="shared" si="16" ref="E112:E123">C112-B112</f>
        <v>-363700</v>
      </c>
    </row>
    <row r="113" spans="1:5" s="5" customFormat="1" ht="27.75" customHeight="1">
      <c r="A113" s="69" t="s">
        <v>95</v>
      </c>
      <c r="B113" s="51">
        <v>13300</v>
      </c>
      <c r="C113" s="55">
        <v>0</v>
      </c>
      <c r="D113" s="28">
        <f t="shared" si="15"/>
        <v>0</v>
      </c>
      <c r="E113" s="31">
        <f t="shared" si="16"/>
        <v>-13300</v>
      </c>
    </row>
    <row r="114" spans="1:5" s="5" customFormat="1" ht="30">
      <c r="A114" s="27" t="s">
        <v>65</v>
      </c>
      <c r="B114" s="51">
        <v>1264800</v>
      </c>
      <c r="C114" s="55">
        <v>947700</v>
      </c>
      <c r="D114" s="28">
        <f t="shared" si="15"/>
        <v>0.7492884250474383</v>
      </c>
      <c r="E114" s="31">
        <f t="shared" si="16"/>
        <v>-317100</v>
      </c>
    </row>
    <row r="115" spans="1:5" s="5" customFormat="1" ht="30">
      <c r="A115" s="27" t="s">
        <v>66</v>
      </c>
      <c r="B115" s="51">
        <v>144000</v>
      </c>
      <c r="C115" s="55">
        <v>69918.92</v>
      </c>
      <c r="D115" s="28">
        <f t="shared" si="15"/>
        <v>0.4855480555555555</v>
      </c>
      <c r="E115" s="31">
        <f t="shared" si="16"/>
        <v>-74081.08</v>
      </c>
    </row>
    <row r="116" spans="1:5" s="5" customFormat="1" ht="30">
      <c r="A116" s="27" t="s">
        <v>194</v>
      </c>
      <c r="B116" s="51">
        <v>470400</v>
      </c>
      <c r="C116" s="55">
        <v>0</v>
      </c>
      <c r="D116" s="28">
        <f>IF(B116=0,"   ",C116/B116)</f>
        <v>0</v>
      </c>
      <c r="E116" s="31">
        <f>C116-B116</f>
        <v>-470400</v>
      </c>
    </row>
    <row r="117" spans="1:5" s="5" customFormat="1" ht="30">
      <c r="A117" s="27" t="s">
        <v>69</v>
      </c>
      <c r="B117" s="51">
        <f>B118+B120+B121+B122+B124+B119+B123+B125+B126+B129</f>
        <v>165989900</v>
      </c>
      <c r="C117" s="51">
        <f>C118+C120+C121+C122+C124+C119+C123+C125+C126+C129</f>
        <v>138232898.15</v>
      </c>
      <c r="D117" s="28">
        <f t="shared" si="15"/>
        <v>0.8327789711904159</v>
      </c>
      <c r="E117" s="31">
        <f t="shared" si="16"/>
        <v>-27757001.849999994</v>
      </c>
    </row>
    <row r="118" spans="1:5" s="5" customFormat="1" ht="15">
      <c r="A118" s="27" t="s">
        <v>70</v>
      </c>
      <c r="B118" s="51">
        <v>16942400</v>
      </c>
      <c r="C118" s="51">
        <v>12707100</v>
      </c>
      <c r="D118" s="28">
        <f t="shared" si="15"/>
        <v>0.7500177070544906</v>
      </c>
      <c r="E118" s="31">
        <f t="shared" si="16"/>
        <v>-4235300</v>
      </c>
    </row>
    <row r="119" spans="1:5" s="5" customFormat="1" ht="27.75" customHeight="1">
      <c r="A119" s="27" t="s">
        <v>93</v>
      </c>
      <c r="B119" s="51">
        <v>37117300</v>
      </c>
      <c r="C119" s="55">
        <v>32970100</v>
      </c>
      <c r="D119" s="28">
        <f>IF(B119=0,"   ",C119/B119)</f>
        <v>0.8882677349914999</v>
      </c>
      <c r="E119" s="31">
        <f>C119-B119</f>
        <v>-4147200</v>
      </c>
    </row>
    <row r="120" spans="1:5" s="5" customFormat="1" ht="15">
      <c r="A120" s="27" t="s">
        <v>85</v>
      </c>
      <c r="B120" s="51">
        <v>108579500</v>
      </c>
      <c r="C120" s="55">
        <v>90510200</v>
      </c>
      <c r="D120" s="28">
        <f t="shared" si="15"/>
        <v>0.8335846085126566</v>
      </c>
      <c r="E120" s="31">
        <f t="shared" si="16"/>
        <v>-18069300</v>
      </c>
    </row>
    <row r="121" spans="1:5" s="5" customFormat="1" ht="15">
      <c r="A121" s="27" t="s">
        <v>71</v>
      </c>
      <c r="B121" s="51">
        <v>598000</v>
      </c>
      <c r="C121" s="55">
        <v>391840.16</v>
      </c>
      <c r="D121" s="28">
        <f t="shared" si="15"/>
        <v>0.6552511036789297</v>
      </c>
      <c r="E121" s="31">
        <f t="shared" si="16"/>
        <v>-206159.84000000003</v>
      </c>
    </row>
    <row r="122" spans="1:5" s="5" customFormat="1" ht="15">
      <c r="A122" s="27" t="s">
        <v>72</v>
      </c>
      <c r="B122" s="51">
        <v>1500</v>
      </c>
      <c r="C122" s="55">
        <v>0</v>
      </c>
      <c r="D122" s="28">
        <f t="shared" si="15"/>
        <v>0</v>
      </c>
      <c r="E122" s="31">
        <f t="shared" si="16"/>
        <v>-1500</v>
      </c>
    </row>
    <row r="123" spans="1:5" s="5" customFormat="1" ht="15">
      <c r="A123" s="27" t="s">
        <v>99</v>
      </c>
      <c r="B123" s="51">
        <v>1400</v>
      </c>
      <c r="C123" s="55">
        <v>1050</v>
      </c>
      <c r="D123" s="28">
        <f t="shared" si="15"/>
        <v>0.75</v>
      </c>
      <c r="E123" s="31">
        <f t="shared" si="16"/>
        <v>-350</v>
      </c>
    </row>
    <row r="124" spans="1:5" s="5" customFormat="1" ht="30">
      <c r="A124" s="27" t="s">
        <v>77</v>
      </c>
      <c r="B124" s="51">
        <v>57600</v>
      </c>
      <c r="C124" s="51">
        <v>35889.5</v>
      </c>
      <c r="D124" s="28">
        <f aca="true" t="shared" si="17" ref="D124:D133">IF(B124=0,"   ",C124/B124)</f>
        <v>0.6230815972222222</v>
      </c>
      <c r="E124" s="31">
        <f aca="true" t="shared" si="18" ref="E124:E133">C124-B124</f>
        <v>-21710.5</v>
      </c>
    </row>
    <row r="125" spans="1:5" s="5" customFormat="1" ht="30">
      <c r="A125" s="41" t="s">
        <v>143</v>
      </c>
      <c r="B125" s="51">
        <v>125800</v>
      </c>
      <c r="C125" s="51">
        <v>0</v>
      </c>
      <c r="D125" s="28">
        <f t="shared" si="17"/>
        <v>0</v>
      </c>
      <c r="E125" s="31">
        <f t="shared" si="18"/>
        <v>-125800</v>
      </c>
    </row>
    <row r="126" spans="1:5" s="5" customFormat="1" ht="28.5" customHeight="1">
      <c r="A126" s="27" t="s">
        <v>142</v>
      </c>
      <c r="B126" s="51">
        <f>B127+B128</f>
        <v>2244800</v>
      </c>
      <c r="C126" s="51">
        <f>C127+C128</f>
        <v>1425049.56</v>
      </c>
      <c r="D126" s="28">
        <f t="shared" si="17"/>
        <v>0.6348225053456878</v>
      </c>
      <c r="E126" s="31">
        <f>C126-B126</f>
        <v>-819750.44</v>
      </c>
    </row>
    <row r="127" spans="1:5" s="5" customFormat="1" ht="15">
      <c r="A127" s="27" t="s">
        <v>118</v>
      </c>
      <c r="B127" s="51">
        <v>1635700</v>
      </c>
      <c r="C127" s="51">
        <v>1109888.06</v>
      </c>
      <c r="D127" s="28">
        <f t="shared" si="17"/>
        <v>0.6785401112673474</v>
      </c>
      <c r="E127" s="31">
        <f>C127-B127</f>
        <v>-525811.94</v>
      </c>
    </row>
    <row r="128" spans="1:5" s="5" customFormat="1" ht="15">
      <c r="A128" s="27" t="s">
        <v>119</v>
      </c>
      <c r="B128" s="51">
        <v>609100</v>
      </c>
      <c r="C128" s="55">
        <v>315161.5</v>
      </c>
      <c r="D128" s="28">
        <f t="shared" si="17"/>
        <v>0.5174216056476769</v>
      </c>
      <c r="E128" s="31">
        <f>C128-B128</f>
        <v>-293938.5</v>
      </c>
    </row>
    <row r="129" spans="1:5" s="5" customFormat="1" ht="30">
      <c r="A129" s="27" t="s">
        <v>144</v>
      </c>
      <c r="B129" s="51">
        <v>321600</v>
      </c>
      <c r="C129" s="55">
        <v>191668.93</v>
      </c>
      <c r="D129" s="28">
        <f t="shared" si="17"/>
        <v>0.5959854788557214</v>
      </c>
      <c r="E129" s="31">
        <f>C129-B129</f>
        <v>-129931.07</v>
      </c>
    </row>
    <row r="130" spans="1:5" s="5" customFormat="1" ht="30">
      <c r="A130" s="27" t="s">
        <v>67</v>
      </c>
      <c r="B130" s="51">
        <f>B131+B132</f>
        <v>8112720</v>
      </c>
      <c r="C130" s="51">
        <f>C131+C132</f>
        <v>4857129.1</v>
      </c>
      <c r="D130" s="28">
        <f t="shared" si="17"/>
        <v>0.5987053787139208</v>
      </c>
      <c r="E130" s="31">
        <f t="shared" si="18"/>
        <v>-3255590.9000000004</v>
      </c>
    </row>
    <row r="131" spans="1:5" s="5" customFormat="1" ht="15">
      <c r="A131" s="41" t="s">
        <v>73</v>
      </c>
      <c r="B131" s="51">
        <v>5019745.5</v>
      </c>
      <c r="C131" s="51">
        <v>2007898.2</v>
      </c>
      <c r="D131" s="28">
        <f t="shared" si="17"/>
        <v>0.39999999999999997</v>
      </c>
      <c r="E131" s="31">
        <f t="shared" si="18"/>
        <v>-3011847.3</v>
      </c>
    </row>
    <row r="132" spans="1:5" s="5" customFormat="1" ht="15">
      <c r="A132" s="41" t="s">
        <v>58</v>
      </c>
      <c r="B132" s="51">
        <v>3092974.5</v>
      </c>
      <c r="C132" s="55">
        <v>2849230.9</v>
      </c>
      <c r="D132" s="28">
        <f t="shared" si="17"/>
        <v>0.92119443597094</v>
      </c>
      <c r="E132" s="31">
        <f t="shared" si="18"/>
        <v>-243743.6000000001</v>
      </c>
    </row>
    <row r="133" spans="1:5" s="5" customFormat="1" ht="19.5" customHeight="1">
      <c r="A133" s="27" t="s">
        <v>68</v>
      </c>
      <c r="B133" s="51">
        <v>281300</v>
      </c>
      <c r="C133" s="55">
        <v>59639.09</v>
      </c>
      <c r="D133" s="28">
        <f t="shared" si="17"/>
        <v>0.2120124066832563</v>
      </c>
      <c r="E133" s="31">
        <f t="shared" si="18"/>
        <v>-221660.91</v>
      </c>
    </row>
    <row r="134" spans="1:5" s="5" customFormat="1" ht="20.25" customHeight="1">
      <c r="A134" s="27" t="s">
        <v>35</v>
      </c>
      <c r="B134" s="51">
        <f>SUM(B135:B142)</f>
        <v>25271740</v>
      </c>
      <c r="C134" s="51">
        <f>SUM(C135:C142)</f>
        <v>8392135.76</v>
      </c>
      <c r="D134" s="28">
        <f aca="true" t="shared" si="19" ref="D134:D160">IF(B134=0,"   ",C134/B134)</f>
        <v>0.33207589821674327</v>
      </c>
      <c r="E134" s="31">
        <f aca="true" t="shared" si="20" ref="E134:E143">C134-B134</f>
        <v>-16879604.240000002</v>
      </c>
    </row>
    <row r="135" spans="1:5" s="5" customFormat="1" ht="15">
      <c r="A135" s="27" t="s">
        <v>195</v>
      </c>
      <c r="B135" s="51">
        <v>1000000</v>
      </c>
      <c r="C135" s="55">
        <v>1000000</v>
      </c>
      <c r="D135" s="28">
        <f t="shared" si="19"/>
        <v>1</v>
      </c>
      <c r="E135" s="31">
        <f t="shared" si="20"/>
        <v>0</v>
      </c>
    </row>
    <row r="136" spans="1:5" s="5" customFormat="1" ht="30">
      <c r="A136" s="27" t="s">
        <v>100</v>
      </c>
      <c r="B136" s="51">
        <v>12210840</v>
      </c>
      <c r="C136" s="55">
        <v>5564205.76</v>
      </c>
      <c r="D136" s="28">
        <f t="shared" si="19"/>
        <v>0.4556775586282352</v>
      </c>
      <c r="E136" s="31">
        <f t="shared" si="20"/>
        <v>-6646634.24</v>
      </c>
    </row>
    <row r="137" spans="1:5" s="5" customFormat="1" ht="45">
      <c r="A137" s="27" t="s">
        <v>231</v>
      </c>
      <c r="B137" s="51">
        <v>2968600</v>
      </c>
      <c r="C137" s="55">
        <v>735630</v>
      </c>
      <c r="D137" s="28">
        <f aca="true" t="shared" si="21" ref="D137:D142">IF(B137=0,"   ",C137/B137)</f>
        <v>0.2478036785016506</v>
      </c>
      <c r="E137" s="31">
        <f t="shared" si="20"/>
        <v>-2232970</v>
      </c>
    </row>
    <row r="138" spans="1:5" s="5" customFormat="1" ht="60">
      <c r="A138" s="27" t="s">
        <v>242</v>
      </c>
      <c r="B138" s="51">
        <v>412300</v>
      </c>
      <c r="C138" s="55">
        <v>412300</v>
      </c>
      <c r="D138" s="28">
        <f t="shared" si="21"/>
        <v>1</v>
      </c>
      <c r="E138" s="31">
        <f t="shared" si="20"/>
        <v>0</v>
      </c>
    </row>
    <row r="139" spans="1:5" s="5" customFormat="1" ht="45">
      <c r="A139" s="27" t="s">
        <v>244</v>
      </c>
      <c r="B139" s="51">
        <v>8100000</v>
      </c>
      <c r="C139" s="55">
        <v>300000</v>
      </c>
      <c r="D139" s="28">
        <f t="shared" si="21"/>
        <v>0.037037037037037035</v>
      </c>
      <c r="E139" s="31">
        <f>C139-B139</f>
        <v>-7800000</v>
      </c>
    </row>
    <row r="140" spans="1:5" s="5" customFormat="1" ht="45">
      <c r="A140" s="27" t="s">
        <v>245</v>
      </c>
      <c r="B140" s="51">
        <v>280000</v>
      </c>
      <c r="C140" s="55">
        <v>280000</v>
      </c>
      <c r="D140" s="28">
        <f t="shared" si="21"/>
        <v>1</v>
      </c>
      <c r="E140" s="31">
        <f>C140-B140</f>
        <v>0</v>
      </c>
    </row>
    <row r="141" spans="1:5" s="5" customFormat="1" ht="30">
      <c r="A141" s="27" t="s">
        <v>249</v>
      </c>
      <c r="B141" s="51">
        <v>100000</v>
      </c>
      <c r="C141" s="55">
        <v>100000</v>
      </c>
      <c r="D141" s="28">
        <f t="shared" si="21"/>
        <v>1</v>
      </c>
      <c r="E141" s="31">
        <f>C141-B141</f>
        <v>0</v>
      </c>
    </row>
    <row r="142" spans="1:5" s="5" customFormat="1" ht="45">
      <c r="A142" s="27" t="s">
        <v>261</v>
      </c>
      <c r="B142" s="51">
        <v>200000</v>
      </c>
      <c r="C142" s="55">
        <v>0</v>
      </c>
      <c r="D142" s="28">
        <f t="shared" si="21"/>
        <v>0</v>
      </c>
      <c r="E142" s="31">
        <f>C142-B142</f>
        <v>-200000</v>
      </c>
    </row>
    <row r="143" spans="1:5" s="5" customFormat="1" ht="14.25">
      <c r="A143" s="56" t="s">
        <v>5</v>
      </c>
      <c r="B143" s="57">
        <f>B35+B36</f>
        <v>647379577.4399999</v>
      </c>
      <c r="C143" s="57">
        <f>SUM(C35,C36,)</f>
        <v>335447636.87</v>
      </c>
      <c r="D143" s="58">
        <f t="shared" si="19"/>
        <v>0.5181622166650597</v>
      </c>
      <c r="E143" s="59">
        <f t="shared" si="20"/>
        <v>-311931940.56999993</v>
      </c>
    </row>
    <row r="144" spans="1:5" s="7" customFormat="1" ht="15">
      <c r="A144" s="68" t="s">
        <v>6</v>
      </c>
      <c r="B144" s="53"/>
      <c r="C144" s="54"/>
      <c r="D144" s="28" t="str">
        <f t="shared" si="19"/>
        <v>   </v>
      </c>
      <c r="E144" s="29"/>
    </row>
    <row r="145" spans="1:5" s="5" customFormat="1" ht="15">
      <c r="A145" s="27" t="s">
        <v>20</v>
      </c>
      <c r="B145" s="51">
        <f>B146+B153+B155+B158+B159+B156</f>
        <v>33000324.5</v>
      </c>
      <c r="C145" s="51">
        <f>C146+C153+C155+C158+C159+C156</f>
        <v>22875695.560000002</v>
      </c>
      <c r="D145" s="28">
        <f t="shared" si="19"/>
        <v>0.6931960793294625</v>
      </c>
      <c r="E145" s="31">
        <f aca="true" t="shared" si="22" ref="E145:E176">C145-B145</f>
        <v>-10124628.939999998</v>
      </c>
    </row>
    <row r="146" spans="1:5" s="5" customFormat="1" ht="15">
      <c r="A146" s="27" t="s">
        <v>21</v>
      </c>
      <c r="B146" s="51">
        <v>16624857.41</v>
      </c>
      <c r="C146" s="55">
        <v>12031221.13</v>
      </c>
      <c r="D146" s="28">
        <f t="shared" si="19"/>
        <v>0.7236886809485124</v>
      </c>
      <c r="E146" s="31">
        <f t="shared" si="22"/>
        <v>-4593636.279999999</v>
      </c>
    </row>
    <row r="147" spans="1:5" s="5" customFormat="1" ht="30">
      <c r="A147" s="27" t="s">
        <v>39</v>
      </c>
      <c r="B147" s="51">
        <v>1500</v>
      </c>
      <c r="C147" s="51">
        <v>0</v>
      </c>
      <c r="D147" s="28">
        <f t="shared" si="19"/>
        <v>0</v>
      </c>
      <c r="E147" s="31">
        <f t="shared" si="22"/>
        <v>-1500</v>
      </c>
    </row>
    <row r="148" spans="1:5" s="5" customFormat="1" ht="28.5" customHeight="1">
      <c r="A148" s="27" t="s">
        <v>40</v>
      </c>
      <c r="B148" s="51">
        <v>321600</v>
      </c>
      <c r="C148" s="51">
        <v>191668.93</v>
      </c>
      <c r="D148" s="28">
        <f t="shared" si="19"/>
        <v>0.5959854788557214</v>
      </c>
      <c r="E148" s="31">
        <f t="shared" si="22"/>
        <v>-129931.07</v>
      </c>
    </row>
    <row r="149" spans="1:5" s="5" customFormat="1" ht="15">
      <c r="A149" s="27" t="s">
        <v>41</v>
      </c>
      <c r="B149" s="51">
        <v>598000</v>
      </c>
      <c r="C149" s="55">
        <v>391840.16</v>
      </c>
      <c r="D149" s="28">
        <f t="shared" si="19"/>
        <v>0.6552511036789297</v>
      </c>
      <c r="E149" s="31">
        <f t="shared" si="22"/>
        <v>-206159.84000000003</v>
      </c>
    </row>
    <row r="150" spans="1:5" s="5" customFormat="1" ht="15">
      <c r="A150" s="27" t="s">
        <v>101</v>
      </c>
      <c r="B150" s="51">
        <v>1400</v>
      </c>
      <c r="C150" s="55">
        <v>1050</v>
      </c>
      <c r="D150" s="28">
        <f t="shared" si="19"/>
        <v>0.75</v>
      </c>
      <c r="E150" s="31">
        <f t="shared" si="22"/>
        <v>-350</v>
      </c>
    </row>
    <row r="151" spans="1:5" s="5" customFormat="1" ht="28.5" customHeight="1">
      <c r="A151" s="27" t="s">
        <v>136</v>
      </c>
      <c r="B151" s="51">
        <v>900</v>
      </c>
      <c r="C151" s="51">
        <v>0</v>
      </c>
      <c r="D151" s="28">
        <f>IF(B151=0,"   ",C151/B151)</f>
        <v>0</v>
      </c>
      <c r="E151" s="31">
        <f>C151-B151</f>
        <v>-900</v>
      </c>
    </row>
    <row r="152" spans="1:5" s="5" customFormat="1" ht="15">
      <c r="A152" s="27" t="s">
        <v>82</v>
      </c>
      <c r="B152" s="51">
        <v>57600</v>
      </c>
      <c r="C152" s="55">
        <v>35889.5</v>
      </c>
      <c r="D152" s="28">
        <f t="shared" si="19"/>
        <v>0.6230815972222222</v>
      </c>
      <c r="E152" s="31">
        <f t="shared" si="22"/>
        <v>-21710.5</v>
      </c>
    </row>
    <row r="153" spans="1:5" s="5" customFormat="1" ht="15.75" customHeight="1">
      <c r="A153" s="27" t="s">
        <v>78</v>
      </c>
      <c r="B153" s="51">
        <f>B154</f>
        <v>13300</v>
      </c>
      <c r="C153" s="51">
        <f>C154</f>
        <v>0</v>
      </c>
      <c r="D153" s="28">
        <f t="shared" si="19"/>
        <v>0</v>
      </c>
      <c r="E153" s="31">
        <f t="shared" si="22"/>
        <v>-13300</v>
      </c>
    </row>
    <row r="154" spans="1:5" s="5" customFormat="1" ht="30.75" customHeight="1">
      <c r="A154" s="27" t="s">
        <v>239</v>
      </c>
      <c r="B154" s="51">
        <v>13300</v>
      </c>
      <c r="C154" s="55">
        <v>0</v>
      </c>
      <c r="D154" s="28">
        <f t="shared" si="19"/>
        <v>0</v>
      </c>
      <c r="E154" s="31">
        <f t="shared" si="22"/>
        <v>-13300</v>
      </c>
    </row>
    <row r="155" spans="1:5" s="5" customFormat="1" ht="30">
      <c r="A155" s="27" t="s">
        <v>92</v>
      </c>
      <c r="B155" s="51">
        <v>4041500</v>
      </c>
      <c r="C155" s="55">
        <v>2620509.93</v>
      </c>
      <c r="D155" s="28">
        <f t="shared" si="19"/>
        <v>0.6484003290857355</v>
      </c>
      <c r="E155" s="31">
        <f t="shared" si="22"/>
        <v>-1420990.0699999998</v>
      </c>
    </row>
    <row r="156" spans="1:5" s="5" customFormat="1" ht="15">
      <c r="A156" s="27" t="s">
        <v>126</v>
      </c>
      <c r="B156" s="51">
        <v>610000</v>
      </c>
      <c r="C156" s="51">
        <v>610000</v>
      </c>
      <c r="D156" s="28">
        <v>0</v>
      </c>
      <c r="E156" s="31">
        <f>C156-B156</f>
        <v>0</v>
      </c>
    </row>
    <row r="157" spans="1:5" s="5" customFormat="1" ht="30">
      <c r="A157" s="27" t="s">
        <v>127</v>
      </c>
      <c r="B157" s="51">
        <v>0</v>
      </c>
      <c r="C157" s="55">
        <v>0</v>
      </c>
      <c r="D157" s="28" t="str">
        <f>IF(B157=0,"   ",C157/B157)</f>
        <v>   </v>
      </c>
      <c r="E157" s="31">
        <f>C157-B157</f>
        <v>0</v>
      </c>
    </row>
    <row r="158" spans="1:5" s="5" customFormat="1" ht="15">
      <c r="A158" s="27" t="s">
        <v>22</v>
      </c>
      <c r="B158" s="51">
        <v>9959.65</v>
      </c>
      <c r="C158" s="55">
        <v>0</v>
      </c>
      <c r="D158" s="28">
        <f t="shared" si="19"/>
        <v>0</v>
      </c>
      <c r="E158" s="31">
        <f t="shared" si="22"/>
        <v>-9959.65</v>
      </c>
    </row>
    <row r="159" spans="1:5" s="5" customFormat="1" ht="15">
      <c r="A159" s="27" t="s">
        <v>29</v>
      </c>
      <c r="B159" s="51">
        <f>B161+B162+B163+B164+B165</f>
        <v>11700707.44</v>
      </c>
      <c r="C159" s="51">
        <f>C161+C162+C163+C164+C165</f>
        <v>7613964.5</v>
      </c>
      <c r="D159" s="38">
        <f t="shared" si="19"/>
        <v>0.6507268504099954</v>
      </c>
      <c r="E159" s="31">
        <f t="shared" si="22"/>
        <v>-4086742.9399999995</v>
      </c>
    </row>
    <row r="160" spans="1:5" s="5" customFormat="1" ht="15">
      <c r="A160" s="27" t="s">
        <v>74</v>
      </c>
      <c r="B160" s="51"/>
      <c r="C160" s="55"/>
      <c r="D160" s="28" t="str">
        <f t="shared" si="19"/>
        <v>   </v>
      </c>
      <c r="E160" s="31">
        <f t="shared" si="22"/>
        <v>0</v>
      </c>
    </row>
    <row r="161" spans="1:5" s="5" customFormat="1" ht="15">
      <c r="A161" s="27" t="s">
        <v>56</v>
      </c>
      <c r="B161" s="51">
        <v>8428600</v>
      </c>
      <c r="C161" s="55">
        <v>5629208.06</v>
      </c>
      <c r="D161" s="28">
        <f>IF(B161=0,"   ",C161/B161)</f>
        <v>0.6678698787461737</v>
      </c>
      <c r="E161" s="31">
        <f t="shared" si="22"/>
        <v>-2799391.9400000004</v>
      </c>
    </row>
    <row r="162" spans="1:5" s="5" customFormat="1" ht="15">
      <c r="A162" s="27" t="s">
        <v>150</v>
      </c>
      <c r="B162" s="51">
        <v>1874100</v>
      </c>
      <c r="C162" s="51">
        <v>1345000</v>
      </c>
      <c r="D162" s="28">
        <f>IF(B162=0,"   ",C162/B162)</f>
        <v>0.7176778186863028</v>
      </c>
      <c r="E162" s="31">
        <f t="shared" si="22"/>
        <v>-529100</v>
      </c>
    </row>
    <row r="163" spans="1:5" s="5" customFormat="1" ht="15">
      <c r="A163" s="27" t="s">
        <v>113</v>
      </c>
      <c r="B163" s="51">
        <v>155000</v>
      </c>
      <c r="C163" s="55">
        <v>0</v>
      </c>
      <c r="D163" s="28">
        <f>IF(B163=0,"   ",C163/B163)</f>
        <v>0</v>
      </c>
      <c r="E163" s="31">
        <f t="shared" si="22"/>
        <v>-155000</v>
      </c>
    </row>
    <row r="164" spans="1:5" s="5" customFormat="1" ht="30">
      <c r="A164" s="41" t="s">
        <v>215</v>
      </c>
      <c r="B164" s="51">
        <v>772607.44</v>
      </c>
      <c r="C164" s="51">
        <v>639756.44</v>
      </c>
      <c r="D164" s="28">
        <f>IF(B164=0,"   ",C164/B164)</f>
        <v>0.8280485106382097</v>
      </c>
      <c r="E164" s="31">
        <f>C164-B164</f>
        <v>-132851</v>
      </c>
    </row>
    <row r="165" spans="1:5" s="5" customFormat="1" ht="30">
      <c r="A165" s="41" t="s">
        <v>196</v>
      </c>
      <c r="B165" s="51">
        <v>470400</v>
      </c>
      <c r="C165" s="51">
        <v>0</v>
      </c>
      <c r="D165" s="28">
        <f>IF(B165=0,"   ",C165/B165)</f>
        <v>0</v>
      </c>
      <c r="E165" s="31">
        <f>C165-B165</f>
        <v>-470400</v>
      </c>
    </row>
    <row r="166" spans="1:5" s="5" customFormat="1" ht="15.75" customHeight="1">
      <c r="A166" s="27" t="s">
        <v>42</v>
      </c>
      <c r="B166" s="51">
        <f>SUM(B167)</f>
        <v>1264800</v>
      </c>
      <c r="C166" s="51">
        <f>SUM(C167)</f>
        <v>947700</v>
      </c>
      <c r="D166" s="28">
        <f aca="true" t="shared" si="23" ref="D166:D171">IF(B166=0,"   ",C166/B166)</f>
        <v>0.7492884250474383</v>
      </c>
      <c r="E166" s="31">
        <f t="shared" si="22"/>
        <v>-317100</v>
      </c>
    </row>
    <row r="167" spans="1:5" s="5" customFormat="1" ht="30">
      <c r="A167" s="27" t="s">
        <v>43</v>
      </c>
      <c r="B167" s="51">
        <v>1264800</v>
      </c>
      <c r="C167" s="55">
        <v>947700</v>
      </c>
      <c r="D167" s="28">
        <f t="shared" si="23"/>
        <v>0.7492884250474383</v>
      </c>
      <c r="E167" s="31">
        <f t="shared" si="22"/>
        <v>-317100</v>
      </c>
    </row>
    <row r="168" spans="1:5" s="5" customFormat="1" ht="29.25" customHeight="1">
      <c r="A168" s="27" t="s">
        <v>23</v>
      </c>
      <c r="B168" s="51">
        <f>B169+B170+B171+B172+B173+B174+B175</f>
        <v>3664300</v>
      </c>
      <c r="C168" s="51">
        <f>C169+C170+C171+C172+C173+C174+C175</f>
        <v>2700211.38</v>
      </c>
      <c r="D168" s="28">
        <f t="shared" si="23"/>
        <v>0.736896918920394</v>
      </c>
      <c r="E168" s="31">
        <f t="shared" si="22"/>
        <v>-964088.6200000001</v>
      </c>
    </row>
    <row r="169" spans="1:5" s="5" customFormat="1" ht="15">
      <c r="A169" s="27" t="s">
        <v>240</v>
      </c>
      <c r="B169" s="51">
        <v>1478700</v>
      </c>
      <c r="C169" s="55">
        <v>1115000</v>
      </c>
      <c r="D169" s="28">
        <f t="shared" si="23"/>
        <v>0.7540407114357206</v>
      </c>
      <c r="E169" s="31">
        <f t="shared" si="22"/>
        <v>-363700</v>
      </c>
    </row>
    <row r="170" spans="1:5" s="5" customFormat="1" ht="15">
      <c r="A170" s="27" t="s">
        <v>153</v>
      </c>
      <c r="B170" s="51">
        <v>256300</v>
      </c>
      <c r="C170" s="55">
        <v>190891.04</v>
      </c>
      <c r="D170" s="28">
        <f t="shared" si="23"/>
        <v>0.7447953179867344</v>
      </c>
      <c r="E170" s="31">
        <f>C170-B170</f>
        <v>-65408.95999999999</v>
      </c>
    </row>
    <row r="171" spans="1:5" s="5" customFormat="1" ht="15">
      <c r="A171" s="27" t="s">
        <v>151</v>
      </c>
      <c r="B171" s="51">
        <v>1397000</v>
      </c>
      <c r="C171" s="55">
        <v>929020.34</v>
      </c>
      <c r="D171" s="28">
        <f t="shared" si="23"/>
        <v>0.6650109806728705</v>
      </c>
      <c r="E171" s="31">
        <f t="shared" si="22"/>
        <v>-467979.66000000003</v>
      </c>
    </row>
    <row r="172" spans="1:5" s="5" customFormat="1" ht="30">
      <c r="A172" s="41" t="s">
        <v>154</v>
      </c>
      <c r="B172" s="51">
        <v>93000</v>
      </c>
      <c r="C172" s="51">
        <v>53000</v>
      </c>
      <c r="D172" s="28">
        <f aca="true" t="shared" si="24" ref="D172:D178">IF(B172=0,"   ",C172/B172)</f>
        <v>0.5698924731182796</v>
      </c>
      <c r="E172" s="31">
        <f>C172-B172</f>
        <v>-40000</v>
      </c>
    </row>
    <row r="173" spans="1:5" s="5" customFormat="1" ht="30">
      <c r="A173" s="41" t="s">
        <v>174</v>
      </c>
      <c r="B173" s="51">
        <v>12000</v>
      </c>
      <c r="C173" s="51">
        <v>0</v>
      </c>
      <c r="D173" s="28">
        <f t="shared" si="24"/>
        <v>0</v>
      </c>
      <c r="E173" s="31">
        <f>C173-B173</f>
        <v>-12000</v>
      </c>
    </row>
    <row r="174" spans="1:5" s="5" customFormat="1" ht="30">
      <c r="A174" s="41" t="s">
        <v>175</v>
      </c>
      <c r="B174" s="51">
        <v>15000</v>
      </c>
      <c r="C174" s="51">
        <v>0</v>
      </c>
      <c r="D174" s="28">
        <f t="shared" si="24"/>
        <v>0</v>
      </c>
      <c r="E174" s="31">
        <f>C174-B174</f>
        <v>-15000</v>
      </c>
    </row>
    <row r="175" spans="1:5" s="5" customFormat="1" ht="60">
      <c r="A175" s="41" t="s">
        <v>242</v>
      </c>
      <c r="B175" s="51">
        <v>412300</v>
      </c>
      <c r="C175" s="51">
        <v>412300</v>
      </c>
      <c r="D175" s="28">
        <f>IF(B175=0,"   ",C175/B175)</f>
        <v>1</v>
      </c>
      <c r="E175" s="31">
        <f>C175-B175</f>
        <v>0</v>
      </c>
    </row>
    <row r="176" spans="1:5" s="5" customFormat="1" ht="15">
      <c r="A176" s="27" t="s">
        <v>24</v>
      </c>
      <c r="B176" s="51">
        <f>B179+B187+B205+B185+B177</f>
        <v>41869739.53</v>
      </c>
      <c r="C176" s="51">
        <f>C179+C187+C205+C185+C177</f>
        <v>29250013.590000004</v>
      </c>
      <c r="D176" s="28">
        <f t="shared" si="24"/>
        <v>0.6985955470069771</v>
      </c>
      <c r="E176" s="31">
        <f t="shared" si="22"/>
        <v>-12619725.939999998</v>
      </c>
    </row>
    <row r="177" spans="1:5" s="5" customFormat="1" ht="15">
      <c r="A177" s="39" t="s">
        <v>171</v>
      </c>
      <c r="B177" s="51">
        <f>SUM(B178:B178)</f>
        <v>65000</v>
      </c>
      <c r="C177" s="51">
        <f>SUM(C178:C178)</f>
        <v>65000</v>
      </c>
      <c r="D177" s="28">
        <f t="shared" si="24"/>
        <v>1</v>
      </c>
      <c r="E177" s="67">
        <f>C177-B177</f>
        <v>0</v>
      </c>
    </row>
    <row r="178" spans="1:5" ht="29.25" customHeight="1">
      <c r="A178" s="27" t="s">
        <v>172</v>
      </c>
      <c r="B178" s="66">
        <v>65000</v>
      </c>
      <c r="C178" s="66">
        <v>65000</v>
      </c>
      <c r="D178" s="28">
        <f t="shared" si="24"/>
        <v>1</v>
      </c>
      <c r="E178" s="67">
        <f>C178-B178</f>
        <v>0</v>
      </c>
    </row>
    <row r="179" spans="1:5" s="5" customFormat="1" ht="15">
      <c r="A179" s="39" t="s">
        <v>83</v>
      </c>
      <c r="B179" s="51">
        <f>B180+B181+B182</f>
        <v>124900</v>
      </c>
      <c r="C179" s="51">
        <f>C180+C181+C182</f>
        <v>0</v>
      </c>
      <c r="D179" s="28">
        <f aca="true" t="shared" si="25" ref="D179:D192">IF(B179=0,"   ",C179/B179)</f>
        <v>0</v>
      </c>
      <c r="E179" s="31">
        <f aca="true" t="shared" si="26" ref="E179:E192">C179-B179</f>
        <v>-124900</v>
      </c>
    </row>
    <row r="180" spans="1:5" s="5" customFormat="1" ht="15">
      <c r="A180" s="39" t="s">
        <v>84</v>
      </c>
      <c r="B180" s="51">
        <v>0</v>
      </c>
      <c r="C180" s="51">
        <v>0</v>
      </c>
      <c r="D180" s="28" t="str">
        <f t="shared" si="25"/>
        <v>   </v>
      </c>
      <c r="E180" s="31">
        <f t="shared" si="26"/>
        <v>0</v>
      </c>
    </row>
    <row r="181" spans="1:5" s="5" customFormat="1" ht="15">
      <c r="A181" s="39" t="s">
        <v>120</v>
      </c>
      <c r="B181" s="51">
        <v>0</v>
      </c>
      <c r="C181" s="51">
        <v>0</v>
      </c>
      <c r="D181" s="28" t="str">
        <f t="shared" si="25"/>
        <v>   </v>
      </c>
      <c r="E181" s="31">
        <f t="shared" si="26"/>
        <v>0</v>
      </c>
    </row>
    <row r="182" spans="1:5" s="5" customFormat="1" ht="30">
      <c r="A182" s="39" t="s">
        <v>122</v>
      </c>
      <c r="B182" s="51">
        <f>B183+B184</f>
        <v>124900</v>
      </c>
      <c r="C182" s="51">
        <f>C183+C184</f>
        <v>0</v>
      </c>
      <c r="D182" s="28">
        <f t="shared" si="25"/>
        <v>0</v>
      </c>
      <c r="E182" s="31">
        <f t="shared" si="26"/>
        <v>-124900</v>
      </c>
    </row>
    <row r="183" spans="1:5" s="5" customFormat="1" ht="15">
      <c r="A183" s="41" t="s">
        <v>58</v>
      </c>
      <c r="B183" s="51">
        <v>124900</v>
      </c>
      <c r="C183" s="51">
        <v>0</v>
      </c>
      <c r="D183" s="28">
        <f t="shared" si="25"/>
        <v>0</v>
      </c>
      <c r="E183" s="31">
        <f t="shared" si="26"/>
        <v>-124900</v>
      </c>
    </row>
    <row r="184" spans="1:5" s="5" customFormat="1" ht="15">
      <c r="A184" s="41" t="s">
        <v>121</v>
      </c>
      <c r="B184" s="51">
        <v>0</v>
      </c>
      <c r="C184" s="51">
        <v>0</v>
      </c>
      <c r="D184" s="28" t="str">
        <f t="shared" si="25"/>
        <v>   </v>
      </c>
      <c r="E184" s="31">
        <f>C184-B184</f>
        <v>0</v>
      </c>
    </row>
    <row r="185" spans="1:5" ht="15">
      <c r="A185" s="39" t="s">
        <v>132</v>
      </c>
      <c r="B185" s="66">
        <f>B186</f>
        <v>1800000</v>
      </c>
      <c r="C185" s="66">
        <f>C186</f>
        <v>1198936.1</v>
      </c>
      <c r="D185" s="28">
        <f>IF(B185=0,"   ",C185/B185)</f>
        <v>0.6660756111111111</v>
      </c>
      <c r="E185" s="67">
        <f>C185-B185</f>
        <v>-601063.8999999999</v>
      </c>
    </row>
    <row r="186" spans="1:5" ht="27.75" customHeight="1">
      <c r="A186" s="39" t="s">
        <v>133</v>
      </c>
      <c r="B186" s="66">
        <v>1800000</v>
      </c>
      <c r="C186" s="66">
        <v>1198936.1</v>
      </c>
      <c r="D186" s="28">
        <f>IF(B186=0,"   ",C186/B186)</f>
        <v>0.6660756111111111</v>
      </c>
      <c r="E186" s="67">
        <f>C186-B186</f>
        <v>-601063.8999999999</v>
      </c>
    </row>
    <row r="187" spans="1:5" s="5" customFormat="1" ht="15">
      <c r="A187" s="27" t="s">
        <v>25</v>
      </c>
      <c r="B187" s="51">
        <f>B191+B192+B201+B200+B196+B203+B188</f>
        <v>39647839.53</v>
      </c>
      <c r="C187" s="51">
        <f>C191+C192+C201+C200+C196+C203+C188</f>
        <v>27884327.490000002</v>
      </c>
      <c r="D187" s="28">
        <f t="shared" si="25"/>
        <v>0.703300049146461</v>
      </c>
      <c r="E187" s="31">
        <f t="shared" si="26"/>
        <v>-11763512.04</v>
      </c>
    </row>
    <row r="188" spans="1:5" s="5" customFormat="1" ht="30.75" customHeight="1">
      <c r="A188" s="27" t="s">
        <v>219</v>
      </c>
      <c r="B188" s="51">
        <f>SUM(B189:B190)</f>
        <v>328200</v>
      </c>
      <c r="C188" s="51">
        <f>SUM(C189:C190)</f>
        <v>328200</v>
      </c>
      <c r="D188" s="28">
        <f>IF(B188=0,"   ",C188/B188)</f>
        <v>1</v>
      </c>
      <c r="E188" s="31">
        <f>C188-B188</f>
        <v>0</v>
      </c>
    </row>
    <row r="189" spans="1:5" s="5" customFormat="1" ht="13.5" customHeight="1">
      <c r="A189" s="41" t="s">
        <v>58</v>
      </c>
      <c r="B189" s="51">
        <v>328200</v>
      </c>
      <c r="C189" s="51">
        <v>328200</v>
      </c>
      <c r="D189" s="28">
        <f>IF(B189=0,"   ",C189/B189)</f>
        <v>1</v>
      </c>
      <c r="E189" s="31">
        <f>C189-B189</f>
        <v>0</v>
      </c>
    </row>
    <row r="190" spans="1:5" s="5" customFormat="1" ht="13.5" customHeight="1">
      <c r="A190" s="41" t="s">
        <v>59</v>
      </c>
      <c r="B190" s="51">
        <v>0</v>
      </c>
      <c r="C190" s="51">
        <v>0</v>
      </c>
      <c r="D190" s="28" t="str">
        <f>IF(B190=0,"   ",C190/B190)</f>
        <v>   </v>
      </c>
      <c r="E190" s="31">
        <f>C190-B190</f>
        <v>0</v>
      </c>
    </row>
    <row r="191" spans="1:5" s="5" customFormat="1" ht="27.75" customHeight="1">
      <c r="A191" s="27" t="s">
        <v>130</v>
      </c>
      <c r="B191" s="51">
        <v>1612800</v>
      </c>
      <c r="C191" s="51">
        <v>1612800</v>
      </c>
      <c r="D191" s="28">
        <f t="shared" si="25"/>
        <v>1</v>
      </c>
      <c r="E191" s="31">
        <f t="shared" si="26"/>
        <v>0</v>
      </c>
    </row>
    <row r="192" spans="1:5" s="5" customFormat="1" ht="30">
      <c r="A192" s="27" t="s">
        <v>197</v>
      </c>
      <c r="B192" s="51">
        <f>B193+B194+B195</f>
        <v>10824739.53</v>
      </c>
      <c r="C192" s="51">
        <f>C193+C194+C195</f>
        <v>8657851</v>
      </c>
      <c r="D192" s="28">
        <f t="shared" si="25"/>
        <v>0.7998207232613199</v>
      </c>
      <c r="E192" s="31">
        <f t="shared" si="26"/>
        <v>-2166888.5299999993</v>
      </c>
    </row>
    <row r="193" spans="1:5" s="5" customFormat="1" ht="15">
      <c r="A193" s="41" t="s">
        <v>58</v>
      </c>
      <c r="B193" s="51">
        <v>8660300</v>
      </c>
      <c r="C193" s="51">
        <v>7792065</v>
      </c>
      <c r="D193" s="28">
        <f aca="true" t="shared" si="27" ref="D193:D210">IF(B193=0,"   ",C193/B193)</f>
        <v>0.8997453898825676</v>
      </c>
      <c r="E193" s="31">
        <f aca="true" t="shared" si="28" ref="E193:E201">C193-B193</f>
        <v>-868235</v>
      </c>
    </row>
    <row r="194" spans="1:5" s="5" customFormat="1" ht="15">
      <c r="A194" s="41" t="s">
        <v>216</v>
      </c>
      <c r="B194" s="51">
        <v>962300</v>
      </c>
      <c r="C194" s="51">
        <v>865786</v>
      </c>
      <c r="D194" s="28">
        <f>IF(B194=0,"   ",C194/B194)</f>
        <v>0.899704873739998</v>
      </c>
      <c r="E194" s="31">
        <f>C194-B194</f>
        <v>-96514</v>
      </c>
    </row>
    <row r="195" spans="1:5" s="5" customFormat="1" ht="15">
      <c r="A195" s="41" t="s">
        <v>59</v>
      </c>
      <c r="B195" s="51">
        <v>1202139.53</v>
      </c>
      <c r="C195" s="51">
        <v>0</v>
      </c>
      <c r="D195" s="28">
        <f>IF(B195=0,"   ",C195/B195)</f>
        <v>0</v>
      </c>
      <c r="E195" s="31">
        <f>C195-B195</f>
        <v>-1202139.53</v>
      </c>
    </row>
    <row r="196" spans="1:5" s="5" customFormat="1" ht="30">
      <c r="A196" s="27" t="s">
        <v>198</v>
      </c>
      <c r="B196" s="51">
        <f>B197+B198+B199</f>
        <v>15586600</v>
      </c>
      <c r="C196" s="51">
        <f>C197+C198+C199</f>
        <v>8447440.9</v>
      </c>
      <c r="D196" s="28">
        <f t="shared" si="27"/>
        <v>0.5419681585464438</v>
      </c>
      <c r="E196" s="31">
        <f t="shared" si="28"/>
        <v>-7139159.1</v>
      </c>
    </row>
    <row r="197" spans="1:5" s="5" customFormat="1" ht="15">
      <c r="A197" s="41" t="s">
        <v>58</v>
      </c>
      <c r="B197" s="51">
        <v>12680100</v>
      </c>
      <c r="C197" s="51">
        <v>7467696</v>
      </c>
      <c r="D197" s="28">
        <f t="shared" si="27"/>
        <v>0.5889303712115835</v>
      </c>
      <c r="E197" s="31">
        <f t="shared" si="28"/>
        <v>-5212404</v>
      </c>
    </row>
    <row r="198" spans="1:5" s="5" customFormat="1" ht="15">
      <c r="A198" s="41" t="s">
        <v>216</v>
      </c>
      <c r="B198" s="51">
        <v>1408900</v>
      </c>
      <c r="C198" s="51">
        <v>829744.9</v>
      </c>
      <c r="D198" s="28">
        <f t="shared" si="27"/>
        <v>0.5889310100078076</v>
      </c>
      <c r="E198" s="31">
        <f t="shared" si="28"/>
        <v>-579155.1</v>
      </c>
    </row>
    <row r="199" spans="1:5" s="5" customFormat="1" ht="15">
      <c r="A199" s="41" t="s">
        <v>59</v>
      </c>
      <c r="B199" s="51">
        <v>1497600</v>
      </c>
      <c r="C199" s="51">
        <v>150000</v>
      </c>
      <c r="D199" s="28">
        <f>IF(B199=0,"   ",C199/B199)</f>
        <v>0.10016025641025642</v>
      </c>
      <c r="E199" s="31">
        <f>C199-B199</f>
        <v>-1347600</v>
      </c>
    </row>
    <row r="200" spans="1:5" s="5" customFormat="1" ht="15">
      <c r="A200" s="27" t="s">
        <v>131</v>
      </c>
      <c r="B200" s="66">
        <v>68700</v>
      </c>
      <c r="C200" s="66">
        <v>68700</v>
      </c>
      <c r="D200" s="28">
        <f t="shared" si="27"/>
        <v>1</v>
      </c>
      <c r="E200" s="31">
        <f t="shared" si="28"/>
        <v>0</v>
      </c>
    </row>
    <row r="201" spans="1:5" s="5" customFormat="1" ht="29.25" customHeight="1">
      <c r="A201" s="27" t="s">
        <v>199</v>
      </c>
      <c r="B201" s="51">
        <f>B202</f>
        <v>6600100</v>
      </c>
      <c r="C201" s="51">
        <f>C202</f>
        <v>6336734.59</v>
      </c>
      <c r="D201" s="28">
        <f t="shared" si="27"/>
        <v>0.9600967545946273</v>
      </c>
      <c r="E201" s="31">
        <f t="shared" si="28"/>
        <v>-263365.41000000015</v>
      </c>
    </row>
    <row r="202" spans="1:5" s="5" customFormat="1" ht="15">
      <c r="A202" s="41" t="s">
        <v>58</v>
      </c>
      <c r="B202" s="51">
        <v>6600100</v>
      </c>
      <c r="C202" s="51">
        <v>6336734.59</v>
      </c>
      <c r="D202" s="28">
        <f t="shared" si="27"/>
        <v>0.9600967545946273</v>
      </c>
      <c r="E202" s="31">
        <f aca="true" t="shared" si="29" ref="E202:E210">C202-B202</f>
        <v>-263365.41000000015</v>
      </c>
    </row>
    <row r="203" spans="1:5" s="5" customFormat="1" ht="29.25" customHeight="1">
      <c r="A203" s="27" t="s">
        <v>200</v>
      </c>
      <c r="B203" s="51">
        <f>B204</f>
        <v>4626700</v>
      </c>
      <c r="C203" s="51">
        <f>C204</f>
        <v>2432601</v>
      </c>
      <c r="D203" s="28">
        <f t="shared" si="27"/>
        <v>0.5257745261201289</v>
      </c>
      <c r="E203" s="31">
        <f>C203-B203</f>
        <v>-2194099</v>
      </c>
    </row>
    <row r="204" spans="1:5" s="5" customFormat="1" ht="15">
      <c r="A204" s="41" t="s">
        <v>58</v>
      </c>
      <c r="B204" s="51">
        <v>4626700</v>
      </c>
      <c r="C204" s="51">
        <v>2432601</v>
      </c>
      <c r="D204" s="28">
        <f t="shared" si="27"/>
        <v>0.5257745261201289</v>
      </c>
      <c r="E204" s="31">
        <f>C204-B204</f>
        <v>-2194099</v>
      </c>
    </row>
    <row r="205" spans="1:5" s="5" customFormat="1" ht="15">
      <c r="A205" s="27" t="s">
        <v>36</v>
      </c>
      <c r="B205" s="51">
        <f>B207+B209+B208+B206</f>
        <v>232000</v>
      </c>
      <c r="C205" s="51">
        <f>C207+C209+C208+C206</f>
        <v>101750</v>
      </c>
      <c r="D205" s="28">
        <f t="shared" si="27"/>
        <v>0.4385775862068966</v>
      </c>
      <c r="E205" s="31">
        <f t="shared" si="29"/>
        <v>-130250</v>
      </c>
    </row>
    <row r="206" spans="1:5" s="5" customFormat="1" ht="14.25" customHeight="1">
      <c r="A206" s="27" t="s">
        <v>114</v>
      </c>
      <c r="B206" s="51">
        <v>232000</v>
      </c>
      <c r="C206" s="51">
        <v>101750</v>
      </c>
      <c r="D206" s="28">
        <f>IF(B206=0,"   ",C206/B206)</f>
        <v>0.4385775862068966</v>
      </c>
      <c r="E206" s="31">
        <f>C206-B206</f>
        <v>-130250</v>
      </c>
    </row>
    <row r="207" spans="1:5" s="5" customFormat="1" ht="30">
      <c r="A207" s="27" t="s">
        <v>115</v>
      </c>
      <c r="B207" s="51">
        <v>0</v>
      </c>
      <c r="C207" s="51">
        <v>0</v>
      </c>
      <c r="D207" s="28" t="str">
        <f t="shared" si="27"/>
        <v>   </v>
      </c>
      <c r="E207" s="31">
        <f t="shared" si="29"/>
        <v>0</v>
      </c>
    </row>
    <row r="208" spans="1:5" s="5" customFormat="1" ht="30">
      <c r="A208" s="27" t="s">
        <v>129</v>
      </c>
      <c r="B208" s="51">
        <v>0</v>
      </c>
      <c r="C208" s="51">
        <v>0</v>
      </c>
      <c r="D208" s="28" t="str">
        <f t="shared" si="27"/>
        <v>   </v>
      </c>
      <c r="E208" s="31">
        <f t="shared" si="29"/>
        <v>0</v>
      </c>
    </row>
    <row r="209" spans="1:5" s="5" customFormat="1" ht="29.25" customHeight="1">
      <c r="A209" s="27" t="s">
        <v>128</v>
      </c>
      <c r="B209" s="51">
        <v>0</v>
      </c>
      <c r="C209" s="51">
        <v>0</v>
      </c>
      <c r="D209" s="28" t="str">
        <f t="shared" si="27"/>
        <v>   </v>
      </c>
      <c r="E209" s="31">
        <f t="shared" si="29"/>
        <v>0</v>
      </c>
    </row>
    <row r="210" spans="1:5" s="5" customFormat="1" ht="15">
      <c r="A210" s="27" t="s">
        <v>7</v>
      </c>
      <c r="B210" s="51">
        <f>B211+B217</f>
        <v>89298380.6</v>
      </c>
      <c r="C210" s="51">
        <f>C211+C217</f>
        <v>11990434.9</v>
      </c>
      <c r="D210" s="28">
        <f t="shared" si="27"/>
        <v>0.13427382243032526</v>
      </c>
      <c r="E210" s="31">
        <f t="shared" si="29"/>
        <v>-77307945.69999999</v>
      </c>
    </row>
    <row r="211" spans="1:5" s="5" customFormat="1" ht="15">
      <c r="A211" s="39" t="s">
        <v>86</v>
      </c>
      <c r="B211" s="51">
        <f>B212+B213+B214</f>
        <v>35803300</v>
      </c>
      <c r="C211" s="51">
        <f>C212+C213+C214</f>
        <v>0</v>
      </c>
      <c r="D211" s="28">
        <f aca="true" t="shared" si="30" ref="D211:D221">IF(B211=0,"   ",C211/B211)</f>
        <v>0</v>
      </c>
      <c r="E211" s="31">
        <f aca="true" t="shared" si="31" ref="E211:E221">C211-B211</f>
        <v>-35803300</v>
      </c>
    </row>
    <row r="212" spans="1:5" s="5" customFormat="1" ht="30">
      <c r="A212" s="41" t="s">
        <v>227</v>
      </c>
      <c r="B212" s="51">
        <v>3271200</v>
      </c>
      <c r="C212" s="51">
        <v>0</v>
      </c>
      <c r="D212" s="28">
        <f t="shared" si="30"/>
        <v>0</v>
      </c>
      <c r="E212" s="31">
        <f t="shared" si="31"/>
        <v>-3271200</v>
      </c>
    </row>
    <row r="213" spans="1:5" ht="14.25" customHeight="1">
      <c r="A213" s="78" t="s">
        <v>146</v>
      </c>
      <c r="B213" s="65">
        <v>0</v>
      </c>
      <c r="C213" s="65">
        <v>0</v>
      </c>
      <c r="D213" s="28" t="str">
        <f t="shared" si="30"/>
        <v>   </v>
      </c>
      <c r="E213" s="31">
        <f t="shared" si="31"/>
        <v>0</v>
      </c>
    </row>
    <row r="214" spans="1:5" ht="44.25" customHeight="1">
      <c r="A214" s="39" t="s">
        <v>251</v>
      </c>
      <c r="B214" s="66">
        <f>B215+B216</f>
        <v>32532100</v>
      </c>
      <c r="C214" s="66">
        <v>0</v>
      </c>
      <c r="D214" s="28">
        <f t="shared" si="30"/>
        <v>0</v>
      </c>
      <c r="E214" s="67">
        <f t="shared" si="31"/>
        <v>-32532100</v>
      </c>
    </row>
    <row r="215" spans="1:5" ht="15">
      <c r="A215" s="27" t="s">
        <v>139</v>
      </c>
      <c r="B215" s="66">
        <v>31898900</v>
      </c>
      <c r="C215" s="66">
        <v>0</v>
      </c>
      <c r="D215" s="28">
        <f>IF(B215=0,"   ",C215/B215)</f>
        <v>0</v>
      </c>
      <c r="E215" s="67">
        <f>C215-B215</f>
        <v>-31898900</v>
      </c>
    </row>
    <row r="216" spans="1:5" ht="15">
      <c r="A216" s="27" t="s">
        <v>155</v>
      </c>
      <c r="B216" s="66">
        <v>633200</v>
      </c>
      <c r="C216" s="66">
        <v>0</v>
      </c>
      <c r="D216" s="28">
        <f>IF(B216=0,"   ",C216/B216)</f>
        <v>0</v>
      </c>
      <c r="E216" s="67">
        <f>C216-B216</f>
        <v>-633200</v>
      </c>
    </row>
    <row r="217" spans="1:5" ht="15">
      <c r="A217" s="27" t="s">
        <v>140</v>
      </c>
      <c r="B217" s="66">
        <f>B218+B222+B223</f>
        <v>53495080.6</v>
      </c>
      <c r="C217" s="66">
        <f>C218+C222+C223</f>
        <v>11990434.9</v>
      </c>
      <c r="D217" s="28">
        <f t="shared" si="30"/>
        <v>0.22414088857359343</v>
      </c>
      <c r="E217" s="67">
        <f t="shared" si="31"/>
        <v>-41504645.7</v>
      </c>
    </row>
    <row r="218" spans="1:5" ht="27.75" customHeight="1">
      <c r="A218" s="39" t="s">
        <v>176</v>
      </c>
      <c r="B218" s="66">
        <f>B219+B221+B220</f>
        <v>6213445.9</v>
      </c>
      <c r="C218" s="66">
        <f>C219+C221+C220</f>
        <v>6213445.9</v>
      </c>
      <c r="D218" s="28">
        <f t="shared" si="30"/>
        <v>1</v>
      </c>
      <c r="E218" s="67">
        <f t="shared" si="31"/>
        <v>0</v>
      </c>
    </row>
    <row r="219" spans="1:5" ht="15">
      <c r="A219" s="27" t="s">
        <v>138</v>
      </c>
      <c r="B219" s="66">
        <v>6151311.44</v>
      </c>
      <c r="C219" s="66">
        <v>6151311.44</v>
      </c>
      <c r="D219" s="28">
        <f t="shared" si="30"/>
        <v>1</v>
      </c>
      <c r="E219" s="67">
        <f t="shared" si="31"/>
        <v>0</v>
      </c>
    </row>
    <row r="220" spans="1:5" ht="15">
      <c r="A220" s="27" t="s">
        <v>139</v>
      </c>
      <c r="B220" s="66">
        <v>43494.12</v>
      </c>
      <c r="C220" s="66">
        <v>43494.12</v>
      </c>
      <c r="D220" s="28">
        <f t="shared" si="30"/>
        <v>1</v>
      </c>
      <c r="E220" s="67">
        <f t="shared" si="31"/>
        <v>0</v>
      </c>
    </row>
    <row r="221" spans="1:5" ht="15">
      <c r="A221" s="27" t="s">
        <v>155</v>
      </c>
      <c r="B221" s="66">
        <v>18640.34</v>
      </c>
      <c r="C221" s="66">
        <v>18640.34</v>
      </c>
      <c r="D221" s="28">
        <f t="shared" si="30"/>
        <v>1</v>
      </c>
      <c r="E221" s="67">
        <f t="shared" si="31"/>
        <v>0</v>
      </c>
    </row>
    <row r="222" spans="1:5" ht="27.75" customHeight="1">
      <c r="A222" s="39" t="s">
        <v>228</v>
      </c>
      <c r="B222" s="66">
        <v>39181634.7</v>
      </c>
      <c r="C222" s="66">
        <v>5476989</v>
      </c>
      <c r="D222" s="28">
        <f aca="true" t="shared" si="32" ref="D222:D228">IF(B222=0,"   ",C222/B222)</f>
        <v>0.13978459658294962</v>
      </c>
      <c r="E222" s="67">
        <f aca="true" t="shared" si="33" ref="E222:E228">C222-B222</f>
        <v>-33704645.7</v>
      </c>
    </row>
    <row r="223" spans="1:5" ht="43.5" customHeight="1">
      <c r="A223" s="39" t="s">
        <v>244</v>
      </c>
      <c r="B223" s="66">
        <v>8100000</v>
      </c>
      <c r="C223" s="66">
        <v>300000</v>
      </c>
      <c r="D223" s="28">
        <f>IF(B223=0,"   ",C223/B223)</f>
        <v>0.037037037037037035</v>
      </c>
      <c r="E223" s="67">
        <f>C223-B223</f>
        <v>-7800000</v>
      </c>
    </row>
    <row r="224" spans="1:5" s="5" customFormat="1" ht="15">
      <c r="A224" s="27" t="s">
        <v>8</v>
      </c>
      <c r="B224" s="51">
        <f>B225+B242+B292+B288+B267</f>
        <v>415875772.26</v>
      </c>
      <c r="C224" s="51">
        <f>C225+C242+C292+C288+C267</f>
        <v>262881034.70000005</v>
      </c>
      <c r="D224" s="28">
        <f t="shared" si="32"/>
        <v>0.6321143289290975</v>
      </c>
      <c r="E224" s="31">
        <f t="shared" si="33"/>
        <v>-152994737.55999994</v>
      </c>
    </row>
    <row r="225" spans="1:5" s="5" customFormat="1" ht="15">
      <c r="A225" s="27" t="s">
        <v>44</v>
      </c>
      <c r="B225" s="51">
        <f>B226+B229+B233+B238+B237+B241</f>
        <v>111830086</v>
      </c>
      <c r="C225" s="51">
        <f>C226+C229+C233+C238+C237+C241</f>
        <v>37655179</v>
      </c>
      <c r="D225" s="28">
        <f t="shared" si="32"/>
        <v>0.33671778630305266</v>
      </c>
      <c r="E225" s="31">
        <f t="shared" si="33"/>
        <v>-74174907</v>
      </c>
    </row>
    <row r="226" spans="1:5" s="5" customFormat="1" ht="15">
      <c r="A226" s="27" t="s">
        <v>75</v>
      </c>
      <c r="B226" s="51">
        <v>40010457</v>
      </c>
      <c r="C226" s="55">
        <v>34575750</v>
      </c>
      <c r="D226" s="28">
        <f t="shared" si="32"/>
        <v>0.864167834923755</v>
      </c>
      <c r="E226" s="31">
        <f t="shared" si="33"/>
        <v>-5434707</v>
      </c>
    </row>
    <row r="227" spans="1:5" s="5" customFormat="1" ht="15">
      <c r="A227" s="41" t="s">
        <v>134</v>
      </c>
      <c r="B227" s="51">
        <v>37117300</v>
      </c>
      <c r="C227" s="55">
        <v>32970100</v>
      </c>
      <c r="D227" s="28">
        <f t="shared" si="32"/>
        <v>0.8882677349914999</v>
      </c>
      <c r="E227" s="31">
        <f t="shared" si="33"/>
        <v>-4147200</v>
      </c>
    </row>
    <row r="228" spans="1:5" s="5" customFormat="1" ht="15">
      <c r="A228" s="39" t="s">
        <v>90</v>
      </c>
      <c r="B228" s="51">
        <v>0</v>
      </c>
      <c r="C228" s="51">
        <v>0</v>
      </c>
      <c r="D228" s="28" t="str">
        <f t="shared" si="32"/>
        <v>   </v>
      </c>
      <c r="E228" s="31">
        <f t="shared" si="33"/>
        <v>0</v>
      </c>
    </row>
    <row r="229" spans="1:5" s="5" customFormat="1" ht="15">
      <c r="A229" s="27" t="s">
        <v>145</v>
      </c>
      <c r="B229" s="51">
        <f>B230</f>
        <v>10000000</v>
      </c>
      <c r="C229" s="51">
        <f>C230</f>
        <v>0</v>
      </c>
      <c r="D229" s="28">
        <f aca="true" t="shared" si="34" ref="D229:D240">IF(B229=0,"   ",C229/B229)</f>
        <v>0</v>
      </c>
      <c r="E229" s="31">
        <f aca="true" t="shared" si="35" ref="E229:E240">C229-B229</f>
        <v>-10000000</v>
      </c>
    </row>
    <row r="230" spans="1:5" s="5" customFormat="1" ht="45">
      <c r="A230" s="41" t="s">
        <v>201</v>
      </c>
      <c r="B230" s="51">
        <f>SUM(B231:B232)</f>
        <v>10000000</v>
      </c>
      <c r="C230" s="51">
        <v>0</v>
      </c>
      <c r="D230" s="28">
        <f t="shared" si="34"/>
        <v>0</v>
      </c>
      <c r="E230" s="31">
        <f t="shared" si="35"/>
        <v>-10000000</v>
      </c>
    </row>
    <row r="231" spans="1:5" ht="15">
      <c r="A231" s="27" t="s">
        <v>139</v>
      </c>
      <c r="B231" s="66">
        <v>10000000</v>
      </c>
      <c r="C231" s="66">
        <v>0</v>
      </c>
      <c r="D231" s="28">
        <f t="shared" si="34"/>
        <v>0</v>
      </c>
      <c r="E231" s="67">
        <f t="shared" si="35"/>
        <v>-10000000</v>
      </c>
    </row>
    <row r="232" spans="1:5" ht="15">
      <c r="A232" s="27" t="s">
        <v>155</v>
      </c>
      <c r="B232" s="66">
        <v>0</v>
      </c>
      <c r="C232" s="66">
        <v>0</v>
      </c>
      <c r="D232" s="28" t="str">
        <f t="shared" si="34"/>
        <v>   </v>
      </c>
      <c r="E232" s="67">
        <f t="shared" si="35"/>
        <v>0</v>
      </c>
    </row>
    <row r="233" spans="1:5" s="5" customFormat="1" ht="30">
      <c r="A233" s="39" t="s">
        <v>185</v>
      </c>
      <c r="B233" s="51">
        <f>SUM(B234:B236)</f>
        <v>57454600</v>
      </c>
      <c r="C233" s="51">
        <f>SUM(C234:C236)</f>
        <v>0</v>
      </c>
      <c r="D233" s="28">
        <f t="shared" si="34"/>
        <v>0</v>
      </c>
      <c r="E233" s="31">
        <f t="shared" si="35"/>
        <v>-57454600</v>
      </c>
    </row>
    <row r="234" spans="1:5" ht="15">
      <c r="A234" s="27" t="s">
        <v>202</v>
      </c>
      <c r="B234" s="66">
        <v>56880000</v>
      </c>
      <c r="C234" s="66">
        <v>0</v>
      </c>
      <c r="D234" s="28">
        <f t="shared" si="34"/>
        <v>0</v>
      </c>
      <c r="E234" s="67">
        <f t="shared" si="35"/>
        <v>-56880000</v>
      </c>
    </row>
    <row r="235" spans="1:5" ht="15">
      <c r="A235" s="27" t="s">
        <v>139</v>
      </c>
      <c r="B235" s="66">
        <v>287300</v>
      </c>
      <c r="C235" s="66">
        <v>0</v>
      </c>
      <c r="D235" s="28">
        <f t="shared" si="34"/>
        <v>0</v>
      </c>
      <c r="E235" s="67">
        <f t="shared" si="35"/>
        <v>-287300</v>
      </c>
    </row>
    <row r="236" spans="1:5" ht="15">
      <c r="A236" s="27" t="s">
        <v>155</v>
      </c>
      <c r="B236" s="66">
        <v>287300</v>
      </c>
      <c r="C236" s="66">
        <v>0</v>
      </c>
      <c r="D236" s="28">
        <f t="shared" si="34"/>
        <v>0</v>
      </c>
      <c r="E236" s="67">
        <f t="shared" si="35"/>
        <v>-287300</v>
      </c>
    </row>
    <row r="237" spans="1:5" ht="31.5" customHeight="1">
      <c r="A237" s="27" t="s">
        <v>230</v>
      </c>
      <c r="B237" s="66">
        <v>1085600</v>
      </c>
      <c r="C237" s="66">
        <v>0</v>
      </c>
      <c r="D237" s="28">
        <f t="shared" si="34"/>
        <v>0</v>
      </c>
      <c r="E237" s="67">
        <f t="shared" si="35"/>
        <v>-1085600</v>
      </c>
    </row>
    <row r="238" spans="1:5" s="5" customFormat="1" ht="44.25" customHeight="1">
      <c r="A238" s="39" t="s">
        <v>229</v>
      </c>
      <c r="B238" s="51">
        <f>SUM(B239:B240)</f>
        <v>3079429</v>
      </c>
      <c r="C238" s="51">
        <f>SUM(C239:C240)</f>
        <v>3079429</v>
      </c>
      <c r="D238" s="28">
        <f t="shared" si="34"/>
        <v>1</v>
      </c>
      <c r="E238" s="31">
        <f t="shared" si="35"/>
        <v>0</v>
      </c>
    </row>
    <row r="239" spans="1:5" ht="15">
      <c r="A239" s="27" t="s">
        <v>139</v>
      </c>
      <c r="B239" s="66">
        <v>3048634</v>
      </c>
      <c r="C239" s="66">
        <v>3048634</v>
      </c>
      <c r="D239" s="28">
        <f t="shared" si="34"/>
        <v>1</v>
      </c>
      <c r="E239" s="67">
        <f t="shared" si="35"/>
        <v>0</v>
      </c>
    </row>
    <row r="240" spans="1:5" ht="15">
      <c r="A240" s="27" t="s">
        <v>155</v>
      </c>
      <c r="B240" s="66">
        <v>30795</v>
      </c>
      <c r="C240" s="66">
        <v>30795</v>
      </c>
      <c r="D240" s="28">
        <f t="shared" si="34"/>
        <v>1</v>
      </c>
      <c r="E240" s="67">
        <f t="shared" si="35"/>
        <v>0</v>
      </c>
    </row>
    <row r="241" spans="1:5" ht="43.5" customHeight="1">
      <c r="A241" s="27" t="s">
        <v>261</v>
      </c>
      <c r="B241" s="66">
        <v>200000</v>
      </c>
      <c r="C241" s="66">
        <v>0</v>
      </c>
      <c r="D241" s="28">
        <f>IF(B241=0,"   ",C241/B241)</f>
        <v>0</v>
      </c>
      <c r="E241" s="67">
        <f>C241-B241</f>
        <v>-200000</v>
      </c>
    </row>
    <row r="242" spans="1:5" s="5" customFormat="1" ht="15">
      <c r="A242" s="27" t="s">
        <v>45</v>
      </c>
      <c r="B242" s="51">
        <f>B243+B245+B246+B250+B259+B262+B265+B266</f>
        <v>262126852.49</v>
      </c>
      <c r="C242" s="51">
        <f>C243+C245+C246+C250+C259+C262+C265+C266</f>
        <v>199590679.48000002</v>
      </c>
      <c r="D242" s="28">
        <f aca="true" t="shared" si="36" ref="D242:D252">IF(B242=0,"   ",C242/B242)</f>
        <v>0.7614278261995852</v>
      </c>
      <c r="E242" s="31">
        <f aca="true" t="shared" si="37" ref="E242:E252">C242-B242</f>
        <v>-62536173.00999999</v>
      </c>
    </row>
    <row r="243" spans="1:5" s="5" customFormat="1" ht="15">
      <c r="A243" s="27" t="s">
        <v>75</v>
      </c>
      <c r="B243" s="51">
        <v>119435141.39</v>
      </c>
      <c r="C243" s="51">
        <v>97237480</v>
      </c>
      <c r="D243" s="28">
        <f t="shared" si="36"/>
        <v>0.8141446384065775</v>
      </c>
      <c r="E243" s="31">
        <f t="shared" si="37"/>
        <v>-22197661.39</v>
      </c>
    </row>
    <row r="244" spans="1:5" s="5" customFormat="1" ht="18" customHeight="1">
      <c r="A244" s="41" t="s">
        <v>177</v>
      </c>
      <c r="B244" s="51">
        <v>108579500</v>
      </c>
      <c r="C244" s="51">
        <v>90510200</v>
      </c>
      <c r="D244" s="28">
        <f t="shared" si="36"/>
        <v>0.8335846085126566</v>
      </c>
      <c r="E244" s="31">
        <f t="shared" si="37"/>
        <v>-18069300</v>
      </c>
    </row>
    <row r="245" spans="1:5" s="5" customFormat="1" ht="45">
      <c r="A245" s="39" t="s">
        <v>231</v>
      </c>
      <c r="B245" s="51">
        <v>2968600</v>
      </c>
      <c r="C245" s="55">
        <v>735630</v>
      </c>
      <c r="D245" s="28">
        <f t="shared" si="36"/>
        <v>0.2478036785016506</v>
      </c>
      <c r="E245" s="31">
        <f t="shared" si="37"/>
        <v>-2232970</v>
      </c>
    </row>
    <row r="246" spans="1:5" s="5" customFormat="1" ht="43.5" customHeight="1">
      <c r="A246" s="39" t="s">
        <v>235</v>
      </c>
      <c r="B246" s="51">
        <f>SUM(B247:B249)</f>
        <v>2723448.1</v>
      </c>
      <c r="C246" s="51">
        <f>SUM(C247:C249)</f>
        <v>672899.06</v>
      </c>
      <c r="D246" s="28">
        <f t="shared" si="36"/>
        <v>0.2470761458608299</v>
      </c>
      <c r="E246" s="31">
        <f t="shared" si="37"/>
        <v>-2050549.04</v>
      </c>
    </row>
    <row r="247" spans="1:5" s="5" customFormat="1" ht="15" customHeight="1">
      <c r="A247" s="41" t="s">
        <v>254</v>
      </c>
      <c r="B247" s="51">
        <v>2664700</v>
      </c>
      <c r="C247" s="51">
        <v>666175</v>
      </c>
      <c r="D247" s="28">
        <f t="shared" si="36"/>
        <v>0.25</v>
      </c>
      <c r="E247" s="31">
        <f t="shared" si="37"/>
        <v>-1998525</v>
      </c>
    </row>
    <row r="248" spans="1:5" s="5" customFormat="1" ht="15.75" customHeight="1">
      <c r="A248" s="41" t="s">
        <v>255</v>
      </c>
      <c r="B248" s="51">
        <v>13448.1</v>
      </c>
      <c r="C248" s="51">
        <v>3362.02</v>
      </c>
      <c r="D248" s="28">
        <f t="shared" si="36"/>
        <v>0.2499996282002662</v>
      </c>
      <c r="E248" s="31">
        <f t="shared" si="37"/>
        <v>-10086.08</v>
      </c>
    </row>
    <row r="249" spans="1:5" ht="15">
      <c r="A249" s="41" t="s">
        <v>256</v>
      </c>
      <c r="B249" s="66">
        <v>45300</v>
      </c>
      <c r="C249" s="66">
        <v>3362.04</v>
      </c>
      <c r="D249" s="28">
        <f t="shared" si="36"/>
        <v>0.07421721854304636</v>
      </c>
      <c r="E249" s="67">
        <f t="shared" si="37"/>
        <v>-41937.96</v>
      </c>
    </row>
    <row r="250" spans="1:5" s="5" customFormat="1" ht="15">
      <c r="A250" s="27" t="s">
        <v>253</v>
      </c>
      <c r="B250" s="51">
        <f>B251+B252+B253+B256</f>
        <v>36369300</v>
      </c>
      <c r="C250" s="51">
        <f>C253+C251</f>
        <v>13200558.32</v>
      </c>
      <c r="D250" s="28">
        <f t="shared" si="36"/>
        <v>0.3629588229633235</v>
      </c>
      <c r="E250" s="31">
        <f t="shared" si="37"/>
        <v>-23168741.68</v>
      </c>
    </row>
    <row r="251" spans="1:5" s="5" customFormat="1" ht="30">
      <c r="A251" s="41" t="s">
        <v>217</v>
      </c>
      <c r="B251" s="51">
        <v>80000</v>
      </c>
      <c r="C251" s="51">
        <v>0</v>
      </c>
      <c r="D251" s="28">
        <f t="shared" si="36"/>
        <v>0</v>
      </c>
      <c r="E251" s="31">
        <f t="shared" si="37"/>
        <v>-80000</v>
      </c>
    </row>
    <row r="252" spans="1:5" s="5" customFormat="1" ht="15">
      <c r="A252" s="41" t="s">
        <v>252</v>
      </c>
      <c r="B252" s="51">
        <v>300000</v>
      </c>
      <c r="C252" s="51">
        <v>0</v>
      </c>
      <c r="D252" s="28">
        <f t="shared" si="36"/>
        <v>0</v>
      </c>
      <c r="E252" s="31">
        <f t="shared" si="37"/>
        <v>-300000</v>
      </c>
    </row>
    <row r="253" spans="1:5" s="5" customFormat="1" ht="45">
      <c r="A253" s="41" t="s">
        <v>203</v>
      </c>
      <c r="B253" s="51">
        <f>SUM(B254:B255)</f>
        <v>21054400</v>
      </c>
      <c r="C253" s="51">
        <f>SUM(C254:C255)</f>
        <v>13200558.32</v>
      </c>
      <c r="D253" s="28">
        <f aca="true" t="shared" si="38" ref="D253:D264">IF(B253=0,"   ",C253/B253)</f>
        <v>0.6269738543962308</v>
      </c>
      <c r="E253" s="31">
        <f aca="true" t="shared" si="39" ref="E253:E264">C253-B253</f>
        <v>-7853841.68</v>
      </c>
    </row>
    <row r="254" spans="1:5" ht="15">
      <c r="A254" s="27" t="s">
        <v>139</v>
      </c>
      <c r="B254" s="66">
        <v>20000000</v>
      </c>
      <c r="C254" s="66">
        <v>12825537.77</v>
      </c>
      <c r="D254" s="28">
        <f t="shared" si="38"/>
        <v>0.6412768885</v>
      </c>
      <c r="E254" s="67">
        <f t="shared" si="39"/>
        <v>-7174462.23</v>
      </c>
    </row>
    <row r="255" spans="1:5" ht="15">
      <c r="A255" s="27" t="s">
        <v>155</v>
      </c>
      <c r="B255" s="66">
        <v>1054400</v>
      </c>
      <c r="C255" s="66">
        <v>375020.55</v>
      </c>
      <c r="D255" s="28">
        <f t="shared" si="38"/>
        <v>0.35567199355083456</v>
      </c>
      <c r="E255" s="67">
        <f t="shared" si="39"/>
        <v>-679379.45</v>
      </c>
    </row>
    <row r="256" spans="1:5" s="5" customFormat="1" ht="45">
      <c r="A256" s="41" t="s">
        <v>237</v>
      </c>
      <c r="B256" s="51">
        <f>SUM(B257:B258)</f>
        <v>14934900</v>
      </c>
      <c r="C256" s="51">
        <f>SUM(C257:C258)</f>
        <v>0</v>
      </c>
      <c r="D256" s="28">
        <f>IF(B256=0,"   ",C256/B256)</f>
        <v>0</v>
      </c>
      <c r="E256" s="31">
        <f>C256-B256</f>
        <v>-14934900</v>
      </c>
    </row>
    <row r="257" spans="1:5" ht="15">
      <c r="A257" s="27" t="s">
        <v>139</v>
      </c>
      <c r="B257" s="66">
        <v>14038800</v>
      </c>
      <c r="C257" s="66">
        <v>0</v>
      </c>
      <c r="D257" s="28">
        <f>IF(B257=0,"   ",C257/B257)</f>
        <v>0</v>
      </c>
      <c r="E257" s="67">
        <f>C257-B257</f>
        <v>-14038800</v>
      </c>
    </row>
    <row r="258" spans="1:5" ht="15">
      <c r="A258" s="27" t="s">
        <v>155</v>
      </c>
      <c r="B258" s="66">
        <v>896100</v>
      </c>
      <c r="C258" s="66">
        <v>0</v>
      </c>
      <c r="D258" s="28">
        <f>IF(B258=0,"   ",C258/B258)</f>
        <v>0</v>
      </c>
      <c r="E258" s="67">
        <f>C258-B258</f>
        <v>-896100</v>
      </c>
    </row>
    <row r="259" spans="1:5" s="5" customFormat="1" ht="45">
      <c r="A259" s="70" t="s">
        <v>163</v>
      </c>
      <c r="B259" s="51">
        <f>B260+B261</f>
        <v>90421600</v>
      </c>
      <c r="C259" s="51">
        <f>C260+C261</f>
        <v>77599107.54</v>
      </c>
      <c r="D259" s="28">
        <f t="shared" si="38"/>
        <v>0.858192152538774</v>
      </c>
      <c r="E259" s="31">
        <f t="shared" si="39"/>
        <v>-12822492.459999993</v>
      </c>
    </row>
    <row r="260" spans="1:5" s="5" customFormat="1" ht="15" customHeight="1">
      <c r="A260" s="41" t="s">
        <v>58</v>
      </c>
      <c r="B260" s="66">
        <v>84996300</v>
      </c>
      <c r="C260" s="66">
        <v>72943161.09</v>
      </c>
      <c r="D260" s="28">
        <f t="shared" si="38"/>
        <v>0.8581921929542816</v>
      </c>
      <c r="E260" s="31">
        <f t="shared" si="39"/>
        <v>-12053138.909999996</v>
      </c>
    </row>
    <row r="261" spans="1:5" s="5" customFormat="1" ht="13.5" customHeight="1">
      <c r="A261" s="41" t="s">
        <v>148</v>
      </c>
      <c r="B261" s="66">
        <v>5425300</v>
      </c>
      <c r="C261" s="66">
        <v>4655946.45</v>
      </c>
      <c r="D261" s="28">
        <f t="shared" si="38"/>
        <v>0.8581915193629845</v>
      </c>
      <c r="E261" s="31">
        <f t="shared" si="39"/>
        <v>-769353.5499999998</v>
      </c>
    </row>
    <row r="262" spans="1:5" s="5" customFormat="1" ht="44.25" customHeight="1">
      <c r="A262" s="39" t="s">
        <v>229</v>
      </c>
      <c r="B262" s="51">
        <f>SUM(B263:B264)</f>
        <v>9939763</v>
      </c>
      <c r="C262" s="51">
        <f>SUM(C263:C264)</f>
        <v>9939763</v>
      </c>
      <c r="D262" s="28">
        <f t="shared" si="38"/>
        <v>1</v>
      </c>
      <c r="E262" s="31">
        <f t="shared" si="39"/>
        <v>0</v>
      </c>
    </row>
    <row r="263" spans="1:5" ht="15">
      <c r="A263" s="27" t="s">
        <v>139</v>
      </c>
      <c r="B263" s="66">
        <v>9840366</v>
      </c>
      <c r="C263" s="66">
        <v>9840366</v>
      </c>
      <c r="D263" s="28">
        <f t="shared" si="38"/>
        <v>1</v>
      </c>
      <c r="E263" s="67">
        <f t="shared" si="39"/>
        <v>0</v>
      </c>
    </row>
    <row r="264" spans="1:5" ht="15">
      <c r="A264" s="27" t="s">
        <v>155</v>
      </c>
      <c r="B264" s="66">
        <v>99397</v>
      </c>
      <c r="C264" s="66">
        <v>99397</v>
      </c>
      <c r="D264" s="28">
        <f t="shared" si="38"/>
        <v>1</v>
      </c>
      <c r="E264" s="67">
        <f t="shared" si="39"/>
        <v>0</v>
      </c>
    </row>
    <row r="265" spans="1:5" s="5" customFormat="1" ht="15">
      <c r="A265" s="39" t="s">
        <v>221</v>
      </c>
      <c r="B265" s="51">
        <v>189000</v>
      </c>
      <c r="C265" s="51">
        <v>184000</v>
      </c>
      <c r="D265" s="28">
        <f>IF(B265=0,"   ",C265/B265)</f>
        <v>0.9735449735449735</v>
      </c>
      <c r="E265" s="31">
        <f>C265-B265</f>
        <v>-5000</v>
      </c>
    </row>
    <row r="266" spans="1:5" s="5" customFormat="1" ht="15">
      <c r="A266" s="39" t="s">
        <v>111</v>
      </c>
      <c r="B266" s="51">
        <v>80000</v>
      </c>
      <c r="C266" s="51">
        <v>21241.56</v>
      </c>
      <c r="D266" s="28">
        <f>IF(B266=0,"   ",C266/B266)</f>
        <v>0.2655195</v>
      </c>
      <c r="E266" s="31">
        <f>C266-B266</f>
        <v>-58758.44</v>
      </c>
    </row>
    <row r="267" spans="1:5" s="5" customFormat="1" ht="15">
      <c r="A267" s="27" t="s">
        <v>135</v>
      </c>
      <c r="B267" s="51">
        <f>B268+B269+B272+B284+B282+B275+B278+B283+B285</f>
        <v>36040033.77</v>
      </c>
      <c r="C267" s="51">
        <f>C268+C269+C272+C284+C282+C275+C278+C283+C285</f>
        <v>21342379.61</v>
      </c>
      <c r="D267" s="28">
        <f>IF(B267=0,"   ",C267/B267)</f>
        <v>0.592185338842983</v>
      </c>
      <c r="E267" s="31">
        <f>C267-B267</f>
        <v>-14697654.160000004</v>
      </c>
    </row>
    <row r="268" spans="1:5" s="5" customFormat="1" ht="15">
      <c r="A268" s="27" t="s">
        <v>75</v>
      </c>
      <c r="B268" s="51">
        <v>16132800</v>
      </c>
      <c r="C268" s="55">
        <v>13158500</v>
      </c>
      <c r="D268" s="28">
        <f>IF(B268=0,"   ",C268/B268)</f>
        <v>0.8156364673212337</v>
      </c>
      <c r="E268" s="31">
        <f>C268-B268</f>
        <v>-2974300</v>
      </c>
    </row>
    <row r="269" spans="1:5" ht="15" customHeight="1">
      <c r="A269" s="70" t="s">
        <v>168</v>
      </c>
      <c r="B269" s="51">
        <f>B270+B271</f>
        <v>531914.89</v>
      </c>
      <c r="C269" s="51">
        <f>C270+C271</f>
        <v>531914.89</v>
      </c>
      <c r="D269" s="66">
        <f>IF(B269=0,"   ",C269/B269*100)</f>
        <v>100</v>
      </c>
      <c r="E269" s="67">
        <f aca="true" t="shared" si="40" ref="E269:E274">C269-B269</f>
        <v>0</v>
      </c>
    </row>
    <row r="270" spans="1:5" s="5" customFormat="1" ht="15" customHeight="1">
      <c r="A270" s="41" t="s">
        <v>58</v>
      </c>
      <c r="B270" s="66">
        <v>500000</v>
      </c>
      <c r="C270" s="66">
        <v>500000</v>
      </c>
      <c r="D270" s="28">
        <f>IF(B270=0,"   ",C270/B270)</f>
        <v>1</v>
      </c>
      <c r="E270" s="31">
        <f t="shared" si="40"/>
        <v>0</v>
      </c>
    </row>
    <row r="271" spans="1:5" s="5" customFormat="1" ht="13.5" customHeight="1">
      <c r="A271" s="41" t="s">
        <v>148</v>
      </c>
      <c r="B271" s="66">
        <v>31914.89</v>
      </c>
      <c r="C271" s="66">
        <v>31914.89</v>
      </c>
      <c r="D271" s="28">
        <f>IF(B271=0,"   ",C271/B271)</f>
        <v>1</v>
      </c>
      <c r="E271" s="31">
        <f t="shared" si="40"/>
        <v>0</v>
      </c>
    </row>
    <row r="272" spans="1:5" ht="28.5" customHeight="1">
      <c r="A272" s="70" t="s">
        <v>170</v>
      </c>
      <c r="B272" s="51">
        <f>B273+B274</f>
        <v>4995000</v>
      </c>
      <c r="C272" s="51">
        <f>C273+C274</f>
        <v>0</v>
      </c>
      <c r="D272" s="66">
        <f>IF(B272=0,"   ",C272/B272*100)</f>
        <v>0</v>
      </c>
      <c r="E272" s="67">
        <f t="shared" si="40"/>
        <v>-4995000</v>
      </c>
    </row>
    <row r="273" spans="1:5" s="5" customFormat="1" ht="15" customHeight="1">
      <c r="A273" s="41" t="s">
        <v>58</v>
      </c>
      <c r="B273" s="66">
        <v>4695300</v>
      </c>
      <c r="C273" s="66">
        <v>0</v>
      </c>
      <c r="D273" s="28">
        <f>IF(B273=0,"   ",C273/B273)</f>
        <v>0</v>
      </c>
      <c r="E273" s="31">
        <f t="shared" si="40"/>
        <v>-4695300</v>
      </c>
    </row>
    <row r="274" spans="1:5" s="5" customFormat="1" ht="13.5" customHeight="1">
      <c r="A274" s="41" t="s">
        <v>148</v>
      </c>
      <c r="B274" s="66">
        <v>299700</v>
      </c>
      <c r="C274" s="66">
        <v>0</v>
      </c>
      <c r="D274" s="28">
        <f>IF(B274=0,"   ",C274/B274)</f>
        <v>0</v>
      </c>
      <c r="E274" s="31">
        <f t="shared" si="40"/>
        <v>-299700</v>
      </c>
    </row>
    <row r="275" spans="1:5" ht="15" customHeight="1">
      <c r="A275" s="27" t="s">
        <v>209</v>
      </c>
      <c r="B275" s="51">
        <f>SUM(B276:B277)</f>
        <v>1000000</v>
      </c>
      <c r="C275" s="51">
        <f>SUM(C276:C277)</f>
        <v>1000000</v>
      </c>
      <c r="D275" s="28">
        <f aca="true" t="shared" si="41" ref="D275:D282">IF(B275=0,"   ",C275/B275)</f>
        <v>1</v>
      </c>
      <c r="E275" s="67">
        <f aca="true" t="shared" si="42" ref="E275:E290">C275-B275</f>
        <v>0</v>
      </c>
    </row>
    <row r="276" spans="1:5" s="5" customFormat="1" ht="13.5" customHeight="1">
      <c r="A276" s="41" t="s">
        <v>73</v>
      </c>
      <c r="B276" s="66">
        <v>1000000</v>
      </c>
      <c r="C276" s="66">
        <v>1000000</v>
      </c>
      <c r="D276" s="28">
        <f t="shared" si="41"/>
        <v>1</v>
      </c>
      <c r="E276" s="31">
        <f t="shared" si="42"/>
        <v>0</v>
      </c>
    </row>
    <row r="277" spans="1:5" ht="14.25" customHeight="1">
      <c r="A277" s="41" t="s">
        <v>58</v>
      </c>
      <c r="B277" s="66">
        <v>0</v>
      </c>
      <c r="C277" s="66">
        <v>0</v>
      </c>
      <c r="D277" s="28" t="str">
        <f t="shared" si="41"/>
        <v>   </v>
      </c>
      <c r="E277" s="67">
        <f t="shared" si="42"/>
        <v>0</v>
      </c>
    </row>
    <row r="278" spans="1:5" s="5" customFormat="1" ht="28.5" customHeight="1">
      <c r="A278" s="27" t="s">
        <v>232</v>
      </c>
      <c r="B278" s="51">
        <f>B279+B280+B281</f>
        <v>3791214.28</v>
      </c>
      <c r="C278" s="51">
        <f>C279+C280+C281</f>
        <v>3791214.28</v>
      </c>
      <c r="D278" s="28">
        <f t="shared" si="41"/>
        <v>1</v>
      </c>
      <c r="E278" s="31">
        <f>C278-B278</f>
        <v>0</v>
      </c>
    </row>
    <row r="279" spans="1:5" s="5" customFormat="1" ht="15" customHeight="1">
      <c r="A279" s="41" t="s">
        <v>73</v>
      </c>
      <c r="B279" s="51">
        <v>3741774.72</v>
      </c>
      <c r="C279" s="51">
        <v>3741774.72</v>
      </c>
      <c r="D279" s="28">
        <f t="shared" si="41"/>
        <v>1</v>
      </c>
      <c r="E279" s="31">
        <f>C279-B279</f>
        <v>0</v>
      </c>
    </row>
    <row r="280" spans="1:5" s="5" customFormat="1" ht="15.75" customHeight="1">
      <c r="A280" s="41" t="s">
        <v>58</v>
      </c>
      <c r="B280" s="51">
        <v>24719.78</v>
      </c>
      <c r="C280" s="51">
        <v>24719.78</v>
      </c>
      <c r="D280" s="28">
        <f t="shared" si="41"/>
        <v>1</v>
      </c>
      <c r="E280" s="31">
        <f>C280-B280</f>
        <v>0</v>
      </c>
    </row>
    <row r="281" spans="1:5" ht="15">
      <c r="A281" s="41" t="s">
        <v>155</v>
      </c>
      <c r="B281" s="66">
        <v>24719.78</v>
      </c>
      <c r="C281" s="66">
        <v>24719.78</v>
      </c>
      <c r="D281" s="28">
        <f t="shared" si="41"/>
        <v>1</v>
      </c>
      <c r="E281" s="67">
        <f>C281-B281</f>
        <v>0</v>
      </c>
    </row>
    <row r="282" spans="1:5" s="5" customFormat="1" ht="17.25" customHeight="1">
      <c r="A282" s="39" t="s">
        <v>218</v>
      </c>
      <c r="B282" s="66">
        <v>461353.4</v>
      </c>
      <c r="C282" s="66">
        <v>118839.44</v>
      </c>
      <c r="D282" s="28">
        <f t="shared" si="41"/>
        <v>0.25758873783091224</v>
      </c>
      <c r="E282" s="31">
        <f t="shared" si="42"/>
        <v>-342513.96</v>
      </c>
    </row>
    <row r="283" spans="1:5" s="5" customFormat="1" ht="17.25" customHeight="1">
      <c r="A283" s="39" t="s">
        <v>257</v>
      </c>
      <c r="B283" s="66">
        <v>587640.2</v>
      </c>
      <c r="C283" s="66">
        <v>0</v>
      </c>
      <c r="D283" s="28">
        <f aca="true" t="shared" si="43" ref="D283:D290">IF(B283=0,"   ",C283/B283)</f>
        <v>0</v>
      </c>
      <c r="E283" s="31">
        <f>C283-B283</f>
        <v>-587640.2</v>
      </c>
    </row>
    <row r="284" spans="1:5" s="5" customFormat="1" ht="27" customHeight="1">
      <c r="A284" s="39" t="s">
        <v>173</v>
      </c>
      <c r="B284" s="66">
        <v>8429000</v>
      </c>
      <c r="C284" s="66">
        <v>2630800</v>
      </c>
      <c r="D284" s="28">
        <f t="shared" si="43"/>
        <v>0.3121129434096571</v>
      </c>
      <c r="E284" s="31">
        <f t="shared" si="42"/>
        <v>-5798200</v>
      </c>
    </row>
    <row r="285" spans="1:5" s="5" customFormat="1" ht="44.25" customHeight="1">
      <c r="A285" s="39" t="s">
        <v>229</v>
      </c>
      <c r="B285" s="51">
        <f>SUM(B286:B287)</f>
        <v>111111</v>
      </c>
      <c r="C285" s="51">
        <f>SUM(C286:C287)</f>
        <v>111111</v>
      </c>
      <c r="D285" s="28">
        <f t="shared" si="43"/>
        <v>1</v>
      </c>
      <c r="E285" s="31">
        <f t="shared" si="42"/>
        <v>0</v>
      </c>
    </row>
    <row r="286" spans="1:5" ht="15">
      <c r="A286" s="27" t="s">
        <v>139</v>
      </c>
      <c r="B286" s="66">
        <v>110000</v>
      </c>
      <c r="C286" s="66">
        <v>110000</v>
      </c>
      <c r="D286" s="28">
        <f t="shared" si="43"/>
        <v>1</v>
      </c>
      <c r="E286" s="67">
        <f t="shared" si="42"/>
        <v>0</v>
      </c>
    </row>
    <row r="287" spans="1:5" ht="15">
      <c r="A287" s="27" t="s">
        <v>155</v>
      </c>
      <c r="B287" s="66">
        <v>1111</v>
      </c>
      <c r="C287" s="66">
        <v>1111</v>
      </c>
      <c r="D287" s="28">
        <f t="shared" si="43"/>
        <v>1</v>
      </c>
      <c r="E287" s="67">
        <f t="shared" si="42"/>
        <v>0</v>
      </c>
    </row>
    <row r="288" spans="1:5" s="5" customFormat="1" ht="15">
      <c r="A288" s="39" t="s">
        <v>46</v>
      </c>
      <c r="B288" s="51">
        <f>B289+B290+B291</f>
        <v>60000</v>
      </c>
      <c r="C288" s="51">
        <f>C289+C290+C291</f>
        <v>60000</v>
      </c>
      <c r="D288" s="28">
        <f t="shared" si="43"/>
        <v>1</v>
      </c>
      <c r="E288" s="31">
        <f t="shared" si="42"/>
        <v>0</v>
      </c>
    </row>
    <row r="289" spans="1:5" s="5" customFormat="1" ht="15">
      <c r="A289" s="27" t="s">
        <v>89</v>
      </c>
      <c r="B289" s="51">
        <v>0</v>
      </c>
      <c r="C289" s="51">
        <v>0</v>
      </c>
      <c r="D289" s="28" t="str">
        <f t="shared" si="43"/>
        <v>   </v>
      </c>
      <c r="E289" s="31">
        <f t="shared" si="42"/>
        <v>0</v>
      </c>
    </row>
    <row r="290" spans="1:5" s="5" customFormat="1" ht="15">
      <c r="A290" s="27" t="s">
        <v>88</v>
      </c>
      <c r="B290" s="51">
        <v>0</v>
      </c>
      <c r="C290" s="51">
        <v>0</v>
      </c>
      <c r="D290" s="28" t="str">
        <f t="shared" si="43"/>
        <v>   </v>
      </c>
      <c r="E290" s="31">
        <f t="shared" si="42"/>
        <v>0</v>
      </c>
    </row>
    <row r="291" spans="1:5" s="5" customFormat="1" ht="15">
      <c r="A291" s="27" t="s">
        <v>87</v>
      </c>
      <c r="B291" s="51">
        <v>60000</v>
      </c>
      <c r="C291" s="51">
        <v>60000</v>
      </c>
      <c r="D291" s="28">
        <f aca="true" t="shared" si="44" ref="D291:D298">IF(B291=0,"   ",C291/B291)</f>
        <v>1</v>
      </c>
      <c r="E291" s="31">
        <f aca="true" t="shared" si="45" ref="E291:E298">C291-B291</f>
        <v>0</v>
      </c>
    </row>
    <row r="292" spans="1:5" s="5" customFormat="1" ht="15">
      <c r="A292" s="27" t="s">
        <v>47</v>
      </c>
      <c r="B292" s="51">
        <v>5818800</v>
      </c>
      <c r="C292" s="51">
        <v>4232796.61</v>
      </c>
      <c r="D292" s="28">
        <f t="shared" si="44"/>
        <v>0.7274346274145873</v>
      </c>
      <c r="E292" s="31">
        <f t="shared" si="45"/>
        <v>-1586003.3899999997</v>
      </c>
    </row>
    <row r="293" spans="1:5" s="5" customFormat="1" ht="15">
      <c r="A293" s="27" t="s">
        <v>164</v>
      </c>
      <c r="B293" s="51">
        <v>0</v>
      </c>
      <c r="C293" s="55">
        <v>0</v>
      </c>
      <c r="D293" s="28" t="str">
        <f t="shared" si="44"/>
        <v>   </v>
      </c>
      <c r="E293" s="31">
        <f t="shared" si="45"/>
        <v>0</v>
      </c>
    </row>
    <row r="294" spans="1:5" s="5" customFormat="1" ht="30">
      <c r="A294" s="27" t="s">
        <v>94</v>
      </c>
      <c r="B294" s="51">
        <v>0</v>
      </c>
      <c r="C294" s="55">
        <v>0</v>
      </c>
      <c r="D294" s="28" t="str">
        <f t="shared" si="44"/>
        <v>   </v>
      </c>
      <c r="E294" s="31">
        <f t="shared" si="45"/>
        <v>0</v>
      </c>
    </row>
    <row r="295" spans="1:5" s="5" customFormat="1" ht="15">
      <c r="A295" s="27" t="s">
        <v>61</v>
      </c>
      <c r="B295" s="50">
        <f>SUM(B296,)</f>
        <v>42233685.480000004</v>
      </c>
      <c r="C295" s="50">
        <f>SUM(C296,)</f>
        <v>29189146.240000002</v>
      </c>
      <c r="D295" s="28">
        <f t="shared" si="44"/>
        <v>0.6911342429213924</v>
      </c>
      <c r="E295" s="31">
        <f t="shared" si="45"/>
        <v>-13044539.240000002</v>
      </c>
    </row>
    <row r="296" spans="1:5" s="5" customFormat="1" ht="13.5" customHeight="1">
      <c r="A296" s="27" t="s">
        <v>48</v>
      </c>
      <c r="B296" s="51">
        <f>B298+B302+B305+B323+B297+B308+B311+B315+B319+B327</f>
        <v>42233685.480000004</v>
      </c>
      <c r="C296" s="51">
        <f>C298+C302+C305+C323+C297+C308+C311+C315+C319+C327</f>
        <v>29189146.240000002</v>
      </c>
      <c r="D296" s="28">
        <f t="shared" si="44"/>
        <v>0.6911342429213924</v>
      </c>
      <c r="E296" s="31">
        <f t="shared" si="45"/>
        <v>-13044539.240000002</v>
      </c>
    </row>
    <row r="297" spans="1:5" s="5" customFormat="1" ht="15">
      <c r="A297" s="27" t="s">
        <v>75</v>
      </c>
      <c r="B297" s="51">
        <v>20697500</v>
      </c>
      <c r="C297" s="55">
        <v>15666548.41</v>
      </c>
      <c r="D297" s="28">
        <f t="shared" si="44"/>
        <v>0.7569295040463824</v>
      </c>
      <c r="E297" s="31">
        <f t="shared" si="45"/>
        <v>-5030951.59</v>
      </c>
    </row>
    <row r="298" spans="1:5" s="5" customFormat="1" ht="30">
      <c r="A298" s="27" t="s">
        <v>205</v>
      </c>
      <c r="B298" s="51">
        <f>SUM(B299:B301)</f>
        <v>85426</v>
      </c>
      <c r="C298" s="51">
        <f>SUM(C299:C301)</f>
        <v>85426</v>
      </c>
      <c r="D298" s="28">
        <f t="shared" si="44"/>
        <v>1</v>
      </c>
      <c r="E298" s="31">
        <f t="shared" si="45"/>
        <v>0</v>
      </c>
    </row>
    <row r="299" spans="1:5" s="5" customFormat="1" ht="15" customHeight="1">
      <c r="A299" s="41" t="s">
        <v>73</v>
      </c>
      <c r="B299" s="66">
        <v>29900</v>
      </c>
      <c r="C299" s="66">
        <v>29900</v>
      </c>
      <c r="D299" s="28">
        <f aca="true" t="shared" si="46" ref="D299:D310">IF(B299=0,"   ",C299/B299)</f>
        <v>1</v>
      </c>
      <c r="E299" s="31">
        <f aca="true" t="shared" si="47" ref="E299:E307">C299-B299</f>
        <v>0</v>
      </c>
    </row>
    <row r="300" spans="1:5" s="5" customFormat="1" ht="13.5" customHeight="1">
      <c r="A300" s="41" t="s">
        <v>58</v>
      </c>
      <c r="B300" s="66">
        <v>12813</v>
      </c>
      <c r="C300" s="66">
        <v>12813</v>
      </c>
      <c r="D300" s="28">
        <f t="shared" si="46"/>
        <v>1</v>
      </c>
      <c r="E300" s="31">
        <f t="shared" si="47"/>
        <v>0</v>
      </c>
    </row>
    <row r="301" spans="1:5" ht="14.25" customHeight="1">
      <c r="A301" s="41" t="s">
        <v>59</v>
      </c>
      <c r="B301" s="66">
        <v>42713</v>
      </c>
      <c r="C301" s="66">
        <v>42713</v>
      </c>
      <c r="D301" s="28">
        <f t="shared" si="46"/>
        <v>1</v>
      </c>
      <c r="E301" s="67">
        <f t="shared" si="47"/>
        <v>0</v>
      </c>
    </row>
    <row r="302" spans="1:5" s="5" customFormat="1" ht="30">
      <c r="A302" s="27" t="s">
        <v>206</v>
      </c>
      <c r="B302" s="51">
        <f>SUM(B303:B304)</f>
        <v>8451154.26</v>
      </c>
      <c r="C302" s="51">
        <f>SUM(C303:C304)</f>
        <v>6503007.92</v>
      </c>
      <c r="D302" s="28">
        <f t="shared" si="46"/>
        <v>0.7694816258152174</v>
      </c>
      <c r="E302" s="31">
        <f t="shared" si="47"/>
        <v>-1948146.3399999999</v>
      </c>
    </row>
    <row r="303" spans="1:5" s="5" customFormat="1" ht="13.5" customHeight="1">
      <c r="A303" s="41" t="s">
        <v>58</v>
      </c>
      <c r="B303" s="66">
        <v>7927750.01</v>
      </c>
      <c r="C303" s="66">
        <v>6059255.87</v>
      </c>
      <c r="D303" s="28">
        <f t="shared" si="46"/>
        <v>0.7643096543605568</v>
      </c>
      <c r="E303" s="31">
        <f t="shared" si="47"/>
        <v>-1868494.1399999997</v>
      </c>
    </row>
    <row r="304" spans="1:5" ht="14.25" customHeight="1">
      <c r="A304" s="41" t="s">
        <v>59</v>
      </c>
      <c r="B304" s="66">
        <v>523404.25</v>
      </c>
      <c r="C304" s="66">
        <v>443752.05</v>
      </c>
      <c r="D304" s="28">
        <f t="shared" si="46"/>
        <v>0.8478189659331196</v>
      </c>
      <c r="E304" s="67">
        <f t="shared" si="47"/>
        <v>-79652.20000000001</v>
      </c>
    </row>
    <row r="305" spans="1:5" ht="30.75" customHeight="1">
      <c r="A305" s="27" t="s">
        <v>207</v>
      </c>
      <c r="B305" s="51">
        <f>SUM(B306:B307)</f>
        <v>638297.88</v>
      </c>
      <c r="C305" s="51">
        <f>SUM(C306:C307)</f>
        <v>408247.77</v>
      </c>
      <c r="D305" s="28">
        <f t="shared" si="46"/>
        <v>0.639588165324942</v>
      </c>
      <c r="E305" s="67">
        <f t="shared" si="47"/>
        <v>-230050.11</v>
      </c>
    </row>
    <row r="306" spans="1:5" s="5" customFormat="1" ht="13.5" customHeight="1">
      <c r="A306" s="41" t="s">
        <v>58</v>
      </c>
      <c r="B306" s="66">
        <v>600000</v>
      </c>
      <c r="C306" s="66">
        <v>369949.89</v>
      </c>
      <c r="D306" s="28">
        <f t="shared" si="46"/>
        <v>0.61658315</v>
      </c>
      <c r="E306" s="31">
        <f t="shared" si="47"/>
        <v>-230050.11</v>
      </c>
    </row>
    <row r="307" spans="1:5" ht="14.25" customHeight="1">
      <c r="A307" s="41" t="s">
        <v>59</v>
      </c>
      <c r="B307" s="66">
        <v>38297.88</v>
      </c>
      <c r="C307" s="66">
        <v>38297.88</v>
      </c>
      <c r="D307" s="28">
        <f t="shared" si="46"/>
        <v>1</v>
      </c>
      <c r="E307" s="67">
        <f t="shared" si="47"/>
        <v>0</v>
      </c>
    </row>
    <row r="308" spans="1:5" ht="30.75" customHeight="1">
      <c r="A308" s="27" t="s">
        <v>208</v>
      </c>
      <c r="B308" s="51">
        <f>SUM(B309:B310)</f>
        <v>3617021.27</v>
      </c>
      <c r="C308" s="51">
        <f>SUM(C309:C310)</f>
        <v>3097871.72</v>
      </c>
      <c r="D308" s="28">
        <f t="shared" si="46"/>
        <v>0.8564704182676814</v>
      </c>
      <c r="E308" s="67">
        <f>C308-B308</f>
        <v>-519149.5499999998</v>
      </c>
    </row>
    <row r="309" spans="1:5" s="5" customFormat="1" ht="13.5" customHeight="1">
      <c r="A309" s="41" t="s">
        <v>58</v>
      </c>
      <c r="B309" s="66">
        <v>3400000</v>
      </c>
      <c r="C309" s="66">
        <v>2899999.99</v>
      </c>
      <c r="D309" s="28">
        <f t="shared" si="46"/>
        <v>0.8529411735294118</v>
      </c>
      <c r="E309" s="31">
        <f>C309-B309</f>
        <v>-500000.0099999998</v>
      </c>
    </row>
    <row r="310" spans="1:5" ht="14.25" customHeight="1">
      <c r="A310" s="41" t="s">
        <v>59</v>
      </c>
      <c r="B310" s="66">
        <v>217021.27</v>
      </c>
      <c r="C310" s="66">
        <v>197871.73</v>
      </c>
      <c r="D310" s="28">
        <f t="shared" si="46"/>
        <v>0.9117619208476663</v>
      </c>
      <c r="E310" s="67">
        <f>C310-B310</f>
        <v>-19149.53999999998</v>
      </c>
    </row>
    <row r="311" spans="1:5" s="5" customFormat="1" ht="60">
      <c r="A311" s="39" t="s">
        <v>238</v>
      </c>
      <c r="B311" s="51">
        <f>B312+B313+B314</f>
        <v>2126297.68</v>
      </c>
      <c r="C311" s="51">
        <f>C312+C313+C314</f>
        <v>1563347.9900000002</v>
      </c>
      <c r="D311" s="28">
        <f aca="true" t="shared" si="48" ref="D311:D321">IF(B311=0,"   ",C311/B311)</f>
        <v>0.7352441780400194</v>
      </c>
      <c r="E311" s="31">
        <f aca="true" t="shared" si="49" ref="E311:E321">C311-B311</f>
        <v>-562949.69</v>
      </c>
    </row>
    <row r="312" spans="1:5" s="5" customFormat="1" ht="13.5" customHeight="1">
      <c r="A312" s="41" t="s">
        <v>73</v>
      </c>
      <c r="B312" s="51">
        <v>2084259.74</v>
      </c>
      <c r="C312" s="51">
        <v>1532439.83</v>
      </c>
      <c r="D312" s="28">
        <f t="shared" si="48"/>
        <v>0.7352441735500779</v>
      </c>
      <c r="E312" s="31">
        <f t="shared" si="49"/>
        <v>-551819.9099999999</v>
      </c>
    </row>
    <row r="313" spans="1:5" s="5" customFormat="1" ht="13.5" customHeight="1">
      <c r="A313" s="41" t="s">
        <v>58</v>
      </c>
      <c r="B313" s="51">
        <v>21018.97</v>
      </c>
      <c r="C313" s="51">
        <v>15454.08</v>
      </c>
      <c r="D313" s="28">
        <f t="shared" si="48"/>
        <v>0.7352444006533145</v>
      </c>
      <c r="E313" s="31">
        <f t="shared" si="49"/>
        <v>-5564.890000000001</v>
      </c>
    </row>
    <row r="314" spans="1:5" ht="14.25" customHeight="1">
      <c r="A314" s="41" t="s">
        <v>59</v>
      </c>
      <c r="B314" s="66">
        <v>21018.97</v>
      </c>
      <c r="C314" s="66">
        <v>15454.08</v>
      </c>
      <c r="D314" s="28">
        <f t="shared" si="48"/>
        <v>0.7352444006533145</v>
      </c>
      <c r="E314" s="67">
        <f t="shared" si="49"/>
        <v>-5564.890000000001</v>
      </c>
    </row>
    <row r="315" spans="1:5" s="5" customFormat="1" ht="30">
      <c r="A315" s="27" t="s">
        <v>224</v>
      </c>
      <c r="B315" s="51">
        <f>B316+B317+B318</f>
        <v>85000</v>
      </c>
      <c r="C315" s="51">
        <f>C316+C317+C318</f>
        <v>85000</v>
      </c>
      <c r="D315" s="28">
        <f t="shared" si="48"/>
        <v>1</v>
      </c>
      <c r="E315" s="31">
        <f t="shared" si="49"/>
        <v>0</v>
      </c>
    </row>
    <row r="316" spans="1:5" s="5" customFormat="1" ht="13.5" customHeight="1">
      <c r="A316" s="41" t="s">
        <v>73</v>
      </c>
      <c r="B316" s="51">
        <v>50000</v>
      </c>
      <c r="C316" s="51">
        <v>50000</v>
      </c>
      <c r="D316" s="28">
        <f t="shared" si="48"/>
        <v>1</v>
      </c>
      <c r="E316" s="31">
        <f t="shared" si="49"/>
        <v>0</v>
      </c>
    </row>
    <row r="317" spans="1:5" s="5" customFormat="1" ht="13.5" customHeight="1">
      <c r="A317" s="41" t="s">
        <v>58</v>
      </c>
      <c r="B317" s="51">
        <v>25000</v>
      </c>
      <c r="C317" s="51">
        <v>25000</v>
      </c>
      <c r="D317" s="28">
        <f t="shared" si="48"/>
        <v>1</v>
      </c>
      <c r="E317" s="31">
        <f t="shared" si="49"/>
        <v>0</v>
      </c>
    </row>
    <row r="318" spans="1:5" ht="14.25" customHeight="1">
      <c r="A318" s="41" t="s">
        <v>59</v>
      </c>
      <c r="B318" s="66">
        <v>10000</v>
      </c>
      <c r="C318" s="66">
        <v>10000</v>
      </c>
      <c r="D318" s="28">
        <f>IF(B318=0,"   ",C318/B318)</f>
        <v>1</v>
      </c>
      <c r="E318" s="67">
        <f>C318-B318</f>
        <v>0</v>
      </c>
    </row>
    <row r="319" spans="1:5" s="5" customFormat="1" ht="30">
      <c r="A319" s="27" t="s">
        <v>225</v>
      </c>
      <c r="B319" s="51">
        <f>B320+B321+B322</f>
        <v>350000</v>
      </c>
      <c r="C319" s="51">
        <f>C320+C321+C322</f>
        <v>350000</v>
      </c>
      <c r="D319" s="28">
        <f t="shared" si="48"/>
        <v>1</v>
      </c>
      <c r="E319" s="31">
        <f t="shared" si="49"/>
        <v>0</v>
      </c>
    </row>
    <row r="320" spans="1:5" s="5" customFormat="1" ht="13.5" customHeight="1">
      <c r="A320" s="41" t="s">
        <v>73</v>
      </c>
      <c r="B320" s="51">
        <v>200000</v>
      </c>
      <c r="C320" s="51">
        <v>200000</v>
      </c>
      <c r="D320" s="28">
        <f t="shared" si="48"/>
        <v>1</v>
      </c>
      <c r="E320" s="31">
        <f t="shared" si="49"/>
        <v>0</v>
      </c>
    </row>
    <row r="321" spans="1:5" s="5" customFormat="1" ht="13.5" customHeight="1">
      <c r="A321" s="41" t="s">
        <v>58</v>
      </c>
      <c r="B321" s="51">
        <v>100000</v>
      </c>
      <c r="C321" s="51">
        <v>100000</v>
      </c>
      <c r="D321" s="28">
        <f t="shared" si="48"/>
        <v>1</v>
      </c>
      <c r="E321" s="31">
        <f t="shared" si="49"/>
        <v>0</v>
      </c>
    </row>
    <row r="322" spans="1:5" ht="14.25" customHeight="1">
      <c r="A322" s="41" t="s">
        <v>59</v>
      </c>
      <c r="B322" s="66">
        <v>50000</v>
      </c>
      <c r="C322" s="66">
        <v>50000</v>
      </c>
      <c r="D322" s="28">
        <f aca="true" t="shared" si="50" ref="D322:D327">IF(B322=0,"   ",C322/B322)</f>
        <v>1</v>
      </c>
      <c r="E322" s="67">
        <f aca="true" t="shared" si="51" ref="E322:E327">C322-B322</f>
        <v>0</v>
      </c>
    </row>
    <row r="323" spans="1:5" s="5" customFormat="1" ht="43.5" customHeight="1">
      <c r="A323" s="39" t="s">
        <v>204</v>
      </c>
      <c r="B323" s="51">
        <f>SUM(B324:B326)</f>
        <v>6082988.39</v>
      </c>
      <c r="C323" s="51">
        <f>SUM(C324:C326)</f>
        <v>1329696.43</v>
      </c>
      <c r="D323" s="28">
        <f t="shared" si="50"/>
        <v>0.21859262992938247</v>
      </c>
      <c r="E323" s="31">
        <f t="shared" si="51"/>
        <v>-4753291.96</v>
      </c>
    </row>
    <row r="324" spans="1:5" s="5" customFormat="1" ht="15" customHeight="1">
      <c r="A324" s="41" t="s">
        <v>73</v>
      </c>
      <c r="B324" s="66">
        <v>4340232.21</v>
      </c>
      <c r="C324" s="51">
        <v>948742.77</v>
      </c>
      <c r="D324" s="28">
        <f t="shared" si="50"/>
        <v>0.21859262917179265</v>
      </c>
      <c r="E324" s="31">
        <f t="shared" si="51"/>
        <v>-3391489.44</v>
      </c>
    </row>
    <row r="325" spans="1:5" s="5" customFormat="1" ht="13.5" customHeight="1">
      <c r="A325" s="41" t="s">
        <v>58</v>
      </c>
      <c r="B325" s="66">
        <v>1659767.79</v>
      </c>
      <c r="C325" s="51">
        <v>362813.01</v>
      </c>
      <c r="D325" s="28">
        <f t="shared" si="50"/>
        <v>0.21859263216573205</v>
      </c>
      <c r="E325" s="31">
        <f t="shared" si="51"/>
        <v>-1296954.78</v>
      </c>
    </row>
    <row r="326" spans="1:5" ht="14.25" customHeight="1">
      <c r="A326" s="41" t="s">
        <v>59</v>
      </c>
      <c r="B326" s="66">
        <v>82988.39</v>
      </c>
      <c r="C326" s="66">
        <v>18140.65</v>
      </c>
      <c r="D326" s="28">
        <f t="shared" si="50"/>
        <v>0.2185926248237856</v>
      </c>
      <c r="E326" s="67">
        <f t="shared" si="51"/>
        <v>-64847.74</v>
      </c>
    </row>
    <row r="327" spans="1:5" ht="28.5" customHeight="1">
      <c r="A327" s="39" t="s">
        <v>258</v>
      </c>
      <c r="B327" s="66">
        <v>100000</v>
      </c>
      <c r="C327" s="66">
        <v>100000</v>
      </c>
      <c r="D327" s="28">
        <f t="shared" si="50"/>
        <v>1</v>
      </c>
      <c r="E327" s="67">
        <f t="shared" si="51"/>
        <v>0</v>
      </c>
    </row>
    <row r="328" spans="1:5" ht="15.75" customHeight="1">
      <c r="A328" s="27" t="s">
        <v>9</v>
      </c>
      <c r="B328" s="51">
        <f>SUM(B329,B330,B339,)</f>
        <v>19888052.23</v>
      </c>
      <c r="C328" s="51">
        <f>SUM(C329,C330,C339,)</f>
        <v>15330318.83</v>
      </c>
      <c r="D328" s="28">
        <f aca="true" t="shared" si="52" ref="D328:D356">IF(B328=0,"   ",C328/B328)</f>
        <v>0.7708305797223864</v>
      </c>
      <c r="E328" s="31">
        <f aca="true" t="shared" si="53" ref="E328:E356">C328-B328</f>
        <v>-4557733.4</v>
      </c>
    </row>
    <row r="329" spans="1:5" ht="14.25" customHeight="1">
      <c r="A329" s="27" t="s">
        <v>49</v>
      </c>
      <c r="B329" s="51">
        <v>33300</v>
      </c>
      <c r="C329" s="55">
        <v>26038.44</v>
      </c>
      <c r="D329" s="28">
        <f t="shared" si="52"/>
        <v>0.7819351351351351</v>
      </c>
      <c r="E329" s="31">
        <f t="shared" si="53"/>
        <v>-7261.560000000001</v>
      </c>
    </row>
    <row r="330" spans="1:5" s="5" customFormat="1" ht="13.5" customHeight="1">
      <c r="A330" s="27" t="s">
        <v>33</v>
      </c>
      <c r="B330" s="51">
        <f>B332+B336+B331</f>
        <v>3411743.72</v>
      </c>
      <c r="C330" s="51">
        <f>C332+C336+C331</f>
        <v>2555993.2800000003</v>
      </c>
      <c r="D330" s="28">
        <f t="shared" si="52"/>
        <v>0.7491750523395116</v>
      </c>
      <c r="E330" s="31">
        <f t="shared" si="53"/>
        <v>-855750.44</v>
      </c>
    </row>
    <row r="331" spans="1:5" s="5" customFormat="1" ht="13.5" customHeight="1">
      <c r="A331" s="27" t="s">
        <v>91</v>
      </c>
      <c r="B331" s="51">
        <v>50000</v>
      </c>
      <c r="C331" s="51">
        <v>14000</v>
      </c>
      <c r="D331" s="28">
        <f t="shared" si="52"/>
        <v>0.28</v>
      </c>
      <c r="E331" s="31">
        <f t="shared" si="53"/>
        <v>-36000</v>
      </c>
    </row>
    <row r="332" spans="1:5" s="5" customFormat="1" ht="42" customHeight="1">
      <c r="A332" s="39" t="s">
        <v>178</v>
      </c>
      <c r="B332" s="51">
        <f>B334+B333+B335</f>
        <v>1116943.7200000002</v>
      </c>
      <c r="C332" s="51">
        <f>C334+C333+C335</f>
        <v>1116943.7200000002</v>
      </c>
      <c r="D332" s="28">
        <f t="shared" si="52"/>
        <v>1</v>
      </c>
      <c r="E332" s="31">
        <f t="shared" si="53"/>
        <v>0</v>
      </c>
    </row>
    <row r="333" spans="1:5" s="5" customFormat="1" ht="13.5" customHeight="1">
      <c r="A333" s="41" t="s">
        <v>73</v>
      </c>
      <c r="B333" s="51">
        <v>1090200</v>
      </c>
      <c r="C333" s="51">
        <v>1090200</v>
      </c>
      <c r="D333" s="28">
        <f t="shared" si="52"/>
        <v>1</v>
      </c>
      <c r="E333" s="31">
        <f t="shared" si="53"/>
        <v>0</v>
      </c>
    </row>
    <row r="334" spans="1:5" s="5" customFormat="1" ht="13.5" customHeight="1">
      <c r="A334" s="41" t="s">
        <v>58</v>
      </c>
      <c r="B334" s="51">
        <v>11012.12</v>
      </c>
      <c r="C334" s="51">
        <v>11012.12</v>
      </c>
      <c r="D334" s="28">
        <f t="shared" si="52"/>
        <v>1</v>
      </c>
      <c r="E334" s="31">
        <f t="shared" si="53"/>
        <v>0</v>
      </c>
    </row>
    <row r="335" spans="1:5" s="5" customFormat="1" ht="13.5" customHeight="1">
      <c r="A335" s="41" t="s">
        <v>59</v>
      </c>
      <c r="B335" s="51">
        <v>15731.6</v>
      </c>
      <c r="C335" s="51">
        <v>15731.6</v>
      </c>
      <c r="D335" s="28">
        <f t="shared" si="52"/>
        <v>1</v>
      </c>
      <c r="E335" s="31">
        <f t="shared" si="53"/>
        <v>0</v>
      </c>
    </row>
    <row r="336" spans="1:5" s="5" customFormat="1" ht="27" customHeight="1">
      <c r="A336" s="27" t="s">
        <v>123</v>
      </c>
      <c r="B336" s="51">
        <f>B337+B338</f>
        <v>2244800</v>
      </c>
      <c r="C336" s="51">
        <f>C337+C338</f>
        <v>1425049.56</v>
      </c>
      <c r="D336" s="28">
        <f t="shared" si="52"/>
        <v>0.6348225053456878</v>
      </c>
      <c r="E336" s="31">
        <f t="shared" si="53"/>
        <v>-819750.44</v>
      </c>
    </row>
    <row r="337" spans="1:5" s="5" customFormat="1" ht="13.5" customHeight="1">
      <c r="A337" s="41" t="s">
        <v>124</v>
      </c>
      <c r="B337" s="51">
        <v>1635700</v>
      </c>
      <c r="C337" s="51">
        <v>1109888.06</v>
      </c>
      <c r="D337" s="28">
        <f t="shared" si="52"/>
        <v>0.6785401112673474</v>
      </c>
      <c r="E337" s="31">
        <f t="shared" si="53"/>
        <v>-525811.94</v>
      </c>
    </row>
    <row r="338" spans="1:5" s="5" customFormat="1" ht="13.5" customHeight="1">
      <c r="A338" s="41" t="s">
        <v>125</v>
      </c>
      <c r="B338" s="51">
        <v>609100</v>
      </c>
      <c r="C338" s="51">
        <v>315161.5</v>
      </c>
      <c r="D338" s="28">
        <f t="shared" si="52"/>
        <v>0.5174216056476769</v>
      </c>
      <c r="E338" s="31">
        <f t="shared" si="53"/>
        <v>-293938.5</v>
      </c>
    </row>
    <row r="339" spans="1:5" s="5" customFormat="1" ht="14.25" customHeight="1">
      <c r="A339" s="27" t="s">
        <v>34</v>
      </c>
      <c r="B339" s="51">
        <f>SUM(B340+B341+B342+B346)</f>
        <v>16443008.51</v>
      </c>
      <c r="C339" s="51">
        <f>SUM(C340+C341+C342+C346)</f>
        <v>12748287.11</v>
      </c>
      <c r="D339" s="28">
        <f t="shared" si="52"/>
        <v>0.7753013751861155</v>
      </c>
      <c r="E339" s="31">
        <f t="shared" si="53"/>
        <v>-3694721.4000000004</v>
      </c>
    </row>
    <row r="340" spans="1:5" s="5" customFormat="1" ht="27.75" customHeight="1">
      <c r="A340" s="27" t="s">
        <v>213</v>
      </c>
      <c r="B340" s="51">
        <v>144000</v>
      </c>
      <c r="C340" s="55">
        <v>69918.92</v>
      </c>
      <c r="D340" s="28">
        <f t="shared" si="52"/>
        <v>0.4855480555555555</v>
      </c>
      <c r="E340" s="31">
        <f t="shared" si="53"/>
        <v>-74081.08</v>
      </c>
    </row>
    <row r="341" spans="1:5" s="5" customFormat="1" ht="14.25" customHeight="1">
      <c r="A341" s="27" t="s">
        <v>51</v>
      </c>
      <c r="B341" s="51">
        <v>281300</v>
      </c>
      <c r="C341" s="55">
        <v>59639.09</v>
      </c>
      <c r="D341" s="28">
        <f t="shared" si="52"/>
        <v>0.2120124066832563</v>
      </c>
      <c r="E341" s="31">
        <f t="shared" si="53"/>
        <v>-221660.91</v>
      </c>
    </row>
    <row r="342" spans="1:5" s="5" customFormat="1" ht="16.5" customHeight="1">
      <c r="A342" s="27" t="s">
        <v>102</v>
      </c>
      <c r="B342" s="51">
        <f>B343+B344+B345</f>
        <v>8112720</v>
      </c>
      <c r="C342" s="51">
        <f>C343+C344+C345</f>
        <v>4857129.1</v>
      </c>
      <c r="D342" s="28">
        <f t="shared" si="52"/>
        <v>0.5987053787139208</v>
      </c>
      <c r="E342" s="31">
        <f t="shared" si="53"/>
        <v>-3255590.9000000004</v>
      </c>
    </row>
    <row r="343" spans="1:5" s="5" customFormat="1" ht="14.25" customHeight="1">
      <c r="A343" s="41" t="s">
        <v>73</v>
      </c>
      <c r="B343" s="51">
        <v>5019745.5</v>
      </c>
      <c r="C343" s="51">
        <v>2007898.2</v>
      </c>
      <c r="D343" s="28">
        <f t="shared" si="52"/>
        <v>0.39999999999999997</v>
      </c>
      <c r="E343" s="31">
        <f t="shared" si="53"/>
        <v>-3011847.3</v>
      </c>
    </row>
    <row r="344" spans="1:5" s="5" customFormat="1" ht="13.5" customHeight="1">
      <c r="A344" s="41" t="s">
        <v>58</v>
      </c>
      <c r="B344" s="51">
        <v>3092974.5</v>
      </c>
      <c r="C344" s="51">
        <v>2849230.9</v>
      </c>
      <c r="D344" s="28">
        <f t="shared" si="52"/>
        <v>0.92119443597094</v>
      </c>
      <c r="E344" s="31">
        <f t="shared" si="53"/>
        <v>-243743.6000000001</v>
      </c>
    </row>
    <row r="345" spans="1:5" s="5" customFormat="1" ht="13.5" customHeight="1">
      <c r="A345" s="41" t="s">
        <v>59</v>
      </c>
      <c r="B345" s="51">
        <v>0</v>
      </c>
      <c r="C345" s="51">
        <v>0</v>
      </c>
      <c r="D345" s="28" t="str">
        <f>IF(B345=0,"   ",C345/B345)</f>
        <v>   </v>
      </c>
      <c r="E345" s="31">
        <f>C345-B345</f>
        <v>0</v>
      </c>
    </row>
    <row r="346" spans="1:5" s="5" customFormat="1" ht="27" customHeight="1">
      <c r="A346" s="27" t="s">
        <v>50</v>
      </c>
      <c r="B346" s="51">
        <f>B348+B347+B349</f>
        <v>7904988.51</v>
      </c>
      <c r="C346" s="51">
        <f>C348+C347+C349</f>
        <v>7761600</v>
      </c>
      <c r="D346" s="28">
        <f t="shared" si="52"/>
        <v>0.9818610096879192</v>
      </c>
      <c r="E346" s="31">
        <f t="shared" si="53"/>
        <v>-143388.50999999978</v>
      </c>
    </row>
    <row r="347" spans="1:5" s="5" customFormat="1" ht="13.5" customHeight="1">
      <c r="A347" s="41" t="s">
        <v>73</v>
      </c>
      <c r="B347" s="51">
        <v>4054694.85</v>
      </c>
      <c r="C347" s="51">
        <v>3981146.77</v>
      </c>
      <c r="D347" s="28">
        <f t="shared" si="52"/>
        <v>0.9818610073702587</v>
      </c>
      <c r="E347" s="31">
        <f t="shared" si="53"/>
        <v>-73548.08000000007</v>
      </c>
    </row>
    <row r="348" spans="1:5" s="5" customFormat="1" ht="13.5" customHeight="1">
      <c r="A348" s="41" t="s">
        <v>58</v>
      </c>
      <c r="B348" s="51">
        <v>2754293.66</v>
      </c>
      <c r="C348" s="51">
        <v>2704333.56</v>
      </c>
      <c r="D348" s="28">
        <f t="shared" si="52"/>
        <v>0.9818610118719149</v>
      </c>
      <c r="E348" s="31">
        <f t="shared" si="53"/>
        <v>-49960.10000000009</v>
      </c>
    </row>
    <row r="349" spans="1:5" s="5" customFormat="1" ht="13.5" customHeight="1">
      <c r="A349" s="41" t="s">
        <v>148</v>
      </c>
      <c r="B349" s="51">
        <v>1096000</v>
      </c>
      <c r="C349" s="51">
        <v>1076119.67</v>
      </c>
      <c r="D349" s="28">
        <f t="shared" si="52"/>
        <v>0.9818610127737225</v>
      </c>
      <c r="E349" s="31">
        <f t="shared" si="53"/>
        <v>-19880.330000000075</v>
      </c>
    </row>
    <row r="350" spans="1:5" s="5" customFormat="1" ht="16.5" customHeight="1">
      <c r="A350" s="27" t="s">
        <v>52</v>
      </c>
      <c r="B350" s="51">
        <f>B351+B352</f>
        <v>32113000</v>
      </c>
      <c r="C350" s="51">
        <f>C351</f>
        <v>48736.4</v>
      </c>
      <c r="D350" s="28">
        <f t="shared" si="52"/>
        <v>0.0015176532868308786</v>
      </c>
      <c r="E350" s="31">
        <f t="shared" si="53"/>
        <v>-32064263.6</v>
      </c>
    </row>
    <row r="351" spans="1:5" ht="14.25" customHeight="1">
      <c r="A351" s="27" t="s">
        <v>53</v>
      </c>
      <c r="B351" s="51">
        <v>113000</v>
      </c>
      <c r="C351" s="55">
        <v>48736.4</v>
      </c>
      <c r="D351" s="28">
        <f t="shared" si="52"/>
        <v>0.43129557522123896</v>
      </c>
      <c r="E351" s="31">
        <f t="shared" si="53"/>
        <v>-64263.6</v>
      </c>
    </row>
    <row r="352" spans="1:5" s="5" customFormat="1" ht="18" customHeight="1">
      <c r="A352" s="27" t="s">
        <v>210</v>
      </c>
      <c r="B352" s="51">
        <f>B353+B354</f>
        <v>32000000</v>
      </c>
      <c r="C352" s="51">
        <f>C353+C354</f>
        <v>0</v>
      </c>
      <c r="D352" s="28">
        <f>IF(B352=0,"   ",C352/B352)</f>
        <v>0</v>
      </c>
      <c r="E352" s="31">
        <f>C352-B352</f>
        <v>-32000000</v>
      </c>
    </row>
    <row r="353" spans="1:5" s="5" customFormat="1" ht="13.5" customHeight="1">
      <c r="A353" s="41" t="s">
        <v>58</v>
      </c>
      <c r="B353" s="51">
        <v>30080000</v>
      </c>
      <c r="C353" s="51">
        <v>0</v>
      </c>
      <c r="D353" s="28">
        <f>IF(B353=0,"   ",C353/B353)</f>
        <v>0</v>
      </c>
      <c r="E353" s="31">
        <f>C353-B353</f>
        <v>-30080000</v>
      </c>
    </row>
    <row r="354" spans="1:5" s="5" customFormat="1" ht="13.5" customHeight="1">
      <c r="A354" s="41" t="s">
        <v>148</v>
      </c>
      <c r="B354" s="51">
        <v>1920000</v>
      </c>
      <c r="C354" s="51">
        <v>0</v>
      </c>
      <c r="D354" s="28">
        <f>IF(B354=0,"   ",C354/B354)</f>
        <v>0</v>
      </c>
      <c r="E354" s="31">
        <f>C354-B354</f>
        <v>-1920000</v>
      </c>
    </row>
    <row r="355" spans="1:5" ht="30.75" customHeight="1">
      <c r="A355" s="27" t="s">
        <v>54</v>
      </c>
      <c r="B355" s="51">
        <f>B356</f>
        <v>1644.81</v>
      </c>
      <c r="C355" s="51">
        <f>C356</f>
        <v>0</v>
      </c>
      <c r="D355" s="28">
        <f t="shared" si="52"/>
        <v>0</v>
      </c>
      <c r="E355" s="31">
        <f t="shared" si="53"/>
        <v>-1644.81</v>
      </c>
    </row>
    <row r="356" spans="1:5" ht="14.25" customHeight="1">
      <c r="A356" s="27" t="s">
        <v>55</v>
      </c>
      <c r="B356" s="51">
        <v>1644.81</v>
      </c>
      <c r="C356" s="55">
        <v>0</v>
      </c>
      <c r="D356" s="28">
        <f t="shared" si="52"/>
        <v>0</v>
      </c>
      <c r="E356" s="31">
        <f t="shared" si="53"/>
        <v>-1644.81</v>
      </c>
    </row>
    <row r="357" spans="1:5" s="5" customFormat="1" ht="15">
      <c r="A357" s="27" t="s">
        <v>30</v>
      </c>
      <c r="B357" s="51">
        <f>B363+B358+B359+B360+B367</f>
        <v>20772734.94</v>
      </c>
      <c r="C357" s="51">
        <f>C363+C358+C359+C360+C367</f>
        <v>14899084.82</v>
      </c>
      <c r="D357" s="28">
        <f aca="true" t="shared" si="54" ref="D357:D372">IF(B357=0,"   ",C357/B357)</f>
        <v>0.7172423305373384</v>
      </c>
      <c r="E357" s="31">
        <f aca="true" t="shared" si="55" ref="E357:E372">C357-B357</f>
        <v>-5873650.120000001</v>
      </c>
    </row>
    <row r="358" spans="1:5" s="5" customFormat="1" ht="30">
      <c r="A358" s="27" t="s">
        <v>147</v>
      </c>
      <c r="B358" s="51">
        <v>16806300</v>
      </c>
      <c r="C358" s="55">
        <v>12605025</v>
      </c>
      <c r="D358" s="28">
        <f t="shared" si="54"/>
        <v>0.7500178504489388</v>
      </c>
      <c r="E358" s="31">
        <f t="shared" si="55"/>
        <v>-4201275</v>
      </c>
    </row>
    <row r="359" spans="1:5" s="5" customFormat="1" ht="30">
      <c r="A359" s="27" t="s">
        <v>156</v>
      </c>
      <c r="B359" s="51">
        <v>0</v>
      </c>
      <c r="C359" s="55">
        <v>0</v>
      </c>
      <c r="D359" s="28" t="str">
        <f t="shared" si="54"/>
        <v>   </v>
      </c>
      <c r="E359" s="31">
        <f t="shared" si="55"/>
        <v>0</v>
      </c>
    </row>
    <row r="360" spans="1:5" s="5" customFormat="1" ht="30.75" customHeight="1">
      <c r="A360" s="27" t="s">
        <v>219</v>
      </c>
      <c r="B360" s="51">
        <f>SUM(B361:B362)</f>
        <v>2144900</v>
      </c>
      <c r="C360" s="51">
        <f>SUM(C361:C362)</f>
        <v>472524.88</v>
      </c>
      <c r="D360" s="28">
        <f t="shared" si="54"/>
        <v>0.22030158981770712</v>
      </c>
      <c r="E360" s="31">
        <f>C360-B360</f>
        <v>-1672375.12</v>
      </c>
    </row>
    <row r="361" spans="1:5" s="5" customFormat="1" ht="13.5" customHeight="1">
      <c r="A361" s="41" t="s">
        <v>58</v>
      </c>
      <c r="B361" s="51">
        <v>2144900</v>
      </c>
      <c r="C361" s="51">
        <v>472524.88</v>
      </c>
      <c r="D361" s="28">
        <f t="shared" si="54"/>
        <v>0.22030158981770712</v>
      </c>
      <c r="E361" s="31">
        <f>C361-B361</f>
        <v>-1672375.12</v>
      </c>
    </row>
    <row r="362" spans="1:5" s="5" customFormat="1" ht="13.5" customHeight="1">
      <c r="A362" s="41" t="s">
        <v>59</v>
      </c>
      <c r="B362" s="51">
        <v>0</v>
      </c>
      <c r="C362" s="51">
        <v>0</v>
      </c>
      <c r="D362" s="28" t="str">
        <f t="shared" si="54"/>
        <v>   </v>
      </c>
      <c r="E362" s="31">
        <f>C362-B362</f>
        <v>0</v>
      </c>
    </row>
    <row r="363" spans="1:5" s="5" customFormat="1" ht="60.75" customHeight="1">
      <c r="A363" s="27" t="s">
        <v>220</v>
      </c>
      <c r="B363" s="51">
        <f>SUM(B364:B366)</f>
        <v>1541534.94</v>
      </c>
      <c r="C363" s="51">
        <f>SUM(C364:C366)</f>
        <v>1541534.94</v>
      </c>
      <c r="D363" s="28">
        <f t="shared" si="54"/>
        <v>1</v>
      </c>
      <c r="E363" s="31">
        <f t="shared" si="55"/>
        <v>0</v>
      </c>
    </row>
    <row r="364" spans="1:5" s="5" customFormat="1" ht="13.5" customHeight="1">
      <c r="A364" s="41" t="s">
        <v>73</v>
      </c>
      <c r="B364" s="51">
        <v>1256800</v>
      </c>
      <c r="C364" s="51">
        <v>1256800</v>
      </c>
      <c r="D364" s="28">
        <f t="shared" si="54"/>
        <v>1</v>
      </c>
      <c r="E364" s="31">
        <f t="shared" si="55"/>
        <v>0</v>
      </c>
    </row>
    <row r="365" spans="1:5" s="5" customFormat="1" ht="13.5" customHeight="1">
      <c r="A365" s="41" t="s">
        <v>58</v>
      </c>
      <c r="B365" s="51">
        <v>12694.94</v>
      </c>
      <c r="C365" s="51">
        <v>12694.94</v>
      </c>
      <c r="D365" s="28">
        <f t="shared" si="54"/>
        <v>1</v>
      </c>
      <c r="E365" s="31">
        <f t="shared" si="55"/>
        <v>0</v>
      </c>
    </row>
    <row r="366" spans="1:5" s="5" customFormat="1" ht="13.5" customHeight="1">
      <c r="A366" s="41" t="s">
        <v>59</v>
      </c>
      <c r="B366" s="51">
        <v>272040</v>
      </c>
      <c r="C366" s="51">
        <v>272040</v>
      </c>
      <c r="D366" s="28">
        <f t="shared" si="54"/>
        <v>1</v>
      </c>
      <c r="E366" s="31">
        <f t="shared" si="55"/>
        <v>0</v>
      </c>
    </row>
    <row r="367" spans="1:5" s="5" customFormat="1" ht="45">
      <c r="A367" s="27" t="s">
        <v>245</v>
      </c>
      <c r="B367" s="51">
        <v>280000</v>
      </c>
      <c r="C367" s="55">
        <v>280000</v>
      </c>
      <c r="D367" s="28">
        <f t="shared" si="54"/>
        <v>1</v>
      </c>
      <c r="E367" s="31">
        <f>C367-B367</f>
        <v>0</v>
      </c>
    </row>
    <row r="368" spans="1:5" s="5" customFormat="1" ht="14.25">
      <c r="A368" s="56" t="s">
        <v>10</v>
      </c>
      <c r="B368" s="57">
        <f>B145+B166+B168+B176+B210+B224+B295+B328+B350+B355+B357</f>
        <v>699982434.35</v>
      </c>
      <c r="C368" s="57">
        <f>C145+C166+C168+C176+C210+C224+C295+C328+C350+C355+C357</f>
        <v>390112376.42</v>
      </c>
      <c r="D368" s="58">
        <f t="shared" si="54"/>
        <v>0.5573173800886251</v>
      </c>
      <c r="E368" s="59">
        <f t="shared" si="55"/>
        <v>-309870057.93</v>
      </c>
    </row>
    <row r="369" spans="1:5" s="5" customFormat="1" ht="15" thickBot="1">
      <c r="A369" s="60" t="s">
        <v>60</v>
      </c>
      <c r="B369" s="61">
        <f>B143-B368</f>
        <v>-52602856.910000086</v>
      </c>
      <c r="C369" s="61">
        <f>C143-C368</f>
        <v>-54664739.55000001</v>
      </c>
      <c r="D369" s="58">
        <f t="shared" si="54"/>
        <v>1.0391971607840171</v>
      </c>
      <c r="E369" s="59">
        <f t="shared" si="55"/>
        <v>-2061882.639999926</v>
      </c>
    </row>
    <row r="370" spans="1:5" s="5" customFormat="1" ht="12.75" hidden="1">
      <c r="A370" s="33" t="s">
        <v>11</v>
      </c>
      <c r="B370" s="34"/>
      <c r="C370" s="35"/>
      <c r="D370" s="36" t="str">
        <f t="shared" si="54"/>
        <v>   </v>
      </c>
      <c r="E370" s="37">
        <f t="shared" si="55"/>
        <v>0</v>
      </c>
    </row>
    <row r="371" spans="1:5" s="5" customFormat="1" ht="12.75" hidden="1">
      <c r="A371" s="24" t="s">
        <v>12</v>
      </c>
      <c r="B371" s="25">
        <v>1122919</v>
      </c>
      <c r="C371" s="26">
        <v>815256</v>
      </c>
      <c r="D371" s="22">
        <f t="shared" si="54"/>
        <v>0.7260149663510903</v>
      </c>
      <c r="E371" s="23">
        <f t="shared" si="55"/>
        <v>-307663</v>
      </c>
    </row>
    <row r="372" spans="1:5" s="5" customFormat="1" ht="12.75" hidden="1">
      <c r="A372" s="24" t="s">
        <v>13</v>
      </c>
      <c r="B372" s="25">
        <v>1700000</v>
      </c>
      <c r="C372" s="62">
        <v>1700000</v>
      </c>
      <c r="D372" s="63">
        <f t="shared" si="54"/>
        <v>1</v>
      </c>
      <c r="E372" s="64">
        <f t="shared" si="55"/>
        <v>0</v>
      </c>
    </row>
    <row r="373" spans="1:5" s="5" customFormat="1" ht="15.75">
      <c r="A373" s="71" t="s">
        <v>165</v>
      </c>
      <c r="B373" s="20"/>
      <c r="C373" s="19"/>
      <c r="D373" s="22"/>
      <c r="E373" s="23"/>
    </row>
    <row r="374" spans="1:5" s="5" customFormat="1" ht="15.75">
      <c r="A374" s="72" t="s">
        <v>166</v>
      </c>
      <c r="B374" s="73">
        <f>B9+B14+B45+B96</f>
        <v>26048300</v>
      </c>
      <c r="C374" s="73">
        <f>C9+C14+C45+C96</f>
        <v>17791610.55</v>
      </c>
      <c r="D374" s="28">
        <f>IF(B374=0,"   ",C374/B374)</f>
        <v>0.6830238652810356</v>
      </c>
      <c r="E374" s="31">
        <f>C374-B374</f>
        <v>-8256689.449999999</v>
      </c>
    </row>
    <row r="375" spans="1:5" s="5" customFormat="1" ht="16.5" thickBot="1">
      <c r="A375" s="74" t="s">
        <v>167</v>
      </c>
      <c r="B375" s="75">
        <f>B192+B200+B196</f>
        <v>26480039.53</v>
      </c>
      <c r="C375" s="75">
        <f>C192+C200+C196</f>
        <v>17173991.9</v>
      </c>
      <c r="D375" s="76">
        <f>IF(B375=0,"   ",C375/B375)</f>
        <v>0.6485636805996111</v>
      </c>
      <c r="E375" s="77">
        <f>C375-B375</f>
        <v>-9306047.630000003</v>
      </c>
    </row>
    <row r="376" spans="1:5" s="5" customFormat="1" ht="12.75">
      <c r="A376" s="46"/>
      <c r="B376" s="46"/>
      <c r="C376" s="47"/>
      <c r="D376" s="48"/>
      <c r="E376" s="49"/>
    </row>
    <row r="377" spans="1:5" s="5" customFormat="1" ht="18" customHeight="1">
      <c r="A377" s="46"/>
      <c r="B377" s="46"/>
      <c r="C377" s="47"/>
      <c r="D377" s="48"/>
      <c r="E377" s="49"/>
    </row>
    <row r="378" spans="1:5" s="5" customFormat="1" ht="16.5">
      <c r="A378" s="42" t="s">
        <v>247</v>
      </c>
      <c r="B378" s="46"/>
      <c r="C378" s="47"/>
      <c r="D378" s="48"/>
      <c r="E378" s="49"/>
    </row>
    <row r="379" spans="1:5" s="5" customFormat="1" ht="15.75" customHeight="1">
      <c r="A379" s="42" t="s">
        <v>31</v>
      </c>
      <c r="C379" s="83" t="s">
        <v>248</v>
      </c>
      <c r="D379" s="83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80"/>
      <c r="B381" s="79"/>
      <c r="C381" s="79"/>
      <c r="D381" s="48"/>
      <c r="E381" s="49"/>
    </row>
    <row r="382" spans="1:5" s="5" customFormat="1" ht="16.5">
      <c r="A382" s="80"/>
      <c r="B382" s="79"/>
      <c r="C382" s="79"/>
      <c r="D382" s="48"/>
      <c r="E382" s="49"/>
    </row>
    <row r="383" spans="1:5" s="5" customFormat="1" ht="16.5">
      <c r="A383" s="80"/>
      <c r="B383" s="79"/>
      <c r="C383" s="79"/>
      <c r="D383" s="48"/>
      <c r="E383" s="49"/>
    </row>
    <row r="384" spans="1:5" s="5" customFormat="1" ht="16.5">
      <c r="A384" s="42"/>
      <c r="B384" s="79"/>
      <c r="C384" s="42"/>
      <c r="D384" s="48"/>
      <c r="E384" s="49"/>
    </row>
    <row r="385" spans="1:5" s="5" customFormat="1" ht="16.5">
      <c r="A385" s="42"/>
      <c r="B385" s="79"/>
      <c r="C385" s="79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C391" s="42"/>
      <c r="D391" s="48"/>
      <c r="E391" s="49"/>
    </row>
    <row r="392" spans="1:5" s="5" customFormat="1" ht="16.5">
      <c r="A392" s="42"/>
      <c r="C392" s="42"/>
      <c r="D392" s="48"/>
      <c r="E392" s="49"/>
    </row>
    <row r="393" spans="1:5" s="5" customFormat="1" ht="16.5">
      <c r="A393" s="42"/>
      <c r="C393" s="42"/>
      <c r="D393" s="48"/>
      <c r="E393" s="49"/>
    </row>
    <row r="394" spans="1:5" s="5" customFormat="1" ht="16.5">
      <c r="A394" s="42"/>
      <c r="C394" s="42"/>
      <c r="D394" s="48"/>
      <c r="E394" s="49"/>
    </row>
    <row r="395" spans="1:5" s="5" customFormat="1" ht="16.5">
      <c r="A395" s="42"/>
      <c r="C395" s="42"/>
      <c r="D395" s="48"/>
      <c r="E395" s="49"/>
    </row>
    <row r="396" spans="1:5" s="5" customFormat="1" ht="16.5">
      <c r="A396" s="42"/>
      <c r="C396" s="42"/>
      <c r="D396" s="48"/>
      <c r="E396" s="49"/>
    </row>
    <row r="397" spans="1:5" s="5" customFormat="1" ht="16.5">
      <c r="A397" s="42"/>
      <c r="C397" s="42"/>
      <c r="D397" s="48"/>
      <c r="E397" s="49"/>
    </row>
    <row r="398" spans="1:5" s="5" customFormat="1" ht="16.5">
      <c r="A398" s="42"/>
      <c r="C398" s="42"/>
      <c r="D398" s="48"/>
      <c r="E398" s="49"/>
    </row>
    <row r="399" spans="1:5" s="5" customFormat="1" ht="16.5">
      <c r="A399" s="42"/>
      <c r="C399" s="42"/>
      <c r="D399" s="48"/>
      <c r="E399" s="49"/>
    </row>
    <row r="400" spans="1:5" s="5" customFormat="1" ht="16.5">
      <c r="A400" s="42"/>
      <c r="C400" s="42"/>
      <c r="D400" s="48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42"/>
      <c r="C402" s="42"/>
      <c r="D402" s="48"/>
      <c r="E402" s="49"/>
    </row>
    <row r="403" spans="1:5" s="5" customFormat="1" ht="16.5">
      <c r="A403" s="42"/>
      <c r="C403" s="42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C422" s="42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42"/>
      <c r="C425" s="42"/>
      <c r="D425" s="48"/>
      <c r="E425" s="49"/>
    </row>
    <row r="426" spans="1:5" s="5" customFormat="1" ht="16.5">
      <c r="A426" s="42"/>
      <c r="C426" s="42"/>
      <c r="D426" s="48"/>
      <c r="E426" s="49"/>
    </row>
    <row r="427" spans="1:5" s="5" customFormat="1" ht="16.5">
      <c r="A427" s="42"/>
      <c r="B427" s="46"/>
      <c r="C427" s="47"/>
      <c r="D427" s="48"/>
      <c r="E427" s="49"/>
    </row>
    <row r="428" spans="1:5" s="5" customFormat="1" ht="13.5" customHeight="1">
      <c r="A428" s="42"/>
      <c r="C428" s="42"/>
      <c r="D428" s="48"/>
      <c r="E428" s="49"/>
    </row>
    <row r="438" ht="4.5" customHeight="1"/>
    <row r="439" ht="12.75" hidden="1"/>
  </sheetData>
  <sheetProtection/>
  <mergeCells count="2">
    <mergeCell ref="A1:E1"/>
    <mergeCell ref="C379:D379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2020-10-05T11:59:26Z</cp:lastPrinted>
  <dcterms:created xsi:type="dcterms:W3CDTF">2001-03-21T05:21:19Z</dcterms:created>
  <dcterms:modified xsi:type="dcterms:W3CDTF">2020-10-21T11:36:11Z</dcterms:modified>
  <cp:category/>
  <cp:version/>
  <cp:contentType/>
  <cp:contentStatus/>
</cp:coreProperties>
</file>