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'Лист1'!$A$1:$E$390</definedName>
  </definedNames>
  <calcPr fullCalcOnLoad="1"/>
</workbook>
</file>

<file path=xl/sharedStrings.xml><?xml version="1.0" encoding="utf-8"?>
<sst xmlns="http://schemas.openxmlformats.org/spreadsheetml/2006/main" count="381" uniqueCount="264">
  <si>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</si>
  <si>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</si>
  <si>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</si>
  <si>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</si>
  <si>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</si>
  <si>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</si>
  <si>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</si>
  <si>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</si>
  <si>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</si>
  <si>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</si>
  <si>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</si>
  <si>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</si>
  <si>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</si>
  <si>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</si>
  <si>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</si>
  <si>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</si>
  <si>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</si>
  <si>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</si>
  <si>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</si>
  <si>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</si>
  <si>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</si>
  <si>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</si>
  <si>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</si>
  <si>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</si>
  <si>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</si>
  <si>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</si>
  <si>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</si>
  <si>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</si>
  <si>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</si>
  <si>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</si>
  <si>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</si>
  <si>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</si>
  <si>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</si>
  <si>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</si>
  <si>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</si>
  <si>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</si>
  <si>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</si>
  <si>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</si>
  <si>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</si>
  <si>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</si>
  <si>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</si>
  <si>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</si>
  <si>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</si>
  <si>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</si>
  <si>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</si>
  <si>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</si>
  <si>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</si>
  <si>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</si>
  <si>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</si>
  <si>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</si>
  <si>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</si>
  <si>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</si>
  <si>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</si>
  <si>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</si>
  <si>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</si>
  <si>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</si>
  <si>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</si>
  <si>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</si>
  <si>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</si>
  <si>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</si>
  <si>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</si>
  <si>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</si>
  <si>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</si>
  <si>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</si>
  <si>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</si>
  <si>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</si>
  <si>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</si>
  <si>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</si>
  <si>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</si>
  <si>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</si>
  <si>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</si>
  <si>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</si>
  <si>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</si>
  <si>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</si>
  <si>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</si>
  <si>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</si>
  <si>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</si>
  <si>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</si>
  <si>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</si>
  <si>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</si>
  <si>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</si>
  <si>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</si>
  <si>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</si>
  <si>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</si>
  <si>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</si>
  <si>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</si>
  <si>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</si>
  <si>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</si>
  <si>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</si>
  <si>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</si>
  <si>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</si>
  <si>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</si>
  <si>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</si>
  <si>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</si>
  <si>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</si>
  <si>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</si>
  <si>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</si>
  <si>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</si>
  <si>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</si>
  <si>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</si>
  <si>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</si>
  <si>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</si>
  <si>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</si>
  <si>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</si>
  <si>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</si>
  <si>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</si>
  <si>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</si>
  <si>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</si>
  <si>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</si>
  <si>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</si>
  <si>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</si>
  <si>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</si>
  <si>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</si>
  <si>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</si>
  <si>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</si>
  <si>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</si>
  <si>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</si>
  <si>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</si>
  <si>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</si>
  <si>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</si>
  <si>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</si>
  <si>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</si>
  <si>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</si>
  <si>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</si>
  <si>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</si>
  <si>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</si>
  <si>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</si>
  <si>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</si>
  <si>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</si>
  <si>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</si>
  <si>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</si>
  <si>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</si>
  <si>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</si>
  <si>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</si>
  <si>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</si>
  <si>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</si>
  <si>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</si>
  <si>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</si>
  <si>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</si>
  <si>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</si>
  <si>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</si>
  <si>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</si>
  <si>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</si>
  <si>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</si>
  <si>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</si>
  <si>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</si>
  <si>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</si>
  <si>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</si>
  <si>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</si>
  <si>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</si>
  <si>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</si>
  <si>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</si>
  <si>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</si>
  <si>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</si>
  <si>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</si>
  <si>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</si>
  <si>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</si>
  <si>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</si>
  <si>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</si>
  <si>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</si>
  <si>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</si>
  <si>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</si>
  <si>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</si>
  <si>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</si>
  <si>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</si>
  <si>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</si>
  <si>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</si>
  <si>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</si>
  <si>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</si>
  <si>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</si>
  <si>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</si>
  <si>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</si>
  <si>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</si>
  <si>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</si>
  <si>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</si>
  <si>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</si>
  <si>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</si>
  <si>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</si>
  <si>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</si>
  <si>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</si>
  <si>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</si>
  <si>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</si>
  <si>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</si>
  <si>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</si>
  <si>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</si>
  <si>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</si>
  <si>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</si>
  <si>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</si>
  <si>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</si>
  <si>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</si>
  <si>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</si>
  <si>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</si>
  <si>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</si>
  <si>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</si>
  <si>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</si>
  <si>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</si>
  <si>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</si>
  <si>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</si>
  <si>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</si>
  <si>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</si>
  <si>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</si>
  <si>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</si>
  <si>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</si>
  <si>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</si>
  <si>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</si>
  <si>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</si>
  <si>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</si>
  <si>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</si>
  <si>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</si>
  <si>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</si>
  <si>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</si>
  <si>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</si>
  <si>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</si>
  <si>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</si>
  <si>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</si>
  <si>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</si>
  <si>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</si>
  <si>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</si>
  <si>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</si>
  <si>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</si>
  <si>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</si>
  <si>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</si>
  <si>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</si>
  <si>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</si>
  <si>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</si>
  <si>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</si>
  <si>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</si>
  <si>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</si>
  <si>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</si>
  <si>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</si>
  <si>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</si>
  <si>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</si>
  <si>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</si>
  <si>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</si>
  <si>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</si>
  <si>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</si>
  <si>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</si>
  <si>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</si>
  <si>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</si>
  <si>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</si>
  <si>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</si>
  <si>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</si>
  <si>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</si>
  <si>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</si>
  <si>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</si>
  <si>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</si>
  <si>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</si>
  <si>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</si>
  <si>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Начальник финансового отдела</t>
  </si>
  <si>
    <t>Е.Е. Матушкина</t>
  </si>
  <si>
    <t>Анализ исполнения районного бюджета Козловского района на 01.09.2020 года</t>
  </si>
  <si>
    <t>Фактическое исполнение на 01.09.2020 года</t>
  </si>
  <si>
    <t>поддержка инновационных проектов в сфере культуры и искусства (респ. ср-ва)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</si>
  <si>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</si>
  <si>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</si>
  <si>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демонтаж здания МБОУ "Байгуловская СОШ"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</si>
  <si>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</si>
  <si>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</si>
  <si>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</si>
  <si>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</si>
  <si>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залив площадки для проведения мероприятий по ГТО</t>
  </si>
  <si>
    <t>реализация инновационных программ в сфере культуры и искусства (респ. ср-ва)</t>
  </si>
  <si>
    <t>субв</t>
  </si>
  <si>
    <t>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</si>
</sst>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6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55" fillId="0" borderId="11" xfId="0" applyFont="1" applyFill="1" applyBorder="1" applyAlignment="1">
      <alignment wrapText="1"/>
    </xf>
    <xf numFmtId="4" fontId="55" fillId="33" borderId="12" xfId="0" applyNumberFormat="1" applyFont="1" applyFill="1" applyBorder="1" applyAlignment="1">
      <alignment wrapText="1"/>
    </xf>
    <xf numFmtId="164" fontId="55" fillId="0" borderId="12" xfId="57" applyNumberFormat="1" applyFont="1" applyFill="1" applyBorder="1" applyAlignment="1">
      <alignment wrapText="1"/>
    </xf>
    <xf numFmtId="175" fontId="55" fillId="0" borderId="13" xfId="61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SheetLayoutView="100" workbookViewId="0" topLeftCell="A351">
      <selection activeCell="D381" sqref="D381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6" t="s">
        <v>250</v>
      </c>
      <c r="B1" s="87"/>
      <c r="C1" s="87"/>
      <c r="D1" s="87"/>
      <c r="E1" s="87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242</v>
      </c>
      <c r="C3" s="44" t="s">
        <v>251</v>
      </c>
      <c r="D3" s="43" t="s">
        <v>212</v>
      </c>
      <c r="E3" s="45" t="s">
        <v>213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104</v>
      </c>
      <c r="B6" s="50">
        <f>SUM(B7)</f>
        <v>69897100</v>
      </c>
      <c r="C6" s="50">
        <f>SUM(C7)</f>
        <v>41683120.27</v>
      </c>
      <c r="D6" s="28">
        <f aca="true" t="shared" si="0" ref="D6:D36">IF(B6=0,"   ",C6/B6)</f>
        <v>0.5963497808921973</v>
      </c>
      <c r="E6" s="31">
        <f aca="true" t="shared" si="1" ref="E6:E36">C6-B6</f>
        <v>-28213979.729999997</v>
      </c>
    </row>
    <row r="7" spans="1:5" s="5" customFormat="1" ht="15" customHeight="1">
      <c r="A7" s="27" t="s">
        <v>26</v>
      </c>
      <c r="B7" s="51">
        <v>69897100</v>
      </c>
      <c r="C7" s="55">
        <v>41683120.27</v>
      </c>
      <c r="D7" s="28">
        <f t="shared" si="0"/>
        <v>0.5963497808921973</v>
      </c>
      <c r="E7" s="31">
        <f t="shared" si="1"/>
        <v>-28213979.729999997</v>
      </c>
    </row>
    <row r="8" spans="1:5" s="5" customFormat="1" ht="45" customHeight="1">
      <c r="A8" s="27" t="s">
        <v>79</v>
      </c>
      <c r="B8" s="50">
        <f>SUM(B9)</f>
        <v>3227600</v>
      </c>
      <c r="C8" s="50">
        <f>SUM(C9)</f>
        <v>1966869.8</v>
      </c>
      <c r="D8" s="28">
        <f t="shared" si="0"/>
        <v>0.6093908167059116</v>
      </c>
      <c r="E8" s="31">
        <f t="shared" si="1"/>
        <v>-1260730.2</v>
      </c>
    </row>
    <row r="9" spans="1:5" s="5" customFormat="1" ht="29.25" customHeight="1">
      <c r="A9" s="27" t="s">
        <v>80</v>
      </c>
      <c r="B9" s="51">
        <v>3227600</v>
      </c>
      <c r="C9" s="55">
        <v>1966869.8</v>
      </c>
      <c r="D9" s="28">
        <f t="shared" si="0"/>
        <v>0.6093908167059116</v>
      </c>
      <c r="E9" s="31">
        <f t="shared" si="1"/>
        <v>-1260730.2</v>
      </c>
    </row>
    <row r="10" spans="1:5" s="6" customFormat="1" ht="15" customHeight="1">
      <c r="A10" s="39" t="s">
        <v>3</v>
      </c>
      <c r="B10" s="51">
        <f>SUM(B11:B13)</f>
        <v>7556300</v>
      </c>
      <c r="C10" s="51">
        <f>SUM(C11:C13)</f>
        <v>5240489.93</v>
      </c>
      <c r="D10" s="28">
        <f t="shared" si="0"/>
        <v>0.6935259227399653</v>
      </c>
      <c r="E10" s="31">
        <f t="shared" si="1"/>
        <v>-2315810.0700000003</v>
      </c>
    </row>
    <row r="11" spans="1:5" s="5" customFormat="1" ht="28.5" customHeight="1">
      <c r="A11" s="27" t="s">
        <v>180</v>
      </c>
      <c r="B11" s="51">
        <v>520000</v>
      </c>
      <c r="C11" s="55">
        <v>256463.44</v>
      </c>
      <c r="D11" s="28">
        <f>IF(B11=0,"   ",C11/B11)</f>
        <v>0.4931989230769231</v>
      </c>
      <c r="E11" s="31">
        <f>C11-B11</f>
        <v>-263536.56</v>
      </c>
    </row>
    <row r="12" spans="1:5" s="5" customFormat="1" ht="28.5" customHeight="1">
      <c r="A12" s="27" t="s">
        <v>103</v>
      </c>
      <c r="B12" s="51">
        <v>6350000</v>
      </c>
      <c r="C12" s="55">
        <v>4295751.26</v>
      </c>
      <c r="D12" s="28">
        <f t="shared" si="0"/>
        <v>0.6764962614173228</v>
      </c>
      <c r="E12" s="31">
        <f t="shared" si="1"/>
        <v>-2054248.7400000002</v>
      </c>
    </row>
    <row r="13" spans="1:5" s="5" customFormat="1" ht="15">
      <c r="A13" s="27" t="s">
        <v>14</v>
      </c>
      <c r="B13" s="51">
        <v>686300</v>
      </c>
      <c r="C13" s="55">
        <v>688275.23</v>
      </c>
      <c r="D13" s="28">
        <f>IF(B13=0,"   ",C13/B13)</f>
        <v>1.0028780853854</v>
      </c>
      <c r="E13" s="31">
        <f>C13-B13</f>
        <v>1975.2299999999814</v>
      </c>
    </row>
    <row r="14" spans="1:5" s="5" customFormat="1" ht="15">
      <c r="A14" s="39" t="s">
        <v>81</v>
      </c>
      <c r="B14" s="50">
        <f>B15+B16</f>
        <v>1480300</v>
      </c>
      <c r="C14" s="50">
        <f>C15+C16</f>
        <v>192421.62</v>
      </c>
      <c r="D14" s="28">
        <f t="shared" si="0"/>
        <v>0.12998825913666148</v>
      </c>
      <c r="E14" s="31">
        <f t="shared" si="1"/>
        <v>-1287878.38</v>
      </c>
    </row>
    <row r="15" spans="1:5" s="5" customFormat="1" ht="15">
      <c r="A15" s="27" t="s">
        <v>116</v>
      </c>
      <c r="B15" s="51">
        <v>200100</v>
      </c>
      <c r="C15" s="55">
        <v>43173.01</v>
      </c>
      <c r="D15" s="28">
        <f t="shared" si="0"/>
        <v>0.21575717141429288</v>
      </c>
      <c r="E15" s="31">
        <f t="shared" si="1"/>
        <v>-156926.99</v>
      </c>
    </row>
    <row r="16" spans="1:5" s="5" customFormat="1" ht="15">
      <c r="A16" s="27" t="s">
        <v>117</v>
      </c>
      <c r="B16" s="51">
        <v>1280200</v>
      </c>
      <c r="C16" s="55">
        <v>149248.61</v>
      </c>
      <c r="D16" s="28">
        <f>IF(B16=0,"   ",C16/B16)</f>
        <v>0.1165822605842837</v>
      </c>
      <c r="E16" s="31">
        <f>C16-B16</f>
        <v>-1130951.3900000001</v>
      </c>
    </row>
    <row r="17" spans="1:5" s="5" customFormat="1" ht="29.25" customHeight="1">
      <c r="A17" s="39" t="s">
        <v>105</v>
      </c>
      <c r="B17" s="51">
        <f>SUM(B18:B19)</f>
        <v>70000</v>
      </c>
      <c r="C17" s="51">
        <f>SUM(C18:C19)</f>
        <v>110526.24</v>
      </c>
      <c r="D17" s="28">
        <f>IF(B17=0,"   ",C17/B17)</f>
        <v>1.5789462857142857</v>
      </c>
      <c r="E17" s="31">
        <f>C17-B17</f>
        <v>40526.240000000005</v>
      </c>
    </row>
    <row r="18" spans="1:5" s="5" customFormat="1" ht="15">
      <c r="A18" s="27" t="s">
        <v>15</v>
      </c>
      <c r="B18" s="51">
        <v>70000</v>
      </c>
      <c r="C18" s="51">
        <v>113210</v>
      </c>
      <c r="D18" s="28">
        <f>IF(B18=0,"   ",C18/B18)</f>
        <v>1.6172857142857142</v>
      </c>
      <c r="E18" s="31">
        <f>C18-B18</f>
        <v>43210</v>
      </c>
    </row>
    <row r="19" spans="1:5" s="5" customFormat="1" ht="15">
      <c r="A19" s="27" t="s">
        <v>37</v>
      </c>
      <c r="B19" s="51">
        <v>0</v>
      </c>
      <c r="C19" s="51">
        <v>-2683.76</v>
      </c>
      <c r="D19" s="28" t="str">
        <f t="shared" si="0"/>
        <v>   </v>
      </c>
      <c r="E19" s="31">
        <f t="shared" si="1"/>
        <v>-2683.76</v>
      </c>
    </row>
    <row r="20" spans="1:5" s="5" customFormat="1" ht="15">
      <c r="A20" s="39" t="s">
        <v>16</v>
      </c>
      <c r="B20" s="51">
        <v>2600000</v>
      </c>
      <c r="C20" s="51">
        <v>1746301.74</v>
      </c>
      <c r="D20" s="28">
        <f t="shared" si="0"/>
        <v>0.6716545153846154</v>
      </c>
      <c r="E20" s="31">
        <f t="shared" si="1"/>
        <v>-853698.26</v>
      </c>
    </row>
    <row r="21" spans="1:5" s="5" customFormat="1" ht="17.25" customHeight="1">
      <c r="A21" s="39" t="s">
        <v>27</v>
      </c>
      <c r="B21" s="51">
        <v>0</v>
      </c>
      <c r="C21" s="51">
        <v>111.14</v>
      </c>
      <c r="D21" s="28" t="str">
        <f t="shared" si="0"/>
        <v>   </v>
      </c>
      <c r="E21" s="31">
        <f t="shared" si="1"/>
        <v>111.14</v>
      </c>
    </row>
    <row r="22" spans="1:5" s="5" customFormat="1" ht="44.25" customHeight="1">
      <c r="A22" s="39" t="s">
        <v>107</v>
      </c>
      <c r="B22" s="51">
        <f>SUM(B23:B24)</f>
        <v>7300000</v>
      </c>
      <c r="C22" s="51">
        <f>SUM(C23:C24)</f>
        <v>1823274.38</v>
      </c>
      <c r="D22" s="28">
        <f t="shared" si="0"/>
        <v>0.24976361369863012</v>
      </c>
      <c r="E22" s="31">
        <f t="shared" si="1"/>
        <v>-5476725.62</v>
      </c>
    </row>
    <row r="23" spans="1:5" s="5" customFormat="1" ht="15">
      <c r="A23" s="27" t="s">
        <v>57</v>
      </c>
      <c r="B23" s="51">
        <v>6300000</v>
      </c>
      <c r="C23" s="51">
        <v>1474484.9</v>
      </c>
      <c r="D23" s="28">
        <f t="shared" si="0"/>
        <v>0.2340452222222222</v>
      </c>
      <c r="E23" s="31">
        <f t="shared" si="1"/>
        <v>-4825515.1</v>
      </c>
    </row>
    <row r="24" spans="1:5" s="5" customFormat="1" ht="16.5" customHeight="1">
      <c r="A24" s="27" t="s">
        <v>141</v>
      </c>
      <c r="B24" s="51">
        <v>1000000</v>
      </c>
      <c r="C24" s="55">
        <v>348789.48</v>
      </c>
      <c r="D24" s="28">
        <f t="shared" si="0"/>
        <v>0.34878948</v>
      </c>
      <c r="E24" s="31">
        <f t="shared" si="1"/>
        <v>-651210.52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164762.73</v>
      </c>
      <c r="D25" s="28">
        <f t="shared" si="0"/>
        <v>0.4707506571428572</v>
      </c>
      <c r="E25" s="31">
        <f t="shared" si="1"/>
        <v>-185237.27</v>
      </c>
    </row>
    <row r="26" spans="1:5" s="5" customFormat="1" ht="15">
      <c r="A26" s="27" t="s">
        <v>18</v>
      </c>
      <c r="B26" s="51">
        <v>350000</v>
      </c>
      <c r="C26" s="51">
        <v>164762.73</v>
      </c>
      <c r="D26" s="28">
        <f t="shared" si="0"/>
        <v>0.4707506571428572</v>
      </c>
      <c r="E26" s="31">
        <f t="shared" si="1"/>
        <v>-185237.27</v>
      </c>
    </row>
    <row r="27" spans="1:5" s="5" customFormat="1" ht="30">
      <c r="A27" s="39" t="s">
        <v>108</v>
      </c>
      <c r="B27" s="51">
        <v>2100000</v>
      </c>
      <c r="C27" s="51">
        <v>1008667.46</v>
      </c>
      <c r="D27" s="28">
        <f t="shared" si="0"/>
        <v>0.4803178380952381</v>
      </c>
      <c r="E27" s="31">
        <f t="shared" si="1"/>
        <v>-1091332.54</v>
      </c>
    </row>
    <row r="28" spans="1:5" s="5" customFormat="1" ht="30" customHeight="1">
      <c r="A28" s="39" t="s">
        <v>109</v>
      </c>
      <c r="B28" s="51">
        <f>SUM(B29,B30)</f>
        <v>1631200</v>
      </c>
      <c r="C28" s="51">
        <f>SUM(C29,C30)</f>
        <v>811565.14</v>
      </c>
      <c r="D28" s="28">
        <f t="shared" si="0"/>
        <v>0.497526446787641</v>
      </c>
      <c r="E28" s="31">
        <f t="shared" si="1"/>
        <v>-819634.86</v>
      </c>
    </row>
    <row r="29" spans="1:5" s="5" customFormat="1" ht="30">
      <c r="A29" s="27" t="s">
        <v>110</v>
      </c>
      <c r="B29" s="51">
        <v>0</v>
      </c>
      <c r="C29" s="51">
        <v>181286</v>
      </c>
      <c r="D29" s="28" t="str">
        <f t="shared" si="0"/>
        <v>   </v>
      </c>
      <c r="E29" s="31">
        <f t="shared" si="1"/>
        <v>181286</v>
      </c>
    </row>
    <row r="30" spans="1:5" s="5" customFormat="1" ht="15">
      <c r="A30" s="27" t="s">
        <v>32</v>
      </c>
      <c r="B30" s="51">
        <v>1631200</v>
      </c>
      <c r="C30" s="51">
        <v>630279.14</v>
      </c>
      <c r="D30" s="28">
        <f t="shared" si="0"/>
        <v>0.3863898602256008</v>
      </c>
      <c r="E30" s="31">
        <f t="shared" si="1"/>
        <v>-1000920.86</v>
      </c>
    </row>
    <row r="31" spans="1:5" s="5" customFormat="1" ht="17.25" customHeight="1">
      <c r="A31" s="39" t="s">
        <v>106</v>
      </c>
      <c r="B31" s="51">
        <v>3300000</v>
      </c>
      <c r="C31" s="51">
        <v>947306.69</v>
      </c>
      <c r="D31" s="28">
        <f t="shared" si="0"/>
        <v>0.2870626333333333</v>
      </c>
      <c r="E31" s="31">
        <f t="shared" si="1"/>
        <v>-2352693.31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28</v>
      </c>
      <c r="B33" s="51">
        <v>0</v>
      </c>
      <c r="C33" s="50">
        <v>0</v>
      </c>
      <c r="D33" s="28" t="str">
        <f t="shared" si="0"/>
        <v>   </v>
      </c>
      <c r="E33" s="31">
        <f t="shared" si="1"/>
        <v>0</v>
      </c>
    </row>
    <row r="34" spans="1:5" s="8" customFormat="1" ht="15" customHeight="1">
      <c r="A34" s="27" t="s">
        <v>112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99512500</v>
      </c>
      <c r="C35" s="52">
        <f>SUM(C6,C10,C17,C20,C21,C22,C25,C27,C28,C31,C32,C8,C14)</f>
        <v>55695417.14</v>
      </c>
      <c r="D35" s="30">
        <f t="shared" si="0"/>
        <v>0.5596826241929406</v>
      </c>
      <c r="E35" s="32">
        <f t="shared" si="1"/>
        <v>-43817082.86</v>
      </c>
    </row>
    <row r="36" spans="1:5" s="8" customFormat="1" ht="18" customHeight="1">
      <c r="A36" s="40" t="s">
        <v>62</v>
      </c>
      <c r="B36" s="52">
        <f>B37+B39+B42+B111+B134+B38</f>
        <v>541114327.43</v>
      </c>
      <c r="C36" s="52">
        <f>C37+C39+C42+C111+C134+C38</f>
        <v>170723267.82</v>
      </c>
      <c r="D36" s="30">
        <f t="shared" si="0"/>
        <v>0.3155031370742724</v>
      </c>
      <c r="E36" s="32">
        <f t="shared" si="1"/>
        <v>-370391059.60999995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76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96</v>
      </c>
      <c r="B39" s="51">
        <f>B40+B41</f>
        <v>4007200</v>
      </c>
      <c r="C39" s="51">
        <f>C40+C41</f>
        <v>3083200</v>
      </c>
      <c r="D39" s="28">
        <f t="shared" si="2"/>
        <v>0.7694150529047714</v>
      </c>
      <c r="E39" s="31">
        <f t="shared" si="3"/>
        <v>-924000</v>
      </c>
    </row>
    <row r="40" spans="1:5" s="8" customFormat="1" ht="30" customHeight="1">
      <c r="A40" s="27" t="s">
        <v>97</v>
      </c>
      <c r="B40" s="51">
        <v>4007200</v>
      </c>
      <c r="C40" s="50">
        <v>3083200</v>
      </c>
      <c r="D40" s="28">
        <f t="shared" si="2"/>
        <v>0.7694150529047714</v>
      </c>
      <c r="E40" s="31">
        <f t="shared" si="3"/>
        <v>-924000</v>
      </c>
    </row>
    <row r="41" spans="1:5" s="8" customFormat="1" ht="16.5" customHeight="1">
      <c r="A41" s="27" t="s">
        <v>149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181</v>
      </c>
      <c r="B42" s="51">
        <f>B51+B91+B54+B43+B79+B65+B62+B82+B48</f>
        <v>381198670.14</v>
      </c>
      <c r="C42" s="51">
        <f>C51+C91+C54+C43+C79+C65+C62+C82+C48</f>
        <v>85319366.39000002</v>
      </c>
      <c r="D42" s="28">
        <f t="shared" si="2"/>
        <v>0.22381863598491938</v>
      </c>
      <c r="E42" s="31">
        <f t="shared" si="3"/>
        <v>-295879303.75</v>
      </c>
    </row>
    <row r="43" spans="1:5" s="5" customFormat="1" ht="73.5" customHeight="1">
      <c r="A43" s="27" t="s">
        <v>157</v>
      </c>
      <c r="B43" s="51">
        <f>B45+B46+B47</f>
        <v>16873200</v>
      </c>
      <c r="C43" s="51">
        <f>C45+C46+C47</f>
        <v>14390386.9</v>
      </c>
      <c r="D43" s="28">
        <f aca="true" t="shared" si="4" ref="D43:D50">IF(B43=0,"   ",C43/B43)</f>
        <v>0.8528546393096745</v>
      </c>
      <c r="E43" s="31">
        <f aca="true" t="shared" si="5" ref="E43:E50">C43-B43</f>
        <v>-2482813.0999999996</v>
      </c>
    </row>
    <row r="44" spans="1:5" s="5" customFormat="1" ht="15">
      <c r="A44" s="27" t="s">
        <v>98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182</v>
      </c>
      <c r="B45" s="51">
        <v>8660300</v>
      </c>
      <c r="C45" s="55">
        <v>7792065</v>
      </c>
      <c r="D45" s="28">
        <f t="shared" si="4"/>
        <v>0.8997453898825676</v>
      </c>
      <c r="E45" s="31">
        <f t="shared" si="5"/>
        <v>-868235</v>
      </c>
    </row>
    <row r="46" spans="1:5" s="5" customFormat="1" ht="45.75" customHeight="1">
      <c r="A46" s="27" t="s">
        <v>244</v>
      </c>
      <c r="B46" s="51">
        <v>6600100</v>
      </c>
      <c r="C46" s="55">
        <v>5494532.1</v>
      </c>
      <c r="D46" s="28">
        <f t="shared" si="4"/>
        <v>0.8324922501174224</v>
      </c>
      <c r="E46" s="31">
        <f t="shared" si="5"/>
        <v>-1105567.9000000004</v>
      </c>
    </row>
    <row r="47" spans="1:5" s="5" customFormat="1" ht="30" customHeight="1">
      <c r="A47" s="27" t="s">
        <v>158</v>
      </c>
      <c r="B47" s="51">
        <v>1612800</v>
      </c>
      <c r="C47" s="55">
        <v>1103789.8</v>
      </c>
      <c r="D47" s="28">
        <f t="shared" si="4"/>
        <v>0.6843934771825397</v>
      </c>
      <c r="E47" s="31">
        <f t="shared" si="5"/>
        <v>-509010.19999999995</v>
      </c>
    </row>
    <row r="48" spans="1:5" s="5" customFormat="1" ht="60">
      <c r="A48" s="27" t="s">
        <v>223</v>
      </c>
      <c r="B48" s="51">
        <f>B49+B50</f>
        <v>2105278.71</v>
      </c>
      <c r="C48" s="51">
        <f>C49+C50</f>
        <v>0</v>
      </c>
      <c r="D48" s="28">
        <f t="shared" si="4"/>
        <v>0</v>
      </c>
      <c r="E48" s="31">
        <f t="shared" si="5"/>
        <v>-2105278.71</v>
      </c>
    </row>
    <row r="49" spans="1:5" s="5" customFormat="1" ht="13.5" customHeight="1">
      <c r="A49" s="41" t="s">
        <v>73</v>
      </c>
      <c r="B49" s="51">
        <v>2084259.74</v>
      </c>
      <c r="C49" s="51">
        <v>0</v>
      </c>
      <c r="D49" s="28">
        <f t="shared" si="4"/>
        <v>0</v>
      </c>
      <c r="E49" s="31">
        <f t="shared" si="5"/>
        <v>-2084259.74</v>
      </c>
    </row>
    <row r="50" spans="1:5" s="5" customFormat="1" ht="13.5" customHeight="1">
      <c r="A50" s="41" t="s">
        <v>58</v>
      </c>
      <c r="B50" s="51">
        <v>21018.97</v>
      </c>
      <c r="C50" s="51">
        <v>0</v>
      </c>
      <c r="D50" s="28">
        <f t="shared" si="4"/>
        <v>0</v>
      </c>
      <c r="E50" s="31">
        <f t="shared" si="5"/>
        <v>-21018.97</v>
      </c>
    </row>
    <row r="51" spans="1:5" s="5" customFormat="1" ht="30">
      <c r="A51" s="27" t="s">
        <v>152</v>
      </c>
      <c r="B51" s="51">
        <f>B52+B53</f>
        <v>6808988.51</v>
      </c>
      <c r="C51" s="51">
        <f>C52+C53</f>
        <v>6685480.33</v>
      </c>
      <c r="D51" s="28">
        <f t="shared" si="2"/>
        <v>0.9818610091912169</v>
      </c>
      <c r="E51" s="31">
        <f t="shared" si="3"/>
        <v>-123508.1799999997</v>
      </c>
    </row>
    <row r="52" spans="1:5" s="5" customFormat="1" ht="13.5" customHeight="1">
      <c r="A52" s="41" t="s">
        <v>73</v>
      </c>
      <c r="B52" s="51">
        <v>4054694.85</v>
      </c>
      <c r="C52" s="51">
        <v>3981146.77</v>
      </c>
      <c r="D52" s="28">
        <f t="shared" si="2"/>
        <v>0.9818610073702587</v>
      </c>
      <c r="E52" s="31">
        <f t="shared" si="3"/>
        <v>-73548.08000000007</v>
      </c>
    </row>
    <row r="53" spans="1:5" s="5" customFormat="1" ht="13.5" customHeight="1">
      <c r="A53" s="41" t="s">
        <v>58</v>
      </c>
      <c r="B53" s="51">
        <v>2754293.66</v>
      </c>
      <c r="C53" s="51">
        <v>2704333.56</v>
      </c>
      <c r="D53" s="28">
        <f t="shared" si="2"/>
        <v>0.9818610118719149</v>
      </c>
      <c r="E53" s="31">
        <f t="shared" si="3"/>
        <v>-49960.10000000009</v>
      </c>
    </row>
    <row r="54" spans="1:5" s="5" customFormat="1" ht="30">
      <c r="A54" s="27" t="s">
        <v>227</v>
      </c>
      <c r="B54" s="51">
        <f>B56+B59</f>
        <v>2370707.06</v>
      </c>
      <c r="C54" s="51">
        <f>C56+C59</f>
        <v>1101212.12</v>
      </c>
      <c r="D54" s="28">
        <f t="shared" si="2"/>
        <v>0.464507883989682</v>
      </c>
      <c r="E54" s="31">
        <f t="shared" si="3"/>
        <v>-1269494.94</v>
      </c>
    </row>
    <row r="55" spans="1:5" s="5" customFormat="1" ht="15">
      <c r="A55" s="27" t="s">
        <v>98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183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>IF(B58=0,"   ",C58/B58*100)</f>
        <v>100</v>
      </c>
      <c r="E58" s="67">
        <f>C58-B58</f>
        <v>0</v>
      </c>
    </row>
    <row r="59" spans="1:5" s="5" customFormat="1" ht="15">
      <c r="A59" s="27" t="s">
        <v>184</v>
      </c>
      <c r="B59" s="51">
        <f>SUM(B60:B61)</f>
        <v>1269494.94</v>
      </c>
      <c r="C59" s="51">
        <f>SUM(C60:C61)</f>
        <v>0</v>
      </c>
      <c r="D59" s="28"/>
      <c r="E59" s="31"/>
    </row>
    <row r="60" spans="1:5" ht="16.5" customHeight="1">
      <c r="A60" s="41" t="s">
        <v>73</v>
      </c>
      <c r="B60" s="51">
        <v>1256800</v>
      </c>
      <c r="C60" s="65">
        <v>0</v>
      </c>
      <c r="D60" s="66">
        <f>IF(B60=0,"   ",C60/B60*100)</f>
        <v>0</v>
      </c>
      <c r="E60" s="67">
        <f aca="true" t="shared" si="6" ref="E60:E65">C60-B60</f>
        <v>-1256800</v>
      </c>
    </row>
    <row r="61" spans="1:5" ht="15.75" customHeight="1">
      <c r="A61" s="41" t="s">
        <v>58</v>
      </c>
      <c r="B61" s="51">
        <v>12694.94</v>
      </c>
      <c r="C61" s="65">
        <v>0</v>
      </c>
      <c r="D61" s="66">
        <f>IF(B61=0,"   ",C61/B61*100)</f>
        <v>0</v>
      </c>
      <c r="E61" s="67">
        <f t="shared" si="6"/>
        <v>-12694.94</v>
      </c>
    </row>
    <row r="62" spans="1:5" ht="30.75" customHeight="1">
      <c r="A62" s="39" t="s">
        <v>137</v>
      </c>
      <c r="B62" s="51">
        <f>B63+B64</f>
        <v>6194805.5600000005</v>
      </c>
      <c r="C62" s="51">
        <f>C63+C64</f>
        <v>0</v>
      </c>
      <c r="D62" s="66">
        <f>IF(B62=0,"   ",C62/B62*100)</f>
        <v>0</v>
      </c>
      <c r="E62" s="67">
        <f t="shared" si="6"/>
        <v>-6194805.5600000005</v>
      </c>
    </row>
    <row r="63" spans="1:5" ht="16.5" customHeight="1">
      <c r="A63" s="41" t="s">
        <v>73</v>
      </c>
      <c r="B63" s="51">
        <v>6151311.44</v>
      </c>
      <c r="C63" s="51">
        <v>0</v>
      </c>
      <c r="D63" s="66">
        <f>IF(B63=0,"   ",C63/B63*100)</f>
        <v>0</v>
      </c>
      <c r="E63" s="67">
        <f t="shared" si="6"/>
        <v>-6151311.44</v>
      </c>
    </row>
    <row r="64" spans="1:5" ht="15.75" customHeight="1">
      <c r="A64" s="41" t="s">
        <v>58</v>
      </c>
      <c r="B64" s="51">
        <v>43494.12</v>
      </c>
      <c r="C64" s="51">
        <v>0</v>
      </c>
      <c r="D64" s="66">
        <f>IF(B64=0,"   ",C64/B64*100)</f>
        <v>0</v>
      </c>
      <c r="E64" s="67">
        <f t="shared" si="6"/>
        <v>-43494.12</v>
      </c>
    </row>
    <row r="65" spans="1:5" s="5" customFormat="1" ht="15">
      <c r="A65" s="27" t="s">
        <v>224</v>
      </c>
      <c r="B65" s="51">
        <f>B67+B70+B73+B76</f>
        <v>4184207.5</v>
      </c>
      <c r="C65" s="51">
        <f>C67+C70+C73+C76</f>
        <v>4184207.5</v>
      </c>
      <c r="D65" s="28">
        <f aca="true" t="shared" si="7" ref="D65:D78">IF(B65=0,"   ",C65/B65)</f>
        <v>1</v>
      </c>
      <c r="E65" s="31">
        <f t="shared" si="6"/>
        <v>0</v>
      </c>
    </row>
    <row r="66" spans="1:5" s="5" customFormat="1" ht="15">
      <c r="A66" s="27" t="s">
        <v>98</v>
      </c>
      <c r="B66" s="51"/>
      <c r="C66" s="55"/>
      <c r="D66" s="28" t="str">
        <f t="shared" si="7"/>
        <v>   </v>
      </c>
      <c r="E66" s="31">
        <f aca="true" t="shared" si="8" ref="E66:E78">C66-B66</f>
        <v>0</v>
      </c>
    </row>
    <row r="67" spans="1:5" s="5" customFormat="1" ht="30">
      <c r="A67" s="27" t="s">
        <v>206</v>
      </c>
      <c r="B67" s="51">
        <f>B68+B69</f>
        <v>42713</v>
      </c>
      <c r="C67" s="51">
        <f>C68+C69</f>
        <v>42713</v>
      </c>
      <c r="D67" s="28">
        <f t="shared" si="7"/>
        <v>1</v>
      </c>
      <c r="E67" s="31">
        <f t="shared" si="8"/>
        <v>0</v>
      </c>
    </row>
    <row r="68" spans="1:5" s="5" customFormat="1" ht="13.5" customHeight="1">
      <c r="A68" s="41" t="s">
        <v>73</v>
      </c>
      <c r="B68" s="51">
        <v>29900</v>
      </c>
      <c r="C68" s="51">
        <v>29900</v>
      </c>
      <c r="D68" s="28">
        <f t="shared" si="7"/>
        <v>1</v>
      </c>
      <c r="E68" s="31">
        <f t="shared" si="8"/>
        <v>0</v>
      </c>
    </row>
    <row r="69" spans="1:5" s="5" customFormat="1" ht="13.5" customHeight="1">
      <c r="A69" s="41" t="s">
        <v>58</v>
      </c>
      <c r="B69" s="51">
        <v>12813</v>
      </c>
      <c r="C69" s="51">
        <v>12813</v>
      </c>
      <c r="D69" s="28">
        <f t="shared" si="7"/>
        <v>1</v>
      </c>
      <c r="E69" s="31">
        <f t="shared" si="8"/>
        <v>0</v>
      </c>
    </row>
    <row r="70" spans="1:5" s="5" customFormat="1" ht="30">
      <c r="A70" s="27" t="s">
        <v>225</v>
      </c>
      <c r="B70" s="51">
        <f>B71+B72</f>
        <v>75000</v>
      </c>
      <c r="C70" s="51">
        <f>C71+C72</f>
        <v>75000</v>
      </c>
      <c r="D70" s="28">
        <f t="shared" si="7"/>
        <v>1</v>
      </c>
      <c r="E70" s="31">
        <f t="shared" si="8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7"/>
        <v>1</v>
      </c>
      <c r="E71" s="31">
        <f t="shared" si="8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7"/>
        <v>1</v>
      </c>
      <c r="E72" s="31">
        <f t="shared" si="8"/>
        <v>0</v>
      </c>
    </row>
    <row r="73" spans="1:5" s="5" customFormat="1" ht="30">
      <c r="A73" s="27" t="s">
        <v>226</v>
      </c>
      <c r="B73" s="51">
        <f>B74+B75</f>
        <v>300000</v>
      </c>
      <c r="C73" s="51">
        <f>C74+C75</f>
        <v>300000</v>
      </c>
      <c r="D73" s="28">
        <f t="shared" si="7"/>
        <v>1</v>
      </c>
      <c r="E73" s="31">
        <f t="shared" si="8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7"/>
        <v>1</v>
      </c>
      <c r="E74" s="31">
        <f t="shared" si="8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7"/>
        <v>1</v>
      </c>
      <c r="E75" s="31">
        <f t="shared" si="8"/>
        <v>0</v>
      </c>
    </row>
    <row r="76" spans="1:5" s="5" customFormat="1" ht="28.5" customHeight="1">
      <c r="A76" s="27" t="s">
        <v>233</v>
      </c>
      <c r="B76" s="51">
        <f>B77+B78</f>
        <v>3766494.5</v>
      </c>
      <c r="C76" s="51">
        <f>C77+C78</f>
        <v>3766494.5</v>
      </c>
      <c r="D76" s="28">
        <f t="shared" si="7"/>
        <v>1</v>
      </c>
      <c r="E76" s="31">
        <f t="shared" si="8"/>
        <v>0</v>
      </c>
    </row>
    <row r="77" spans="1:5" s="5" customFormat="1" ht="15" customHeight="1">
      <c r="A77" s="41" t="s">
        <v>73</v>
      </c>
      <c r="B77" s="51">
        <v>3741774.72</v>
      </c>
      <c r="C77" s="51">
        <v>3741774.72</v>
      </c>
      <c r="D77" s="28">
        <f t="shared" si="7"/>
        <v>1</v>
      </c>
      <c r="E77" s="31">
        <f t="shared" si="8"/>
        <v>0</v>
      </c>
    </row>
    <row r="78" spans="1:5" s="5" customFormat="1" ht="15.75" customHeight="1">
      <c r="A78" s="41" t="s">
        <v>58</v>
      </c>
      <c r="B78" s="51">
        <v>24719.78</v>
      </c>
      <c r="C78" s="51">
        <v>24719.78</v>
      </c>
      <c r="D78" s="28">
        <f t="shared" si="7"/>
        <v>1</v>
      </c>
      <c r="E78" s="31">
        <f t="shared" si="8"/>
        <v>0</v>
      </c>
    </row>
    <row r="79" spans="1:5" s="5" customFormat="1" ht="43.5" customHeight="1">
      <c r="A79" s="27" t="s">
        <v>159</v>
      </c>
      <c r="B79" s="51">
        <f>B80+B81</f>
        <v>6000000</v>
      </c>
      <c r="C79" s="51">
        <f>C80+C81</f>
        <v>1311555.78</v>
      </c>
      <c r="D79" s="28">
        <f aca="true" t="shared" si="9" ref="D79:D95">IF(B79=0,"   ",C79/B79)</f>
        <v>0.21859263</v>
      </c>
      <c r="E79" s="31">
        <f aca="true" t="shared" si="10" ref="E79:E85">C79-B79</f>
        <v>-4688444.22</v>
      </c>
    </row>
    <row r="80" spans="1:5" s="5" customFormat="1" ht="15" customHeight="1">
      <c r="A80" s="41" t="s">
        <v>73</v>
      </c>
      <c r="B80" s="51">
        <v>4340232.21</v>
      </c>
      <c r="C80" s="51">
        <v>948742.77</v>
      </c>
      <c r="D80" s="28">
        <f t="shared" si="9"/>
        <v>0.21859262917179265</v>
      </c>
      <c r="E80" s="31">
        <f t="shared" si="10"/>
        <v>-3391489.44</v>
      </c>
    </row>
    <row r="81" spans="1:5" s="5" customFormat="1" ht="15.75" customHeight="1">
      <c r="A81" s="41" t="s">
        <v>58</v>
      </c>
      <c r="B81" s="51">
        <v>1659767.79</v>
      </c>
      <c r="C81" s="51">
        <v>362813.01</v>
      </c>
      <c r="D81" s="28">
        <f t="shared" si="9"/>
        <v>0.21859263216573205</v>
      </c>
      <c r="E81" s="31">
        <f t="shared" si="10"/>
        <v>-1296954.78</v>
      </c>
    </row>
    <row r="82" spans="1:5" s="5" customFormat="1" ht="30" customHeight="1">
      <c r="A82" s="27" t="s">
        <v>160</v>
      </c>
      <c r="B82" s="51">
        <f>B84+B89+B86</f>
        <v>172243600</v>
      </c>
      <c r="C82" s="51">
        <f>C84+C89+C86</f>
        <v>33418754.89</v>
      </c>
      <c r="D82" s="28">
        <f t="shared" si="9"/>
        <v>0.19402029968022033</v>
      </c>
      <c r="E82" s="31">
        <f t="shared" si="10"/>
        <v>-138824845.11</v>
      </c>
    </row>
    <row r="83" spans="1:5" s="5" customFormat="1" ht="12" customHeight="1">
      <c r="A83" s="41" t="s">
        <v>161</v>
      </c>
      <c r="B83" s="51"/>
      <c r="C83" s="51"/>
      <c r="D83" s="28"/>
      <c r="E83" s="31"/>
    </row>
    <row r="84" spans="1:5" s="5" customFormat="1" ht="14.25" customHeight="1">
      <c r="A84" s="41" t="s">
        <v>185</v>
      </c>
      <c r="B84" s="51">
        <f>B85</f>
        <v>30080000</v>
      </c>
      <c r="C84" s="51">
        <f>C85</f>
        <v>0</v>
      </c>
      <c r="D84" s="28">
        <f>IF(B84=0,"   ",C84/B84)</f>
        <v>0</v>
      </c>
      <c r="E84" s="31">
        <f>C84-B84</f>
        <v>-30080000</v>
      </c>
    </row>
    <row r="85" spans="1:5" s="5" customFormat="1" ht="15.75" customHeight="1">
      <c r="A85" s="41" t="s">
        <v>58</v>
      </c>
      <c r="B85" s="51">
        <v>30080000</v>
      </c>
      <c r="C85" s="51">
        <v>0</v>
      </c>
      <c r="D85" s="28">
        <f t="shared" si="9"/>
        <v>0</v>
      </c>
      <c r="E85" s="31">
        <f t="shared" si="10"/>
        <v>-30080000</v>
      </c>
    </row>
    <row r="86" spans="1:5" s="5" customFormat="1" ht="30.75" customHeight="1">
      <c r="A86" s="41" t="s">
        <v>186</v>
      </c>
      <c r="B86" s="51">
        <f>B88+B87</f>
        <v>57167300</v>
      </c>
      <c r="C86" s="51">
        <f>C88</f>
        <v>0</v>
      </c>
      <c r="D86" s="28">
        <f>IF(B86=0,"   ",C86/B86)</f>
        <v>0</v>
      </c>
      <c r="E86" s="31">
        <f>C86-B86</f>
        <v>-57167300</v>
      </c>
    </row>
    <row r="87" spans="1:5" s="5" customFormat="1" ht="13.5" customHeight="1">
      <c r="A87" s="41" t="s">
        <v>73</v>
      </c>
      <c r="B87" s="51">
        <v>56880000</v>
      </c>
      <c r="C87" s="51">
        <v>0</v>
      </c>
      <c r="D87" s="28">
        <f>IF(B87=0,"   ",C87/B87)</f>
        <v>0</v>
      </c>
      <c r="E87" s="31">
        <f>C87-B87</f>
        <v>-56880000</v>
      </c>
    </row>
    <row r="88" spans="1:5" s="5" customFormat="1" ht="15.75" customHeight="1">
      <c r="A88" s="41" t="s">
        <v>58</v>
      </c>
      <c r="B88" s="51">
        <v>287300</v>
      </c>
      <c r="C88" s="51">
        <v>0</v>
      </c>
      <c r="D88" s="28">
        <f>IF(B88=0,"   ",C88/B88)</f>
        <v>0</v>
      </c>
      <c r="E88" s="31">
        <f>C88-B88</f>
        <v>-287300</v>
      </c>
    </row>
    <row r="89" spans="1:5" s="5" customFormat="1" ht="30.75" customHeight="1">
      <c r="A89" s="41" t="s">
        <v>162</v>
      </c>
      <c r="B89" s="51">
        <f>B90</f>
        <v>84996300</v>
      </c>
      <c r="C89" s="51">
        <f>C90</f>
        <v>33418754.89</v>
      </c>
      <c r="D89" s="28">
        <f>IF(B89=0,"   ",C89/B89)</f>
        <v>0.3931789370831436</v>
      </c>
      <c r="E89" s="31">
        <f>C89-B89</f>
        <v>-51577545.11</v>
      </c>
    </row>
    <row r="90" spans="1:5" s="5" customFormat="1" ht="15.75" customHeight="1">
      <c r="A90" s="41" t="s">
        <v>58</v>
      </c>
      <c r="B90" s="51">
        <v>84996300</v>
      </c>
      <c r="C90" s="51">
        <v>33418754.89</v>
      </c>
      <c r="D90" s="28">
        <f>IF(B90=0,"   ",C90/B90)</f>
        <v>0.3931789370831436</v>
      </c>
      <c r="E90" s="31">
        <f>C90-B90</f>
        <v>-51577545.11</v>
      </c>
    </row>
    <row r="91" spans="1:5" s="5" customFormat="1" ht="15">
      <c r="A91" s="27" t="s">
        <v>63</v>
      </c>
      <c r="B91" s="51">
        <f>B93+B94+B95+B96+B97+B98+B99+B100+B101+B102+B103+B104+B105+B106+B107+B110</f>
        <v>164417882.8</v>
      </c>
      <c r="C91" s="51">
        <f>C93+C94+C95+C96+C97+C98+C99+C100+C101+C102+C103+C104+C105+C106+C107+C110</f>
        <v>24227768.87</v>
      </c>
      <c r="D91" s="28">
        <f t="shared" si="9"/>
        <v>0.14735482818174325</v>
      </c>
      <c r="E91" s="31">
        <f aca="true" t="shared" si="11" ref="E91:E96">C91-B91</f>
        <v>-140190113.93</v>
      </c>
    </row>
    <row r="92" spans="1:5" s="5" customFormat="1" ht="15">
      <c r="A92" s="27" t="s">
        <v>98</v>
      </c>
      <c r="B92" s="51"/>
      <c r="C92" s="55"/>
      <c r="D92" s="28" t="str">
        <f t="shared" si="9"/>
        <v>   </v>
      </c>
      <c r="E92" s="31">
        <f t="shared" si="11"/>
        <v>0</v>
      </c>
    </row>
    <row r="93" spans="1:5" s="5" customFormat="1" ht="42" customHeight="1">
      <c r="A93" s="39" t="s">
        <v>253</v>
      </c>
      <c r="B93" s="51">
        <v>12680100</v>
      </c>
      <c r="C93" s="55">
        <v>7003184</v>
      </c>
      <c r="D93" s="28">
        <f t="shared" si="9"/>
        <v>0.5522972216307442</v>
      </c>
      <c r="E93" s="31">
        <f t="shared" si="11"/>
        <v>-5676916</v>
      </c>
    </row>
    <row r="94" spans="1:5" s="5" customFormat="1" ht="42.75" customHeight="1">
      <c r="A94" s="39" t="s">
        <v>187</v>
      </c>
      <c r="B94" s="51">
        <v>4626700</v>
      </c>
      <c r="C94" s="55">
        <v>2421385</v>
      </c>
      <c r="D94" s="28">
        <f t="shared" si="9"/>
        <v>0.5233503360926794</v>
      </c>
      <c r="E94" s="31">
        <f t="shared" si="11"/>
        <v>-2205315</v>
      </c>
    </row>
    <row r="95" spans="1:5" s="5" customFormat="1" ht="30">
      <c r="A95" s="39" t="s">
        <v>188</v>
      </c>
      <c r="B95" s="51">
        <v>500000</v>
      </c>
      <c r="C95" s="51">
        <v>500000</v>
      </c>
      <c r="D95" s="28">
        <f t="shared" si="9"/>
        <v>1</v>
      </c>
      <c r="E95" s="31">
        <f t="shared" si="11"/>
        <v>0</v>
      </c>
    </row>
    <row r="96" spans="1:5" ht="27.75" customHeight="1">
      <c r="A96" s="70" t="s">
        <v>189</v>
      </c>
      <c r="B96" s="51">
        <v>600000</v>
      </c>
      <c r="C96" s="51">
        <v>250000</v>
      </c>
      <c r="D96" s="66">
        <f aca="true" t="shared" si="12" ref="D96:D101">IF(B96=0,"   ",C96/B96*100)</f>
        <v>41.66666666666667</v>
      </c>
      <c r="E96" s="67">
        <f t="shared" si="11"/>
        <v>-350000</v>
      </c>
    </row>
    <row r="97" spans="1:5" ht="30" customHeight="1">
      <c r="A97" s="70" t="s">
        <v>190</v>
      </c>
      <c r="B97" s="51">
        <v>8200000</v>
      </c>
      <c r="C97" s="51">
        <v>5259255.88</v>
      </c>
      <c r="D97" s="66">
        <f t="shared" si="12"/>
        <v>64.13726682926828</v>
      </c>
      <c r="E97" s="67">
        <f aca="true" t="shared" si="13" ref="E97:E111">C97-B97</f>
        <v>-2940744.12</v>
      </c>
    </row>
    <row r="98" spans="1:5" ht="28.5" customHeight="1">
      <c r="A98" s="70" t="s">
        <v>191</v>
      </c>
      <c r="B98" s="51">
        <v>3400000</v>
      </c>
      <c r="C98" s="51">
        <v>2631693.78</v>
      </c>
      <c r="D98" s="66">
        <f t="shared" si="12"/>
        <v>77.40275823529412</v>
      </c>
      <c r="E98" s="67">
        <f t="shared" si="13"/>
        <v>-768306.2200000002</v>
      </c>
    </row>
    <row r="99" spans="1:5" ht="57.75" customHeight="1">
      <c r="A99" s="70" t="s">
        <v>192</v>
      </c>
      <c r="B99" s="51">
        <v>10000000</v>
      </c>
      <c r="C99" s="51">
        <v>0</v>
      </c>
      <c r="D99" s="66">
        <f t="shared" si="12"/>
        <v>0</v>
      </c>
      <c r="E99" s="67">
        <f t="shared" si="13"/>
        <v>-10000000</v>
      </c>
    </row>
    <row r="100" spans="1:5" ht="72.75" customHeight="1">
      <c r="A100" s="70" t="s">
        <v>193</v>
      </c>
      <c r="B100" s="51">
        <v>4695300</v>
      </c>
      <c r="C100" s="51">
        <v>0</v>
      </c>
      <c r="D100" s="66">
        <f t="shared" si="12"/>
        <v>0</v>
      </c>
      <c r="E100" s="67">
        <f t="shared" si="13"/>
        <v>-4695300</v>
      </c>
    </row>
    <row r="101" spans="1:5" ht="74.25" customHeight="1">
      <c r="A101" s="70" t="s">
        <v>194</v>
      </c>
      <c r="B101" s="51">
        <v>20000000</v>
      </c>
      <c r="C101" s="51">
        <v>649250.21</v>
      </c>
      <c r="D101" s="66">
        <f t="shared" si="12"/>
        <v>3.24625105</v>
      </c>
      <c r="E101" s="67">
        <f t="shared" si="13"/>
        <v>-19350749.79</v>
      </c>
    </row>
    <row r="102" spans="1:5" ht="44.25" customHeight="1">
      <c r="A102" s="70" t="s">
        <v>215</v>
      </c>
      <c r="B102" s="51">
        <v>3134100</v>
      </c>
      <c r="C102" s="51">
        <v>0</v>
      </c>
      <c r="D102" s="66">
        <f>IF(B102=0,"   ",C102/B102*100)</f>
        <v>0</v>
      </c>
      <c r="E102" s="67">
        <f t="shared" si="13"/>
        <v>-3134100</v>
      </c>
    </row>
    <row r="103" spans="1:5" ht="32.25" customHeight="1">
      <c r="A103" s="70" t="s">
        <v>234</v>
      </c>
      <c r="B103" s="51">
        <v>3271200</v>
      </c>
      <c r="C103" s="51">
        <v>0</v>
      </c>
      <c r="D103" s="66">
        <f>IF(B103=0,"   ",C103/B103*100)</f>
        <v>0</v>
      </c>
      <c r="E103" s="67">
        <f t="shared" si="13"/>
        <v>-3271200</v>
      </c>
    </row>
    <row r="104" spans="1:5" ht="61.5" customHeight="1">
      <c r="A104" s="70" t="s">
        <v>235</v>
      </c>
      <c r="B104" s="51">
        <v>14038800</v>
      </c>
      <c r="C104" s="51">
        <v>0</v>
      </c>
      <c r="D104" s="66">
        <f>IF(B104=0,"   ",C104/B104*100)</f>
        <v>0</v>
      </c>
      <c r="E104" s="67">
        <f t="shared" si="13"/>
        <v>-14038800</v>
      </c>
    </row>
    <row r="105" spans="1:5" ht="30.75" customHeight="1">
      <c r="A105" s="70" t="s">
        <v>229</v>
      </c>
      <c r="B105" s="51">
        <v>39181634.7</v>
      </c>
      <c r="C105" s="51">
        <v>0</v>
      </c>
      <c r="D105" s="66">
        <f>IF(B105=0,"   ",C105/B105*100)</f>
        <v>0</v>
      </c>
      <c r="E105" s="67">
        <f t="shared" si="13"/>
        <v>-39181634.7</v>
      </c>
    </row>
    <row r="106" spans="1:5" ht="30.75" customHeight="1">
      <c r="A106" s="70" t="s">
        <v>237</v>
      </c>
      <c r="B106" s="51">
        <v>5513000</v>
      </c>
      <c r="C106" s="51">
        <v>5513000</v>
      </c>
      <c r="D106" s="66">
        <f>IF(B106=0,"   ",C106/B106*100)</f>
        <v>100</v>
      </c>
      <c r="E106" s="67">
        <f t="shared" si="13"/>
        <v>0</v>
      </c>
    </row>
    <row r="107" spans="1:5" s="5" customFormat="1" ht="43.5" customHeight="1">
      <c r="A107" s="81" t="s">
        <v>236</v>
      </c>
      <c r="B107" s="82">
        <f>B108+B109</f>
        <v>2678148.1</v>
      </c>
      <c r="C107" s="82">
        <f>C108+C109</f>
        <v>0</v>
      </c>
      <c r="D107" s="83">
        <f>IF(B107=0,"   ",C107/B107)</f>
        <v>0</v>
      </c>
      <c r="E107" s="84">
        <f t="shared" si="13"/>
        <v>-2678148.1</v>
      </c>
    </row>
    <row r="108" spans="1:5" s="5" customFormat="1" ht="15" customHeight="1">
      <c r="A108" s="85" t="s">
        <v>73</v>
      </c>
      <c r="B108" s="82">
        <v>2664700</v>
      </c>
      <c r="C108" s="82">
        <v>0</v>
      </c>
      <c r="D108" s="83">
        <f>IF(B108=0,"   ",C108/B108)</f>
        <v>0</v>
      </c>
      <c r="E108" s="84">
        <f t="shared" si="13"/>
        <v>-2664700</v>
      </c>
    </row>
    <row r="109" spans="1:5" s="5" customFormat="1" ht="15.75" customHeight="1">
      <c r="A109" s="85" t="s">
        <v>58</v>
      </c>
      <c r="B109" s="82">
        <v>13448.1</v>
      </c>
      <c r="C109" s="82">
        <v>0</v>
      </c>
      <c r="D109" s="83">
        <f>IF(B109=0,"   ",C109/B109)</f>
        <v>0</v>
      </c>
      <c r="E109" s="84">
        <f t="shared" si="13"/>
        <v>-13448.1</v>
      </c>
    </row>
    <row r="110" spans="1:5" ht="43.5" customHeight="1">
      <c r="A110" s="70" t="s">
        <v>247</v>
      </c>
      <c r="B110" s="51">
        <v>31898900</v>
      </c>
      <c r="C110" s="51">
        <v>0</v>
      </c>
      <c r="D110" s="66">
        <f>IF(B110=0,"   ",C110/B110*100)</f>
        <v>0</v>
      </c>
      <c r="E110" s="67">
        <f>C110-B110</f>
        <v>-31898900</v>
      </c>
    </row>
    <row r="111" spans="1:5" s="5" customFormat="1" ht="19.5" customHeight="1">
      <c r="A111" s="27" t="s">
        <v>169</v>
      </c>
      <c r="B111" s="51">
        <f>B112+B113+B114+B115+B117+B130+B133+B116</f>
        <v>177755120</v>
      </c>
      <c r="C111" s="51">
        <f>C112+C113+C114+C115+C117+C130+C133</f>
        <v>122342733.38</v>
      </c>
      <c r="D111" s="28">
        <f>IF(B111=0,"   ",C111/B111)</f>
        <v>0.6882655947125461</v>
      </c>
      <c r="E111" s="31">
        <f t="shared" si="13"/>
        <v>-55412386.620000005</v>
      </c>
    </row>
    <row r="112" spans="1:5" s="5" customFormat="1" ht="28.5" customHeight="1">
      <c r="A112" s="27" t="s">
        <v>64</v>
      </c>
      <c r="B112" s="51">
        <v>1478700</v>
      </c>
      <c r="C112" s="55">
        <v>757194.77</v>
      </c>
      <c r="D112" s="28">
        <f aca="true" t="shared" si="14" ref="D112:D123">IF(B112=0,"   ",C112/B112)</f>
        <v>0.5120678771894231</v>
      </c>
      <c r="E112" s="31">
        <f aca="true" t="shared" si="15" ref="E112:E123">C112-B112</f>
        <v>-721505.23</v>
      </c>
    </row>
    <row r="113" spans="1:5" s="5" customFormat="1" ht="27.75" customHeight="1">
      <c r="A113" s="69" t="s">
        <v>95</v>
      </c>
      <c r="B113" s="51">
        <v>13300</v>
      </c>
      <c r="C113" s="55">
        <v>0</v>
      </c>
      <c r="D113" s="28">
        <f t="shared" si="14"/>
        <v>0</v>
      </c>
      <c r="E113" s="31">
        <f t="shared" si="15"/>
        <v>-13300</v>
      </c>
    </row>
    <row r="114" spans="1:5" s="5" customFormat="1" ht="30">
      <c r="A114" s="27" t="s">
        <v>65</v>
      </c>
      <c r="B114" s="51">
        <v>1264800</v>
      </c>
      <c r="C114" s="55">
        <v>842000</v>
      </c>
      <c r="D114" s="28">
        <f t="shared" si="14"/>
        <v>0.6657179000632512</v>
      </c>
      <c r="E114" s="31">
        <f t="shared" si="15"/>
        <v>-422800</v>
      </c>
    </row>
    <row r="115" spans="1:5" s="5" customFormat="1" ht="30">
      <c r="A115" s="27" t="s">
        <v>66</v>
      </c>
      <c r="B115" s="51">
        <v>144000</v>
      </c>
      <c r="C115" s="55">
        <v>69918.92</v>
      </c>
      <c r="D115" s="28">
        <f t="shared" si="14"/>
        <v>0.4855480555555555</v>
      </c>
      <c r="E115" s="31">
        <f t="shared" si="15"/>
        <v>-74081.08</v>
      </c>
    </row>
    <row r="116" spans="1:5" s="5" customFormat="1" ht="30">
      <c r="A116" s="27" t="s">
        <v>195</v>
      </c>
      <c r="B116" s="51">
        <v>470400</v>
      </c>
      <c r="C116" s="55">
        <v>0</v>
      </c>
      <c r="D116" s="28">
        <f>IF(B116=0,"   ",C116/B116)</f>
        <v>0</v>
      </c>
      <c r="E116" s="31">
        <f>C116-B116</f>
        <v>-470400</v>
      </c>
    </row>
    <row r="117" spans="1:5" s="5" customFormat="1" ht="30">
      <c r="A117" s="27" t="s">
        <v>69</v>
      </c>
      <c r="B117" s="51">
        <f>B118+B120+B121+B122+B124+B119+B123+B125+B126+B129</f>
        <v>165989900</v>
      </c>
      <c r="C117" s="51">
        <f>C118+C120+C121+C122+C124+C119+C123+C125+C126+C129</f>
        <v>115758411.5</v>
      </c>
      <c r="D117" s="28">
        <f t="shared" si="14"/>
        <v>0.69738225940253</v>
      </c>
      <c r="E117" s="31">
        <f t="shared" si="15"/>
        <v>-50231488.5</v>
      </c>
    </row>
    <row r="118" spans="1:5" s="5" customFormat="1" ht="15">
      <c r="A118" s="27" t="s">
        <v>70</v>
      </c>
      <c r="B118" s="51">
        <v>16942400</v>
      </c>
      <c r="C118" s="51">
        <v>11295200</v>
      </c>
      <c r="D118" s="28">
        <f t="shared" si="14"/>
        <v>0.6666824062706582</v>
      </c>
      <c r="E118" s="31">
        <f t="shared" si="15"/>
        <v>-5647200</v>
      </c>
    </row>
    <row r="119" spans="1:5" s="5" customFormat="1" ht="27.75" customHeight="1">
      <c r="A119" s="27" t="s">
        <v>93</v>
      </c>
      <c r="B119" s="51">
        <v>37117300</v>
      </c>
      <c r="C119" s="55">
        <v>29621400</v>
      </c>
      <c r="D119" s="28">
        <f>IF(B119=0,"   ",C119/B119)</f>
        <v>0.7980483494219677</v>
      </c>
      <c r="E119" s="31">
        <f>C119-B119</f>
        <v>-7495900</v>
      </c>
    </row>
    <row r="120" spans="1:5" s="5" customFormat="1" ht="15">
      <c r="A120" s="27" t="s">
        <v>85</v>
      </c>
      <c r="B120" s="51">
        <v>108579500</v>
      </c>
      <c r="C120" s="55">
        <v>72981200</v>
      </c>
      <c r="D120" s="28">
        <f t="shared" si="14"/>
        <v>0.6721452944616617</v>
      </c>
      <c r="E120" s="31">
        <f t="shared" si="15"/>
        <v>-35598300</v>
      </c>
    </row>
    <row r="121" spans="1:5" s="5" customFormat="1" ht="15">
      <c r="A121" s="27" t="s">
        <v>71</v>
      </c>
      <c r="B121" s="51">
        <v>598000</v>
      </c>
      <c r="C121" s="55">
        <v>361410.05</v>
      </c>
      <c r="D121" s="28">
        <f t="shared" si="14"/>
        <v>0.6043646321070234</v>
      </c>
      <c r="E121" s="31">
        <f t="shared" si="15"/>
        <v>-236589.95</v>
      </c>
    </row>
    <row r="122" spans="1:5" s="5" customFormat="1" ht="15">
      <c r="A122" s="27" t="s">
        <v>72</v>
      </c>
      <c r="B122" s="51">
        <v>1500</v>
      </c>
      <c r="C122" s="55">
        <v>0</v>
      </c>
      <c r="D122" s="28">
        <f t="shared" si="14"/>
        <v>0</v>
      </c>
      <c r="E122" s="31">
        <f t="shared" si="15"/>
        <v>-1500</v>
      </c>
    </row>
    <row r="123" spans="1:5" s="5" customFormat="1" ht="15">
      <c r="A123" s="27" t="s">
        <v>99</v>
      </c>
      <c r="B123" s="51">
        <v>1400</v>
      </c>
      <c r="C123" s="55">
        <v>700</v>
      </c>
      <c r="D123" s="28">
        <f t="shared" si="14"/>
        <v>0.5</v>
      </c>
      <c r="E123" s="31">
        <f t="shared" si="15"/>
        <v>-700</v>
      </c>
    </row>
    <row r="124" spans="1:5" s="5" customFormat="1" ht="30">
      <c r="A124" s="27" t="s">
        <v>77</v>
      </c>
      <c r="B124" s="51">
        <v>57600</v>
      </c>
      <c r="C124" s="51">
        <v>31430</v>
      </c>
      <c r="D124" s="28">
        <f aca="true" t="shared" si="16" ref="D124:D133">IF(B124=0,"   ",C124/B124)</f>
        <v>0.5456597222222223</v>
      </c>
      <c r="E124" s="31">
        <f aca="true" t="shared" si="17" ref="E124:E133">C124-B124</f>
        <v>-26170</v>
      </c>
    </row>
    <row r="125" spans="1:5" s="5" customFormat="1" ht="30">
      <c r="A125" s="41" t="s">
        <v>143</v>
      </c>
      <c r="B125" s="51">
        <v>125800</v>
      </c>
      <c r="C125" s="51">
        <v>0</v>
      </c>
      <c r="D125" s="28">
        <f t="shared" si="16"/>
        <v>0</v>
      </c>
      <c r="E125" s="31">
        <f t="shared" si="17"/>
        <v>-125800</v>
      </c>
    </row>
    <row r="126" spans="1:5" s="5" customFormat="1" ht="28.5" customHeight="1">
      <c r="A126" s="27" t="s">
        <v>142</v>
      </c>
      <c r="B126" s="51">
        <f>B127+B128</f>
        <v>2244800</v>
      </c>
      <c r="C126" s="51">
        <f>C127+C128</f>
        <v>1301438.22</v>
      </c>
      <c r="D126" s="28">
        <f t="shared" si="16"/>
        <v>0.5797568692088382</v>
      </c>
      <c r="E126" s="31">
        <f>C126-B126</f>
        <v>-943361.78</v>
      </c>
    </row>
    <row r="127" spans="1:5" s="5" customFormat="1" ht="15">
      <c r="A127" s="27" t="s">
        <v>118</v>
      </c>
      <c r="B127" s="51">
        <v>1635700</v>
      </c>
      <c r="C127" s="51">
        <v>986276.72</v>
      </c>
      <c r="D127" s="28">
        <f t="shared" si="16"/>
        <v>0.602969199731002</v>
      </c>
      <c r="E127" s="31">
        <f>C127-B127</f>
        <v>-649423.28</v>
      </c>
    </row>
    <row r="128" spans="1:5" s="5" customFormat="1" ht="15">
      <c r="A128" s="27" t="s">
        <v>119</v>
      </c>
      <c r="B128" s="51">
        <v>609100</v>
      </c>
      <c r="C128" s="55">
        <v>315161.5</v>
      </c>
      <c r="D128" s="28">
        <f t="shared" si="16"/>
        <v>0.5174216056476769</v>
      </c>
      <c r="E128" s="31">
        <f>C128-B128</f>
        <v>-293938.5</v>
      </c>
    </row>
    <row r="129" spans="1:5" s="5" customFormat="1" ht="30">
      <c r="A129" s="27" t="s">
        <v>144</v>
      </c>
      <c r="B129" s="51">
        <v>321600</v>
      </c>
      <c r="C129" s="55">
        <v>165633.23</v>
      </c>
      <c r="D129" s="28">
        <f t="shared" si="16"/>
        <v>0.5150287002487562</v>
      </c>
      <c r="E129" s="31">
        <f>C129-B129</f>
        <v>-155966.77</v>
      </c>
    </row>
    <row r="130" spans="1:5" s="5" customFormat="1" ht="30">
      <c r="A130" s="27" t="s">
        <v>67</v>
      </c>
      <c r="B130" s="51">
        <f>B131+B132</f>
        <v>8112720</v>
      </c>
      <c r="C130" s="51">
        <f>C131+C132</f>
        <v>4857129.1</v>
      </c>
      <c r="D130" s="28">
        <f t="shared" si="16"/>
        <v>0.5987053787139208</v>
      </c>
      <c r="E130" s="31">
        <f t="shared" si="17"/>
        <v>-3255590.9000000004</v>
      </c>
    </row>
    <row r="131" spans="1:5" s="5" customFormat="1" ht="15">
      <c r="A131" s="41" t="s">
        <v>73</v>
      </c>
      <c r="B131" s="51">
        <v>5019745.5</v>
      </c>
      <c r="C131" s="51">
        <v>2007898.2</v>
      </c>
      <c r="D131" s="28">
        <f t="shared" si="16"/>
        <v>0.39999999999999997</v>
      </c>
      <c r="E131" s="31">
        <f t="shared" si="17"/>
        <v>-3011847.3</v>
      </c>
    </row>
    <row r="132" spans="1:5" s="5" customFormat="1" ht="15">
      <c r="A132" s="41" t="s">
        <v>58</v>
      </c>
      <c r="B132" s="51">
        <v>3092974.5</v>
      </c>
      <c r="C132" s="55">
        <v>2849230.9</v>
      </c>
      <c r="D132" s="28">
        <f t="shared" si="16"/>
        <v>0.92119443597094</v>
      </c>
      <c r="E132" s="31">
        <f t="shared" si="17"/>
        <v>-243743.6000000001</v>
      </c>
    </row>
    <row r="133" spans="1:5" s="5" customFormat="1" ht="19.5" customHeight="1">
      <c r="A133" s="27" t="s">
        <v>68</v>
      </c>
      <c r="B133" s="51">
        <v>281300</v>
      </c>
      <c r="C133" s="55">
        <v>58079.09</v>
      </c>
      <c r="D133" s="28">
        <f t="shared" si="16"/>
        <v>0.2064667259153928</v>
      </c>
      <c r="E133" s="31">
        <f t="shared" si="17"/>
        <v>-223220.91</v>
      </c>
    </row>
    <row r="134" spans="1:5" s="5" customFormat="1" ht="20.25" customHeight="1">
      <c r="A134" s="27" t="s">
        <v>35</v>
      </c>
      <c r="B134" s="51">
        <f>SUM(B135:B141)</f>
        <v>25071740</v>
      </c>
      <c r="C134" s="51">
        <f>SUM(C135:C141)</f>
        <v>6896370.76</v>
      </c>
      <c r="D134" s="28">
        <f aca="true" t="shared" si="18" ref="D134:D159">IF(B134=0,"   ",C134/B134)</f>
        <v>0.2750655024342148</v>
      </c>
      <c r="E134" s="31">
        <f aca="true" t="shared" si="19" ref="E134:E142">C134-B134</f>
        <v>-18175369.240000002</v>
      </c>
    </row>
    <row r="135" spans="1:5" s="5" customFormat="1" ht="15">
      <c r="A135" s="27" t="s">
        <v>196</v>
      </c>
      <c r="B135" s="51">
        <v>1000000</v>
      </c>
      <c r="C135" s="55">
        <v>1000000</v>
      </c>
      <c r="D135" s="28">
        <f t="shared" si="18"/>
        <v>1</v>
      </c>
      <c r="E135" s="31">
        <f t="shared" si="19"/>
        <v>0</v>
      </c>
    </row>
    <row r="136" spans="1:5" s="5" customFormat="1" ht="30">
      <c r="A136" s="27" t="s">
        <v>100</v>
      </c>
      <c r="B136" s="51">
        <v>12210840</v>
      </c>
      <c r="C136" s="55">
        <v>5204070.76</v>
      </c>
      <c r="D136" s="28">
        <f t="shared" si="18"/>
        <v>0.4261845016395268</v>
      </c>
      <c r="E136" s="31">
        <f t="shared" si="19"/>
        <v>-7006769.24</v>
      </c>
    </row>
    <row r="137" spans="1:5" s="5" customFormat="1" ht="45">
      <c r="A137" s="27" t="s">
        <v>232</v>
      </c>
      <c r="B137" s="51">
        <v>2968600</v>
      </c>
      <c r="C137" s="55">
        <v>0</v>
      </c>
      <c r="D137" s="28">
        <f>IF(B137=0,"   ",C137/B137)</f>
        <v>0</v>
      </c>
      <c r="E137" s="31">
        <f t="shared" si="19"/>
        <v>-2968600</v>
      </c>
    </row>
    <row r="138" spans="1:5" s="5" customFormat="1" ht="60">
      <c r="A138" s="27" t="s">
        <v>243</v>
      </c>
      <c r="B138" s="51">
        <v>412300</v>
      </c>
      <c r="C138" s="55">
        <v>412300</v>
      </c>
      <c r="D138" s="28">
        <f>IF(B138=0,"   ",C138/B138)</f>
        <v>1</v>
      </c>
      <c r="E138" s="31">
        <f t="shared" si="19"/>
        <v>0</v>
      </c>
    </row>
    <row r="139" spans="1:5" s="5" customFormat="1" ht="45">
      <c r="A139" s="27" t="s">
        <v>245</v>
      </c>
      <c r="B139" s="51">
        <v>8100000</v>
      </c>
      <c r="C139" s="55">
        <v>0</v>
      </c>
      <c r="D139" s="28">
        <f>IF(B139=0,"   ",C139/B139)</f>
        <v>0</v>
      </c>
      <c r="E139" s="31">
        <f>C139-B139</f>
        <v>-8100000</v>
      </c>
    </row>
    <row r="140" spans="1:5" s="5" customFormat="1" ht="45">
      <c r="A140" s="27" t="s">
        <v>246</v>
      </c>
      <c r="B140" s="51">
        <v>280000</v>
      </c>
      <c r="C140" s="55">
        <v>280000</v>
      </c>
      <c r="D140" s="28">
        <f>IF(B140=0,"   ",C140/B140)</f>
        <v>1</v>
      </c>
      <c r="E140" s="31">
        <f>C140-B140</f>
        <v>0</v>
      </c>
    </row>
    <row r="141" spans="1:5" s="5" customFormat="1" ht="30">
      <c r="A141" s="27" t="s">
        <v>252</v>
      </c>
      <c r="B141" s="51">
        <v>100000</v>
      </c>
      <c r="C141" s="55">
        <v>0</v>
      </c>
      <c r="D141" s="28">
        <f>IF(B141=0,"   ",C141/B141)</f>
        <v>0</v>
      </c>
      <c r="E141" s="31">
        <f>C141-B141</f>
        <v>-100000</v>
      </c>
    </row>
    <row r="142" spans="1:5" s="5" customFormat="1" ht="14.25">
      <c r="A142" s="56" t="s">
        <v>5</v>
      </c>
      <c r="B142" s="57">
        <f>B35+B36</f>
        <v>640626827.43</v>
      </c>
      <c r="C142" s="57">
        <f>SUM(C35,C36,)</f>
        <v>226418684.95999998</v>
      </c>
      <c r="D142" s="58">
        <f t="shared" si="18"/>
        <v>0.35343303662183945</v>
      </c>
      <c r="E142" s="59">
        <f t="shared" si="19"/>
        <v>-414208142.46999997</v>
      </c>
    </row>
    <row r="143" spans="1:5" s="7" customFormat="1" ht="15">
      <c r="A143" s="68" t="s">
        <v>6</v>
      </c>
      <c r="B143" s="53"/>
      <c r="C143" s="54"/>
      <c r="D143" s="28" t="str">
        <f t="shared" si="18"/>
        <v>   </v>
      </c>
      <c r="E143" s="29"/>
    </row>
    <row r="144" spans="1:5" s="5" customFormat="1" ht="15">
      <c r="A144" s="27" t="s">
        <v>20</v>
      </c>
      <c r="B144" s="51">
        <f>B145+B152+B154+B157+B158+B155</f>
        <v>32580324.5</v>
      </c>
      <c r="C144" s="51">
        <f>C145+C152+C154+C157+C158+C155</f>
        <v>20534332.130000003</v>
      </c>
      <c r="D144" s="28">
        <f t="shared" si="18"/>
        <v>0.6302678823840445</v>
      </c>
      <c r="E144" s="31">
        <f aca="true" t="shared" si="20" ref="E144:E175">C144-B144</f>
        <v>-12045992.369999997</v>
      </c>
    </row>
    <row r="145" spans="1:5" s="5" customFormat="1" ht="15">
      <c r="A145" s="27" t="s">
        <v>21</v>
      </c>
      <c r="B145" s="51">
        <v>16624857.41</v>
      </c>
      <c r="C145" s="55">
        <v>10991049.69</v>
      </c>
      <c r="D145" s="28">
        <f t="shared" si="18"/>
        <v>0.6611214411612809</v>
      </c>
      <c r="E145" s="31">
        <f t="shared" si="20"/>
        <v>-5633807.720000001</v>
      </c>
    </row>
    <row r="146" spans="1:5" s="5" customFormat="1" ht="30">
      <c r="A146" s="27" t="s">
        <v>39</v>
      </c>
      <c r="B146" s="51">
        <v>1500</v>
      </c>
      <c r="C146" s="51">
        <v>0</v>
      </c>
      <c r="D146" s="28">
        <f t="shared" si="18"/>
        <v>0</v>
      </c>
      <c r="E146" s="31">
        <f t="shared" si="20"/>
        <v>-1500</v>
      </c>
    </row>
    <row r="147" spans="1:5" s="5" customFormat="1" ht="28.5" customHeight="1">
      <c r="A147" s="27" t="s">
        <v>40</v>
      </c>
      <c r="B147" s="51">
        <v>321600</v>
      </c>
      <c r="C147" s="51">
        <v>165633.23</v>
      </c>
      <c r="D147" s="28">
        <f t="shared" si="18"/>
        <v>0.5150287002487562</v>
      </c>
      <c r="E147" s="31">
        <f t="shared" si="20"/>
        <v>-155966.77</v>
      </c>
    </row>
    <row r="148" spans="1:5" s="5" customFormat="1" ht="15">
      <c r="A148" s="27" t="s">
        <v>41</v>
      </c>
      <c r="B148" s="51">
        <v>598000</v>
      </c>
      <c r="C148" s="55">
        <v>361410.05</v>
      </c>
      <c r="D148" s="28">
        <f t="shared" si="18"/>
        <v>0.6043646321070234</v>
      </c>
      <c r="E148" s="31">
        <f t="shared" si="20"/>
        <v>-236589.95</v>
      </c>
    </row>
    <row r="149" spans="1:5" s="5" customFormat="1" ht="15">
      <c r="A149" s="27" t="s">
        <v>101</v>
      </c>
      <c r="B149" s="51">
        <v>1400</v>
      </c>
      <c r="C149" s="55">
        <v>700</v>
      </c>
      <c r="D149" s="28">
        <f t="shared" si="18"/>
        <v>0.5</v>
      </c>
      <c r="E149" s="31">
        <f t="shared" si="20"/>
        <v>-700</v>
      </c>
    </row>
    <row r="150" spans="1:5" s="5" customFormat="1" ht="28.5" customHeight="1">
      <c r="A150" s="27" t="s">
        <v>136</v>
      </c>
      <c r="B150" s="51">
        <v>900</v>
      </c>
      <c r="C150" s="51">
        <v>0</v>
      </c>
      <c r="D150" s="28">
        <f>IF(B150=0,"   ",C150/B150)</f>
        <v>0</v>
      </c>
      <c r="E150" s="31">
        <f>C150-B150</f>
        <v>-900</v>
      </c>
    </row>
    <row r="151" spans="1:5" s="5" customFormat="1" ht="15">
      <c r="A151" s="27" t="s">
        <v>82</v>
      </c>
      <c r="B151" s="51">
        <v>57600</v>
      </c>
      <c r="C151" s="55">
        <v>31430</v>
      </c>
      <c r="D151" s="28">
        <f t="shared" si="18"/>
        <v>0.5456597222222223</v>
      </c>
      <c r="E151" s="31">
        <f t="shared" si="20"/>
        <v>-26170</v>
      </c>
    </row>
    <row r="152" spans="1:5" s="5" customFormat="1" ht="15.75" customHeight="1">
      <c r="A152" s="27" t="s">
        <v>78</v>
      </c>
      <c r="B152" s="51">
        <f>B153</f>
        <v>13300</v>
      </c>
      <c r="C152" s="51">
        <f>C153</f>
        <v>0</v>
      </c>
      <c r="D152" s="28">
        <f t="shared" si="18"/>
        <v>0</v>
      </c>
      <c r="E152" s="31">
        <f t="shared" si="20"/>
        <v>-13300</v>
      </c>
    </row>
    <row r="153" spans="1:5" s="5" customFormat="1" ht="30.75" customHeight="1">
      <c r="A153" s="27" t="s">
        <v>240</v>
      </c>
      <c r="B153" s="51">
        <v>13300</v>
      </c>
      <c r="C153" s="55">
        <v>0</v>
      </c>
      <c r="D153" s="28">
        <f t="shared" si="18"/>
        <v>0</v>
      </c>
      <c r="E153" s="31">
        <f t="shared" si="20"/>
        <v>-13300</v>
      </c>
    </row>
    <row r="154" spans="1:5" s="5" customFormat="1" ht="30">
      <c r="A154" s="27" t="s">
        <v>92</v>
      </c>
      <c r="B154" s="51">
        <v>4041500</v>
      </c>
      <c r="C154" s="55">
        <v>2305944.72</v>
      </c>
      <c r="D154" s="28">
        <f t="shared" si="18"/>
        <v>0.5705665520227639</v>
      </c>
      <c r="E154" s="31">
        <f t="shared" si="20"/>
        <v>-1735555.2799999998</v>
      </c>
    </row>
    <row r="155" spans="1:5" s="5" customFormat="1" ht="15">
      <c r="A155" s="27" t="s">
        <v>126</v>
      </c>
      <c r="B155" s="51">
        <v>190000</v>
      </c>
      <c r="C155" s="51">
        <v>190000</v>
      </c>
      <c r="D155" s="28">
        <v>0</v>
      </c>
      <c r="E155" s="31">
        <f>C155-B155</f>
        <v>0</v>
      </c>
    </row>
    <row r="156" spans="1:5" s="5" customFormat="1" ht="30">
      <c r="A156" s="27" t="s">
        <v>127</v>
      </c>
      <c r="B156" s="51">
        <v>0</v>
      </c>
      <c r="C156" s="55">
        <v>0</v>
      </c>
      <c r="D156" s="28" t="str">
        <f>IF(B156=0,"   ",C156/B156)</f>
        <v>   </v>
      </c>
      <c r="E156" s="31">
        <f>C156-B156</f>
        <v>0</v>
      </c>
    </row>
    <row r="157" spans="1:5" s="5" customFormat="1" ht="15">
      <c r="A157" s="27" t="s">
        <v>22</v>
      </c>
      <c r="B157" s="51">
        <v>9959.65</v>
      </c>
      <c r="C157" s="55">
        <v>0</v>
      </c>
      <c r="D157" s="28">
        <f t="shared" si="18"/>
        <v>0</v>
      </c>
      <c r="E157" s="31">
        <f t="shared" si="20"/>
        <v>-9959.65</v>
      </c>
    </row>
    <row r="158" spans="1:5" s="5" customFormat="1" ht="15">
      <c r="A158" s="27" t="s">
        <v>29</v>
      </c>
      <c r="B158" s="51">
        <f>B160+B161+B162+B163+B164</f>
        <v>11700707.44</v>
      </c>
      <c r="C158" s="51">
        <f>C160+C161+C162+C163+C164</f>
        <v>7047337.720000001</v>
      </c>
      <c r="D158" s="38">
        <f t="shared" si="18"/>
        <v>0.6023001392127791</v>
      </c>
      <c r="E158" s="31">
        <f t="shared" si="20"/>
        <v>-4653369.719999999</v>
      </c>
    </row>
    <row r="159" spans="1:5" s="5" customFormat="1" ht="15">
      <c r="A159" s="27" t="s">
        <v>74</v>
      </c>
      <c r="B159" s="51"/>
      <c r="C159" s="55"/>
      <c r="D159" s="28" t="str">
        <f t="shared" si="18"/>
        <v>   </v>
      </c>
      <c r="E159" s="31">
        <f t="shared" si="20"/>
        <v>0</v>
      </c>
    </row>
    <row r="160" spans="1:5" s="5" customFormat="1" ht="15">
      <c r="A160" s="27" t="s">
        <v>56</v>
      </c>
      <c r="B160" s="51">
        <v>8428600</v>
      </c>
      <c r="C160" s="55">
        <v>5167581.28</v>
      </c>
      <c r="D160" s="28">
        <f>IF(B160=0,"   ",C160/B160)</f>
        <v>0.6131007854210664</v>
      </c>
      <c r="E160" s="31">
        <f t="shared" si="20"/>
        <v>-3261018.7199999997</v>
      </c>
    </row>
    <row r="161" spans="1:5" s="5" customFormat="1" ht="15">
      <c r="A161" s="27" t="s">
        <v>150</v>
      </c>
      <c r="B161" s="51">
        <v>1874100</v>
      </c>
      <c r="C161" s="51">
        <v>1240000</v>
      </c>
      <c r="D161" s="28">
        <f>IF(B161=0,"   ",C161/B161)</f>
        <v>0.6616509257777067</v>
      </c>
      <c r="E161" s="31">
        <f t="shared" si="20"/>
        <v>-634100</v>
      </c>
    </row>
    <row r="162" spans="1:5" s="5" customFormat="1" ht="15">
      <c r="A162" s="27" t="s">
        <v>113</v>
      </c>
      <c r="B162" s="51">
        <v>155000</v>
      </c>
      <c r="C162" s="55">
        <v>0</v>
      </c>
      <c r="D162" s="28">
        <f>IF(B162=0,"   ",C162/B162)</f>
        <v>0</v>
      </c>
      <c r="E162" s="31">
        <f t="shared" si="20"/>
        <v>-155000</v>
      </c>
    </row>
    <row r="163" spans="1:5" s="5" customFormat="1" ht="30">
      <c r="A163" s="41" t="s">
        <v>216</v>
      </c>
      <c r="B163" s="51">
        <v>772607.44</v>
      </c>
      <c r="C163" s="51">
        <v>639756.44</v>
      </c>
      <c r="D163" s="28">
        <f>IF(B163=0,"   ",C163/B163)</f>
        <v>0.8280485106382097</v>
      </c>
      <c r="E163" s="31">
        <f>C163-B163</f>
        <v>-132851</v>
      </c>
    </row>
    <row r="164" spans="1:5" s="5" customFormat="1" ht="30">
      <c r="A164" s="41" t="s">
        <v>197</v>
      </c>
      <c r="B164" s="51">
        <v>470400</v>
      </c>
      <c r="C164" s="51">
        <v>0</v>
      </c>
      <c r="D164" s="28">
        <f>IF(B164=0,"   ",C164/B164)</f>
        <v>0</v>
      </c>
      <c r="E164" s="31">
        <f>C164-B164</f>
        <v>-470400</v>
      </c>
    </row>
    <row r="165" spans="1:5" s="5" customFormat="1" ht="15.75" customHeight="1">
      <c r="A165" s="27" t="s">
        <v>42</v>
      </c>
      <c r="B165" s="51">
        <f>SUM(B166)</f>
        <v>1264800</v>
      </c>
      <c r="C165" s="51">
        <f>SUM(C166)</f>
        <v>842000</v>
      </c>
      <c r="D165" s="28">
        <f aca="true" t="shared" si="21" ref="D165:D170">IF(B165=0,"   ",C165/B165)</f>
        <v>0.6657179000632512</v>
      </c>
      <c r="E165" s="31">
        <f t="shared" si="20"/>
        <v>-422800</v>
      </c>
    </row>
    <row r="166" spans="1:5" s="5" customFormat="1" ht="30">
      <c r="A166" s="27" t="s">
        <v>43</v>
      </c>
      <c r="B166" s="51">
        <v>1264800</v>
      </c>
      <c r="C166" s="55">
        <v>842000</v>
      </c>
      <c r="D166" s="28">
        <f t="shared" si="21"/>
        <v>0.6657179000632512</v>
      </c>
      <c r="E166" s="31">
        <f t="shared" si="20"/>
        <v>-422800</v>
      </c>
    </row>
    <row r="167" spans="1:5" s="5" customFormat="1" ht="29.25" customHeight="1">
      <c r="A167" s="27" t="s">
        <v>23</v>
      </c>
      <c r="B167" s="51">
        <f>B168+B169+B170+B171+B172+B173+B174</f>
        <v>3664300</v>
      </c>
      <c r="C167" s="51">
        <f>C168+C169+C170+C171+C172+C173+C174</f>
        <v>2216336.67</v>
      </c>
      <c r="D167" s="28">
        <f t="shared" si="21"/>
        <v>0.6048458559615751</v>
      </c>
      <c r="E167" s="31">
        <f t="shared" si="20"/>
        <v>-1447963.33</v>
      </c>
    </row>
    <row r="168" spans="1:5" s="5" customFormat="1" ht="15">
      <c r="A168" s="27" t="s">
        <v>241</v>
      </c>
      <c r="B168" s="51">
        <v>1478700</v>
      </c>
      <c r="C168" s="55">
        <v>749764.48</v>
      </c>
      <c r="D168" s="28">
        <f t="shared" si="21"/>
        <v>0.5070429972272942</v>
      </c>
      <c r="E168" s="31">
        <f t="shared" si="20"/>
        <v>-728935.52</v>
      </c>
    </row>
    <row r="169" spans="1:5" s="5" customFormat="1" ht="15">
      <c r="A169" s="27" t="s">
        <v>153</v>
      </c>
      <c r="B169" s="51">
        <v>256300</v>
      </c>
      <c r="C169" s="55">
        <v>169429.66</v>
      </c>
      <c r="D169" s="28">
        <f t="shared" si="21"/>
        <v>0.661059929769801</v>
      </c>
      <c r="E169" s="31">
        <f>C169-B169</f>
        <v>-86870.34</v>
      </c>
    </row>
    <row r="170" spans="1:5" s="5" customFormat="1" ht="15">
      <c r="A170" s="27" t="s">
        <v>151</v>
      </c>
      <c r="B170" s="51">
        <v>1397000</v>
      </c>
      <c r="C170" s="55">
        <v>831842.53</v>
      </c>
      <c r="D170" s="28">
        <f t="shared" si="21"/>
        <v>0.5954491982820329</v>
      </c>
      <c r="E170" s="31">
        <f t="shared" si="20"/>
        <v>-565157.47</v>
      </c>
    </row>
    <row r="171" spans="1:5" s="5" customFormat="1" ht="30">
      <c r="A171" s="41" t="s">
        <v>154</v>
      </c>
      <c r="B171" s="51">
        <v>93000</v>
      </c>
      <c r="C171" s="51">
        <v>53000</v>
      </c>
      <c r="D171" s="28">
        <f aca="true" t="shared" si="22" ref="D171:D177">IF(B171=0,"   ",C171/B171)</f>
        <v>0.5698924731182796</v>
      </c>
      <c r="E171" s="31">
        <f>C171-B171</f>
        <v>-40000</v>
      </c>
    </row>
    <row r="172" spans="1:5" s="5" customFormat="1" ht="30">
      <c r="A172" s="41" t="s">
        <v>174</v>
      </c>
      <c r="B172" s="51">
        <v>12000</v>
      </c>
      <c r="C172" s="51">
        <v>0</v>
      </c>
      <c r="D172" s="28">
        <f t="shared" si="22"/>
        <v>0</v>
      </c>
      <c r="E172" s="31">
        <f>C172-B172</f>
        <v>-12000</v>
      </c>
    </row>
    <row r="173" spans="1:5" s="5" customFormat="1" ht="30">
      <c r="A173" s="41" t="s">
        <v>175</v>
      </c>
      <c r="B173" s="51">
        <v>15000</v>
      </c>
      <c r="C173" s="51">
        <v>0</v>
      </c>
      <c r="D173" s="28">
        <f t="shared" si="22"/>
        <v>0</v>
      </c>
      <c r="E173" s="31">
        <f>C173-B173</f>
        <v>-15000</v>
      </c>
    </row>
    <row r="174" spans="1:5" s="5" customFormat="1" ht="60">
      <c r="A174" s="41" t="s">
        <v>243</v>
      </c>
      <c r="B174" s="51">
        <v>412300</v>
      </c>
      <c r="C174" s="51">
        <v>412300</v>
      </c>
      <c r="D174" s="28">
        <f>IF(B174=0,"   ",C174/B174)</f>
        <v>1</v>
      </c>
      <c r="E174" s="31">
        <f>C174-B174</f>
        <v>0</v>
      </c>
    </row>
    <row r="175" spans="1:5" s="5" customFormat="1" ht="15">
      <c r="A175" s="27" t="s">
        <v>24</v>
      </c>
      <c r="B175" s="51">
        <f>B178+B186+B204+B184+B176</f>
        <v>41869739.53</v>
      </c>
      <c r="C175" s="51">
        <f>C178+C186+C204+C184+C176</f>
        <v>27072072.900000002</v>
      </c>
      <c r="D175" s="28">
        <f t="shared" si="22"/>
        <v>0.6465784885192001</v>
      </c>
      <c r="E175" s="31">
        <f t="shared" si="20"/>
        <v>-14797666.629999999</v>
      </c>
    </row>
    <row r="176" spans="1:5" s="5" customFormat="1" ht="15">
      <c r="A176" s="39" t="s">
        <v>171</v>
      </c>
      <c r="B176" s="51">
        <f>SUM(B177:B177)</f>
        <v>65000</v>
      </c>
      <c r="C176" s="51">
        <f>SUM(C177:C177)</f>
        <v>42200</v>
      </c>
      <c r="D176" s="28">
        <f t="shared" si="22"/>
        <v>0.6492307692307693</v>
      </c>
      <c r="E176" s="67">
        <f>C176-B176</f>
        <v>-22800</v>
      </c>
    </row>
    <row r="177" spans="1:5" ht="29.25" customHeight="1">
      <c r="A177" s="27" t="s">
        <v>172</v>
      </c>
      <c r="B177" s="66">
        <v>65000</v>
      </c>
      <c r="C177" s="66">
        <v>42200</v>
      </c>
      <c r="D177" s="28">
        <f t="shared" si="22"/>
        <v>0.6492307692307693</v>
      </c>
      <c r="E177" s="67">
        <f>C177-B177</f>
        <v>-22800</v>
      </c>
    </row>
    <row r="178" spans="1:5" s="5" customFormat="1" ht="15">
      <c r="A178" s="39" t="s">
        <v>83</v>
      </c>
      <c r="B178" s="51">
        <f>B179+B180+B181</f>
        <v>124900</v>
      </c>
      <c r="C178" s="51">
        <f>C179+C180+C181</f>
        <v>0</v>
      </c>
      <c r="D178" s="28">
        <f aca="true" t="shared" si="23" ref="D178:D191">IF(B178=0,"   ",C178/B178)</f>
        <v>0</v>
      </c>
      <c r="E178" s="31">
        <f aca="true" t="shared" si="24" ref="E178:E191">C178-B178</f>
        <v>-124900</v>
      </c>
    </row>
    <row r="179" spans="1:5" s="5" customFormat="1" ht="15">
      <c r="A179" s="39" t="s">
        <v>84</v>
      </c>
      <c r="B179" s="51">
        <v>0</v>
      </c>
      <c r="C179" s="51">
        <v>0</v>
      </c>
      <c r="D179" s="28" t="str">
        <f t="shared" si="23"/>
        <v>   </v>
      </c>
      <c r="E179" s="31">
        <f t="shared" si="24"/>
        <v>0</v>
      </c>
    </row>
    <row r="180" spans="1:5" s="5" customFormat="1" ht="15">
      <c r="A180" s="39" t="s">
        <v>120</v>
      </c>
      <c r="B180" s="51">
        <v>0</v>
      </c>
      <c r="C180" s="51">
        <v>0</v>
      </c>
      <c r="D180" s="28" t="str">
        <f t="shared" si="23"/>
        <v>   </v>
      </c>
      <c r="E180" s="31">
        <f t="shared" si="24"/>
        <v>0</v>
      </c>
    </row>
    <row r="181" spans="1:5" s="5" customFormat="1" ht="30">
      <c r="A181" s="39" t="s">
        <v>122</v>
      </c>
      <c r="B181" s="51">
        <f>B182+B183</f>
        <v>124900</v>
      </c>
      <c r="C181" s="51">
        <f>C182+C183</f>
        <v>0</v>
      </c>
      <c r="D181" s="28">
        <f t="shared" si="23"/>
        <v>0</v>
      </c>
      <c r="E181" s="31">
        <f t="shared" si="24"/>
        <v>-124900</v>
      </c>
    </row>
    <row r="182" spans="1:5" s="5" customFormat="1" ht="15">
      <c r="A182" s="41" t="s">
        <v>58</v>
      </c>
      <c r="B182" s="51">
        <v>124900</v>
      </c>
      <c r="C182" s="51">
        <v>0</v>
      </c>
      <c r="D182" s="28">
        <f t="shared" si="23"/>
        <v>0</v>
      </c>
      <c r="E182" s="31">
        <f t="shared" si="24"/>
        <v>-124900</v>
      </c>
    </row>
    <row r="183" spans="1:5" s="5" customFormat="1" ht="15">
      <c r="A183" s="41" t="s">
        <v>121</v>
      </c>
      <c r="B183" s="51">
        <v>0</v>
      </c>
      <c r="C183" s="51">
        <v>0</v>
      </c>
      <c r="D183" s="28" t="str">
        <f t="shared" si="23"/>
        <v>   </v>
      </c>
      <c r="E183" s="31">
        <f>C183-B183</f>
        <v>0</v>
      </c>
    </row>
    <row r="184" spans="1:5" ht="15">
      <c r="A184" s="39" t="s">
        <v>132</v>
      </c>
      <c r="B184" s="66">
        <f>B185</f>
        <v>1800000</v>
      </c>
      <c r="C184" s="66">
        <f>C185</f>
        <v>1198936.1</v>
      </c>
      <c r="D184" s="28">
        <f>IF(B184=0,"   ",C184/B184)</f>
        <v>0.6660756111111111</v>
      </c>
      <c r="E184" s="67">
        <f>C184-B184</f>
        <v>-601063.8999999999</v>
      </c>
    </row>
    <row r="185" spans="1:5" ht="27.75" customHeight="1">
      <c r="A185" s="39" t="s">
        <v>133</v>
      </c>
      <c r="B185" s="66">
        <v>1800000</v>
      </c>
      <c r="C185" s="66">
        <v>1198936.1</v>
      </c>
      <c r="D185" s="28">
        <f>IF(B185=0,"   ",C185/B185)</f>
        <v>0.6660756111111111</v>
      </c>
      <c r="E185" s="67">
        <f>C185-B185</f>
        <v>-601063.8999999999</v>
      </c>
    </row>
    <row r="186" spans="1:5" s="5" customFormat="1" ht="15">
      <c r="A186" s="27" t="s">
        <v>25</v>
      </c>
      <c r="B186" s="51">
        <f>B190+B191+B200+B199+B195+B202+B187</f>
        <v>39647839.53</v>
      </c>
      <c r="C186" s="51">
        <f>C190+C191+C200+C199+C195+C202+C187</f>
        <v>25729186.8</v>
      </c>
      <c r="D186" s="28">
        <f t="shared" si="23"/>
        <v>0.648942971546576</v>
      </c>
      <c r="E186" s="31">
        <f t="shared" si="24"/>
        <v>-13918652.73</v>
      </c>
    </row>
    <row r="187" spans="1:5" s="5" customFormat="1" ht="30.75" customHeight="1">
      <c r="A187" s="27" t="s">
        <v>220</v>
      </c>
      <c r="B187" s="51">
        <f>SUM(B188:B189)</f>
        <v>328200</v>
      </c>
      <c r="C187" s="51">
        <f>SUM(C188:C189)</f>
        <v>0</v>
      </c>
      <c r="D187" s="28">
        <f>IF(B187=0,"   ",C187/B187)</f>
        <v>0</v>
      </c>
      <c r="E187" s="31">
        <f>C187-B187</f>
        <v>-328200</v>
      </c>
    </row>
    <row r="188" spans="1:5" s="5" customFormat="1" ht="13.5" customHeight="1">
      <c r="A188" s="41" t="s">
        <v>58</v>
      </c>
      <c r="B188" s="51">
        <v>328200</v>
      </c>
      <c r="C188" s="51">
        <v>0</v>
      </c>
      <c r="D188" s="28">
        <f>IF(B188=0,"   ",C188/B188)</f>
        <v>0</v>
      </c>
      <c r="E188" s="31">
        <f>C188-B188</f>
        <v>-328200</v>
      </c>
    </row>
    <row r="189" spans="1:5" s="5" customFormat="1" ht="13.5" customHeight="1">
      <c r="A189" s="41" t="s">
        <v>59</v>
      </c>
      <c r="B189" s="51">
        <v>0</v>
      </c>
      <c r="C189" s="51">
        <v>0</v>
      </c>
      <c r="D189" s="28" t="str">
        <f>IF(B189=0,"   ",C189/B189)</f>
        <v>   </v>
      </c>
      <c r="E189" s="31">
        <f>C189-B189</f>
        <v>0</v>
      </c>
    </row>
    <row r="190" spans="1:5" s="5" customFormat="1" ht="27.75" customHeight="1">
      <c r="A190" s="27" t="s">
        <v>130</v>
      </c>
      <c r="B190" s="51">
        <v>1612800</v>
      </c>
      <c r="C190" s="51">
        <v>1103789.8</v>
      </c>
      <c r="D190" s="28">
        <f t="shared" si="23"/>
        <v>0.6843934771825397</v>
      </c>
      <c r="E190" s="31">
        <f t="shared" si="24"/>
        <v>-509010.19999999995</v>
      </c>
    </row>
    <row r="191" spans="1:5" s="5" customFormat="1" ht="30">
      <c r="A191" s="27" t="s">
        <v>198</v>
      </c>
      <c r="B191" s="51">
        <f>B192+B193+B194</f>
        <v>10824739.53</v>
      </c>
      <c r="C191" s="51">
        <f>C192+C193+C194</f>
        <v>8657851</v>
      </c>
      <c r="D191" s="28">
        <f t="shared" si="23"/>
        <v>0.7998207232613199</v>
      </c>
      <c r="E191" s="31">
        <f t="shared" si="24"/>
        <v>-2166888.5299999993</v>
      </c>
    </row>
    <row r="192" spans="1:5" s="5" customFormat="1" ht="15">
      <c r="A192" s="41" t="s">
        <v>58</v>
      </c>
      <c r="B192" s="51">
        <v>8660300</v>
      </c>
      <c r="C192" s="51">
        <v>7792065</v>
      </c>
      <c r="D192" s="28">
        <f aca="true" t="shared" si="25" ref="D192:D209">IF(B192=0,"   ",C192/B192)</f>
        <v>0.8997453898825676</v>
      </c>
      <c r="E192" s="31">
        <f aca="true" t="shared" si="26" ref="E192:E200">C192-B192</f>
        <v>-868235</v>
      </c>
    </row>
    <row r="193" spans="1:5" s="5" customFormat="1" ht="15">
      <c r="A193" s="41" t="s">
        <v>217</v>
      </c>
      <c r="B193" s="51">
        <v>962300</v>
      </c>
      <c r="C193" s="51">
        <v>865786</v>
      </c>
      <c r="D193" s="28">
        <f>IF(B193=0,"   ",C193/B193)</f>
        <v>0.899704873739998</v>
      </c>
      <c r="E193" s="31">
        <f>C193-B193</f>
        <v>-96514</v>
      </c>
    </row>
    <row r="194" spans="1:5" s="5" customFormat="1" ht="15">
      <c r="A194" s="41" t="s">
        <v>59</v>
      </c>
      <c r="B194" s="51">
        <v>1202139.53</v>
      </c>
      <c r="C194" s="51">
        <v>0</v>
      </c>
      <c r="D194" s="28">
        <f>IF(B194=0,"   ",C194/B194)</f>
        <v>0</v>
      </c>
      <c r="E194" s="31">
        <f>C194-B194</f>
        <v>-1202139.53</v>
      </c>
    </row>
    <row r="195" spans="1:5" s="5" customFormat="1" ht="30">
      <c r="A195" s="27" t="s">
        <v>199</v>
      </c>
      <c r="B195" s="51">
        <f>B196+B197+B198</f>
        <v>15586600</v>
      </c>
      <c r="C195" s="51">
        <f>C196+C197+C198</f>
        <v>7982928.9</v>
      </c>
      <c r="D195" s="28">
        <f t="shared" si="25"/>
        <v>0.5121661491280972</v>
      </c>
      <c r="E195" s="31">
        <f t="shared" si="26"/>
        <v>-7603671.1</v>
      </c>
    </row>
    <row r="196" spans="1:5" s="5" customFormat="1" ht="15">
      <c r="A196" s="41" t="s">
        <v>58</v>
      </c>
      <c r="B196" s="51">
        <v>12680100</v>
      </c>
      <c r="C196" s="51">
        <v>7003184</v>
      </c>
      <c r="D196" s="28">
        <f t="shared" si="25"/>
        <v>0.5522972216307442</v>
      </c>
      <c r="E196" s="31">
        <f t="shared" si="26"/>
        <v>-5676916</v>
      </c>
    </row>
    <row r="197" spans="1:5" s="5" customFormat="1" ht="15">
      <c r="A197" s="41" t="s">
        <v>217</v>
      </c>
      <c r="B197" s="51">
        <v>1408900</v>
      </c>
      <c r="C197" s="51">
        <v>829744.9</v>
      </c>
      <c r="D197" s="28">
        <f t="shared" si="25"/>
        <v>0.5889310100078076</v>
      </c>
      <c r="E197" s="31">
        <f t="shared" si="26"/>
        <v>-579155.1</v>
      </c>
    </row>
    <row r="198" spans="1:5" s="5" customFormat="1" ht="15">
      <c r="A198" s="41" t="s">
        <v>59</v>
      </c>
      <c r="B198" s="51">
        <v>1497600</v>
      </c>
      <c r="C198" s="51">
        <v>150000</v>
      </c>
      <c r="D198" s="28">
        <f>IF(B198=0,"   ",C198/B198)</f>
        <v>0.10016025641025642</v>
      </c>
      <c r="E198" s="31">
        <f>C198-B198</f>
        <v>-1347600</v>
      </c>
    </row>
    <row r="199" spans="1:5" s="5" customFormat="1" ht="15">
      <c r="A199" s="27" t="s">
        <v>131</v>
      </c>
      <c r="B199" s="66">
        <v>68700</v>
      </c>
      <c r="C199" s="66">
        <v>68700</v>
      </c>
      <c r="D199" s="28">
        <f t="shared" si="25"/>
        <v>1</v>
      </c>
      <c r="E199" s="31">
        <f t="shared" si="26"/>
        <v>0</v>
      </c>
    </row>
    <row r="200" spans="1:5" s="5" customFormat="1" ht="29.25" customHeight="1">
      <c r="A200" s="27" t="s">
        <v>200</v>
      </c>
      <c r="B200" s="51">
        <f>B201</f>
        <v>6600100</v>
      </c>
      <c r="C200" s="51">
        <f>C201</f>
        <v>5494532.1</v>
      </c>
      <c r="D200" s="28">
        <f t="shared" si="25"/>
        <v>0.8324922501174224</v>
      </c>
      <c r="E200" s="31">
        <f t="shared" si="26"/>
        <v>-1105567.9000000004</v>
      </c>
    </row>
    <row r="201" spans="1:5" s="5" customFormat="1" ht="15">
      <c r="A201" s="41" t="s">
        <v>58</v>
      </c>
      <c r="B201" s="51">
        <v>6600100</v>
      </c>
      <c r="C201" s="51">
        <v>5494532.1</v>
      </c>
      <c r="D201" s="28">
        <f t="shared" si="25"/>
        <v>0.8324922501174224</v>
      </c>
      <c r="E201" s="31">
        <f aca="true" t="shared" si="27" ref="E201:E209">C201-B201</f>
        <v>-1105567.9000000004</v>
      </c>
    </row>
    <row r="202" spans="1:5" s="5" customFormat="1" ht="29.25" customHeight="1">
      <c r="A202" s="27" t="s">
        <v>201</v>
      </c>
      <c r="B202" s="51">
        <f>B203</f>
        <v>4626700</v>
      </c>
      <c r="C202" s="51">
        <f>C203</f>
        <v>2421385</v>
      </c>
      <c r="D202" s="28">
        <f t="shared" si="25"/>
        <v>0.5233503360926794</v>
      </c>
      <c r="E202" s="31">
        <f>C202-B202</f>
        <v>-2205315</v>
      </c>
    </row>
    <row r="203" spans="1:5" s="5" customFormat="1" ht="15">
      <c r="A203" s="41" t="s">
        <v>58</v>
      </c>
      <c r="B203" s="51">
        <v>4626700</v>
      </c>
      <c r="C203" s="51">
        <v>2421385</v>
      </c>
      <c r="D203" s="28">
        <f t="shared" si="25"/>
        <v>0.5233503360926794</v>
      </c>
      <c r="E203" s="31">
        <f>C203-B203</f>
        <v>-2205315</v>
      </c>
    </row>
    <row r="204" spans="1:5" s="5" customFormat="1" ht="15">
      <c r="A204" s="27" t="s">
        <v>36</v>
      </c>
      <c r="B204" s="51">
        <f>B206+B208+B207+B205</f>
        <v>232000</v>
      </c>
      <c r="C204" s="51">
        <f>C206+C208+C207+C205</f>
        <v>101750</v>
      </c>
      <c r="D204" s="28">
        <f t="shared" si="25"/>
        <v>0.4385775862068966</v>
      </c>
      <c r="E204" s="31">
        <f t="shared" si="27"/>
        <v>-130250</v>
      </c>
    </row>
    <row r="205" spans="1:5" s="5" customFormat="1" ht="14.25" customHeight="1">
      <c r="A205" s="27" t="s">
        <v>114</v>
      </c>
      <c r="B205" s="51">
        <v>232000</v>
      </c>
      <c r="C205" s="51">
        <v>101750</v>
      </c>
      <c r="D205" s="28">
        <f>IF(B205=0,"   ",C205/B205)</f>
        <v>0.4385775862068966</v>
      </c>
      <c r="E205" s="31">
        <f>C205-B205</f>
        <v>-130250</v>
      </c>
    </row>
    <row r="206" spans="1:5" s="5" customFormat="1" ht="30">
      <c r="A206" s="27" t="s">
        <v>115</v>
      </c>
      <c r="B206" s="51">
        <v>0</v>
      </c>
      <c r="C206" s="51">
        <v>0</v>
      </c>
      <c r="D206" s="28" t="str">
        <f t="shared" si="25"/>
        <v>   </v>
      </c>
      <c r="E206" s="31">
        <f t="shared" si="27"/>
        <v>0</v>
      </c>
    </row>
    <row r="207" spans="1:5" s="5" customFormat="1" ht="30">
      <c r="A207" s="27" t="s">
        <v>129</v>
      </c>
      <c r="B207" s="51">
        <v>0</v>
      </c>
      <c r="C207" s="51">
        <v>0</v>
      </c>
      <c r="D207" s="28" t="str">
        <f t="shared" si="25"/>
        <v>   </v>
      </c>
      <c r="E207" s="31">
        <f t="shared" si="27"/>
        <v>0</v>
      </c>
    </row>
    <row r="208" spans="1:5" s="5" customFormat="1" ht="29.25" customHeight="1">
      <c r="A208" s="27" t="s">
        <v>128</v>
      </c>
      <c r="B208" s="51">
        <v>0</v>
      </c>
      <c r="C208" s="51">
        <v>0</v>
      </c>
      <c r="D208" s="28" t="str">
        <f t="shared" si="25"/>
        <v>   </v>
      </c>
      <c r="E208" s="31">
        <f t="shared" si="27"/>
        <v>0</v>
      </c>
    </row>
    <row r="209" spans="1:5" s="5" customFormat="1" ht="15">
      <c r="A209" s="27" t="s">
        <v>7</v>
      </c>
      <c r="B209" s="51">
        <f>B210+B216</f>
        <v>89298380.61</v>
      </c>
      <c r="C209" s="51">
        <f>C210+C216</f>
        <v>0</v>
      </c>
      <c r="D209" s="28">
        <f t="shared" si="25"/>
        <v>0</v>
      </c>
      <c r="E209" s="31">
        <f t="shared" si="27"/>
        <v>-89298380.61</v>
      </c>
    </row>
    <row r="210" spans="1:5" s="5" customFormat="1" ht="15">
      <c r="A210" s="39" t="s">
        <v>86</v>
      </c>
      <c r="B210" s="51">
        <f>B211+B212+B213</f>
        <v>35803300</v>
      </c>
      <c r="C210" s="51">
        <f>C211+C212+C213</f>
        <v>0</v>
      </c>
      <c r="D210" s="28">
        <f aca="true" t="shared" si="28" ref="D210:D220">IF(B210=0,"   ",C210/B210)</f>
        <v>0</v>
      </c>
      <c r="E210" s="31">
        <f aca="true" t="shared" si="29" ref="E210:E220">C210-B210</f>
        <v>-35803300</v>
      </c>
    </row>
    <row r="211" spans="1:5" s="5" customFormat="1" ht="30">
      <c r="A211" s="41" t="s">
        <v>228</v>
      </c>
      <c r="B211" s="51">
        <v>3271200</v>
      </c>
      <c r="C211" s="51">
        <v>0</v>
      </c>
      <c r="D211" s="28">
        <f t="shared" si="28"/>
        <v>0</v>
      </c>
      <c r="E211" s="31">
        <f t="shared" si="29"/>
        <v>-3271200</v>
      </c>
    </row>
    <row r="212" spans="1:5" ht="14.25" customHeight="1">
      <c r="A212" s="78" t="s">
        <v>146</v>
      </c>
      <c r="B212" s="65">
        <v>0</v>
      </c>
      <c r="C212" s="65">
        <v>0</v>
      </c>
      <c r="D212" s="28" t="str">
        <f t="shared" si="28"/>
        <v>   </v>
      </c>
      <c r="E212" s="31">
        <f t="shared" si="29"/>
        <v>0</v>
      </c>
    </row>
    <row r="213" spans="1:5" ht="44.25" customHeight="1">
      <c r="A213" s="39" t="s">
        <v>254</v>
      </c>
      <c r="B213" s="66">
        <f>B214+B215</f>
        <v>32532100</v>
      </c>
      <c r="C213" s="66">
        <v>0</v>
      </c>
      <c r="D213" s="28">
        <f t="shared" si="28"/>
        <v>0</v>
      </c>
      <c r="E213" s="67">
        <f t="shared" si="29"/>
        <v>-32532100</v>
      </c>
    </row>
    <row r="214" spans="1:5" ht="15">
      <c r="A214" s="27" t="s">
        <v>139</v>
      </c>
      <c r="B214" s="66">
        <v>31898900</v>
      </c>
      <c r="C214" s="66">
        <v>0</v>
      </c>
      <c r="D214" s="28">
        <f>IF(B214=0,"   ",C214/B214)</f>
        <v>0</v>
      </c>
      <c r="E214" s="67">
        <f>C214-B214</f>
        <v>-31898900</v>
      </c>
    </row>
    <row r="215" spans="1:5" ht="15">
      <c r="A215" s="27" t="s">
        <v>155</v>
      </c>
      <c r="B215" s="66">
        <v>633200</v>
      </c>
      <c r="C215" s="66">
        <v>0</v>
      </c>
      <c r="D215" s="28">
        <f>IF(B215=0,"   ",C215/B215)</f>
        <v>0</v>
      </c>
      <c r="E215" s="67">
        <f>C215-B215</f>
        <v>-633200</v>
      </c>
    </row>
    <row r="216" spans="1:5" ht="15">
      <c r="A216" s="27" t="s">
        <v>140</v>
      </c>
      <c r="B216" s="66">
        <f>B217+B221+B222</f>
        <v>53495080.61</v>
      </c>
      <c r="C216" s="66">
        <f>C217+C221+C222</f>
        <v>0</v>
      </c>
      <c r="D216" s="28">
        <f t="shared" si="28"/>
        <v>0</v>
      </c>
      <c r="E216" s="67">
        <f t="shared" si="29"/>
        <v>-53495080.61</v>
      </c>
    </row>
    <row r="217" spans="1:5" ht="27.75" customHeight="1">
      <c r="A217" s="39" t="s">
        <v>176</v>
      </c>
      <c r="B217" s="66">
        <f>B218+B220+B219</f>
        <v>6213445.91</v>
      </c>
      <c r="C217" s="66">
        <f>C218+C220+C219</f>
        <v>0</v>
      </c>
      <c r="D217" s="28">
        <f t="shared" si="28"/>
        <v>0</v>
      </c>
      <c r="E217" s="67">
        <f t="shared" si="29"/>
        <v>-6213445.91</v>
      </c>
    </row>
    <row r="218" spans="1:5" ht="15">
      <c r="A218" s="27" t="s">
        <v>138</v>
      </c>
      <c r="B218" s="66">
        <v>6151311.44</v>
      </c>
      <c r="C218" s="66">
        <v>0</v>
      </c>
      <c r="D218" s="28">
        <f t="shared" si="28"/>
        <v>0</v>
      </c>
      <c r="E218" s="67">
        <f t="shared" si="29"/>
        <v>-6151311.44</v>
      </c>
    </row>
    <row r="219" spans="1:5" ht="15">
      <c r="A219" s="27" t="s">
        <v>139</v>
      </c>
      <c r="B219" s="66">
        <v>43494.12</v>
      </c>
      <c r="C219" s="66">
        <v>0</v>
      </c>
      <c r="D219" s="28">
        <f t="shared" si="28"/>
        <v>0</v>
      </c>
      <c r="E219" s="67">
        <f t="shared" si="29"/>
        <v>-43494.12</v>
      </c>
    </row>
    <row r="220" spans="1:5" ht="15">
      <c r="A220" s="27" t="s">
        <v>155</v>
      </c>
      <c r="B220" s="66">
        <v>18640.35</v>
      </c>
      <c r="C220" s="66">
        <v>0</v>
      </c>
      <c r="D220" s="28">
        <f t="shared" si="28"/>
        <v>0</v>
      </c>
      <c r="E220" s="67">
        <f t="shared" si="29"/>
        <v>-18640.35</v>
      </c>
    </row>
    <row r="221" spans="1:5" ht="27.75" customHeight="1">
      <c r="A221" s="39" t="s">
        <v>229</v>
      </c>
      <c r="B221" s="66">
        <v>39181634.7</v>
      </c>
      <c r="C221" s="66">
        <v>0</v>
      </c>
      <c r="D221" s="28">
        <f aca="true" t="shared" si="30" ref="D221:D227">IF(B221=0,"   ",C221/B221)</f>
        <v>0</v>
      </c>
      <c r="E221" s="67">
        <f aca="true" t="shared" si="31" ref="E221:E227">C221-B221</f>
        <v>-39181634.7</v>
      </c>
    </row>
    <row r="222" spans="1:5" ht="43.5" customHeight="1">
      <c r="A222" s="39" t="s">
        <v>245</v>
      </c>
      <c r="B222" s="66">
        <v>8100000</v>
      </c>
      <c r="C222" s="66">
        <v>0</v>
      </c>
      <c r="D222" s="28">
        <f>IF(B222=0,"   ",C222/B222)</f>
        <v>0</v>
      </c>
      <c r="E222" s="67">
        <f>C222-B222</f>
        <v>-8100000</v>
      </c>
    </row>
    <row r="223" spans="1:5" s="5" customFormat="1" ht="15">
      <c r="A223" s="27" t="s">
        <v>8</v>
      </c>
      <c r="B223" s="51">
        <f>B224+B240+B290+B286+B268</f>
        <v>408609772.25</v>
      </c>
      <c r="C223" s="51">
        <f>C224+C240+C290+C286+C268</f>
        <v>177098756.23000002</v>
      </c>
      <c r="D223" s="28">
        <f t="shared" si="30"/>
        <v>0.4334178188025458</v>
      </c>
      <c r="E223" s="31">
        <f t="shared" si="31"/>
        <v>-231511016.01999998</v>
      </c>
    </row>
    <row r="224" spans="1:5" s="5" customFormat="1" ht="15">
      <c r="A224" s="27" t="s">
        <v>44</v>
      </c>
      <c r="B224" s="51">
        <f>B225+B228+B232+B237+B236</f>
        <v>110644900</v>
      </c>
      <c r="C224" s="51">
        <f>C225+C228+C232+C237+C236</f>
        <v>33313193</v>
      </c>
      <c r="D224" s="28">
        <f t="shared" si="30"/>
        <v>0.30108204716168574</v>
      </c>
      <c r="E224" s="31">
        <f t="shared" si="31"/>
        <v>-77331707</v>
      </c>
    </row>
    <row r="225" spans="1:5" s="5" customFormat="1" ht="15">
      <c r="A225" s="27" t="s">
        <v>75</v>
      </c>
      <c r="B225" s="51">
        <v>40010457</v>
      </c>
      <c r="C225" s="55">
        <v>31218950</v>
      </c>
      <c r="D225" s="28">
        <f t="shared" si="30"/>
        <v>0.7802697679759069</v>
      </c>
      <c r="E225" s="31">
        <f t="shared" si="31"/>
        <v>-8791507</v>
      </c>
    </row>
    <row r="226" spans="1:5" s="5" customFormat="1" ht="15">
      <c r="A226" s="41" t="s">
        <v>134</v>
      </c>
      <c r="B226" s="51">
        <v>37117300</v>
      </c>
      <c r="C226" s="55">
        <v>29621400</v>
      </c>
      <c r="D226" s="28">
        <f t="shared" si="30"/>
        <v>0.7980483494219677</v>
      </c>
      <c r="E226" s="31">
        <f t="shared" si="31"/>
        <v>-7495900</v>
      </c>
    </row>
    <row r="227" spans="1:5" s="5" customFormat="1" ht="15">
      <c r="A227" s="39" t="s">
        <v>90</v>
      </c>
      <c r="B227" s="51">
        <v>0</v>
      </c>
      <c r="C227" s="51">
        <v>0</v>
      </c>
      <c r="D227" s="28" t="str">
        <f t="shared" si="30"/>
        <v>   </v>
      </c>
      <c r="E227" s="31">
        <f t="shared" si="31"/>
        <v>0</v>
      </c>
    </row>
    <row r="228" spans="1:5" s="5" customFormat="1" ht="15">
      <c r="A228" s="27" t="s">
        <v>145</v>
      </c>
      <c r="B228" s="51">
        <f>B229</f>
        <v>10000000</v>
      </c>
      <c r="C228" s="51">
        <f>C229</f>
        <v>0</v>
      </c>
      <c r="D228" s="28">
        <f aca="true" t="shared" si="32" ref="D228:D239">IF(B228=0,"   ",C228/B228)</f>
        <v>0</v>
      </c>
      <c r="E228" s="31">
        <f aca="true" t="shared" si="33" ref="E228:E239">C228-B228</f>
        <v>-10000000</v>
      </c>
    </row>
    <row r="229" spans="1:5" s="5" customFormat="1" ht="45">
      <c r="A229" s="41" t="s">
        <v>202</v>
      </c>
      <c r="B229" s="51">
        <f>SUM(B230:B231)</f>
        <v>10000000</v>
      </c>
      <c r="C229" s="51">
        <v>0</v>
      </c>
      <c r="D229" s="28">
        <f t="shared" si="32"/>
        <v>0</v>
      </c>
      <c r="E229" s="31">
        <f t="shared" si="33"/>
        <v>-10000000</v>
      </c>
    </row>
    <row r="230" spans="1:5" ht="15">
      <c r="A230" s="27" t="s">
        <v>139</v>
      </c>
      <c r="B230" s="66">
        <v>10000000</v>
      </c>
      <c r="C230" s="66">
        <v>0</v>
      </c>
      <c r="D230" s="28">
        <f t="shared" si="32"/>
        <v>0</v>
      </c>
      <c r="E230" s="67">
        <f t="shared" si="33"/>
        <v>-10000000</v>
      </c>
    </row>
    <row r="231" spans="1:5" ht="15">
      <c r="A231" s="27" t="s">
        <v>155</v>
      </c>
      <c r="B231" s="66">
        <v>0</v>
      </c>
      <c r="C231" s="66">
        <v>0</v>
      </c>
      <c r="D231" s="28" t="str">
        <f t="shared" si="32"/>
        <v>   </v>
      </c>
      <c r="E231" s="67">
        <f t="shared" si="33"/>
        <v>0</v>
      </c>
    </row>
    <row r="232" spans="1:5" s="5" customFormat="1" ht="30">
      <c r="A232" s="39" t="s">
        <v>186</v>
      </c>
      <c r="B232" s="51">
        <f>SUM(B233:B235)</f>
        <v>57454600</v>
      </c>
      <c r="C232" s="51">
        <f>SUM(C233:C235)</f>
        <v>0</v>
      </c>
      <c r="D232" s="28">
        <f t="shared" si="32"/>
        <v>0</v>
      </c>
      <c r="E232" s="31">
        <f t="shared" si="33"/>
        <v>-57454600</v>
      </c>
    </row>
    <row r="233" spans="1:5" ht="15">
      <c r="A233" s="27" t="s">
        <v>203</v>
      </c>
      <c r="B233" s="66">
        <v>56880000</v>
      </c>
      <c r="C233" s="66">
        <v>0</v>
      </c>
      <c r="D233" s="28">
        <f t="shared" si="32"/>
        <v>0</v>
      </c>
      <c r="E233" s="67">
        <f t="shared" si="33"/>
        <v>-56880000</v>
      </c>
    </row>
    <row r="234" spans="1:5" ht="15">
      <c r="A234" s="27" t="s">
        <v>139</v>
      </c>
      <c r="B234" s="66">
        <v>287300</v>
      </c>
      <c r="C234" s="66">
        <v>0</v>
      </c>
      <c r="D234" s="28">
        <f t="shared" si="32"/>
        <v>0</v>
      </c>
      <c r="E234" s="67">
        <f t="shared" si="33"/>
        <v>-287300</v>
      </c>
    </row>
    <row r="235" spans="1:5" ht="15">
      <c r="A235" s="27" t="s">
        <v>155</v>
      </c>
      <c r="B235" s="66">
        <v>287300</v>
      </c>
      <c r="C235" s="66">
        <v>0</v>
      </c>
      <c r="D235" s="28">
        <f t="shared" si="32"/>
        <v>0</v>
      </c>
      <c r="E235" s="67">
        <f t="shared" si="33"/>
        <v>-287300</v>
      </c>
    </row>
    <row r="236" spans="1:5" ht="31.5" customHeight="1">
      <c r="A236" s="27" t="s">
        <v>231</v>
      </c>
      <c r="B236" s="66">
        <v>1085600</v>
      </c>
      <c r="C236" s="66">
        <v>0</v>
      </c>
      <c r="D236" s="28">
        <f t="shared" si="32"/>
        <v>0</v>
      </c>
      <c r="E236" s="67">
        <f t="shared" si="33"/>
        <v>-1085600</v>
      </c>
    </row>
    <row r="237" spans="1:5" s="5" customFormat="1" ht="44.25" customHeight="1">
      <c r="A237" s="39" t="s">
        <v>230</v>
      </c>
      <c r="B237" s="51">
        <f>SUM(B238:B239)</f>
        <v>2094243</v>
      </c>
      <c r="C237" s="51">
        <f>SUM(C238:C239)</f>
        <v>2094243</v>
      </c>
      <c r="D237" s="28">
        <f t="shared" si="32"/>
        <v>1</v>
      </c>
      <c r="E237" s="31">
        <f t="shared" si="33"/>
        <v>0</v>
      </c>
    </row>
    <row r="238" spans="1:5" ht="15">
      <c r="A238" s="27" t="s">
        <v>139</v>
      </c>
      <c r="B238" s="66">
        <v>2073300</v>
      </c>
      <c r="C238" s="66">
        <v>2073300</v>
      </c>
      <c r="D238" s="28">
        <f t="shared" si="32"/>
        <v>1</v>
      </c>
      <c r="E238" s="67">
        <f t="shared" si="33"/>
        <v>0</v>
      </c>
    </row>
    <row r="239" spans="1:5" ht="15">
      <c r="A239" s="27" t="s">
        <v>155</v>
      </c>
      <c r="B239" s="66">
        <v>20943</v>
      </c>
      <c r="C239" s="66">
        <v>20943</v>
      </c>
      <c r="D239" s="28">
        <f t="shared" si="32"/>
        <v>1</v>
      </c>
      <c r="E239" s="67">
        <f t="shared" si="33"/>
        <v>0</v>
      </c>
    </row>
    <row r="240" spans="1:5" s="5" customFormat="1" ht="15">
      <c r="A240" s="27" t="s">
        <v>45</v>
      </c>
      <c r="B240" s="51">
        <f>B241+B243+B244+B248+B257+B260+B263+B266+B267</f>
        <v>256047149.48</v>
      </c>
      <c r="C240" s="51">
        <f>C241+C243+C244+C248+C257+C260+C263+C266+C267</f>
        <v>120307265.8</v>
      </c>
      <c r="D240" s="28">
        <f aca="true" t="shared" si="34" ref="D240:D250">IF(B240=0,"   ",C240/B240)</f>
        <v>0.4698637186327953</v>
      </c>
      <c r="E240" s="31">
        <f aca="true" t="shared" si="35" ref="E240:E250">C240-B240</f>
        <v>-135739883.68</v>
      </c>
    </row>
    <row r="241" spans="1:5" s="5" customFormat="1" ht="15">
      <c r="A241" s="27" t="s">
        <v>75</v>
      </c>
      <c r="B241" s="51">
        <v>119820757.38</v>
      </c>
      <c r="C241" s="51">
        <v>79440100</v>
      </c>
      <c r="D241" s="28">
        <f t="shared" si="34"/>
        <v>0.6629911355681334</v>
      </c>
      <c r="E241" s="31">
        <f t="shared" si="35"/>
        <v>-40380657.379999995</v>
      </c>
    </row>
    <row r="242" spans="1:5" s="5" customFormat="1" ht="18" customHeight="1">
      <c r="A242" s="41" t="s">
        <v>177</v>
      </c>
      <c r="B242" s="51">
        <v>108579500</v>
      </c>
      <c r="C242" s="51">
        <v>72981200</v>
      </c>
      <c r="D242" s="28">
        <f t="shared" si="34"/>
        <v>0.6721452944616617</v>
      </c>
      <c r="E242" s="31">
        <f t="shared" si="35"/>
        <v>-35598300</v>
      </c>
    </row>
    <row r="243" spans="1:5" s="5" customFormat="1" ht="45">
      <c r="A243" s="39" t="s">
        <v>232</v>
      </c>
      <c r="B243" s="51">
        <v>2968600</v>
      </c>
      <c r="C243" s="55">
        <v>0</v>
      </c>
      <c r="D243" s="28">
        <f t="shared" si="34"/>
        <v>0</v>
      </c>
      <c r="E243" s="31">
        <f t="shared" si="35"/>
        <v>-2968600</v>
      </c>
    </row>
    <row r="244" spans="1:5" s="5" customFormat="1" ht="43.5" customHeight="1">
      <c r="A244" s="39" t="s">
        <v>236</v>
      </c>
      <c r="B244" s="51">
        <f>SUM(B245:B247)</f>
        <v>2723448.1</v>
      </c>
      <c r="C244" s="51">
        <f>C245+C246</f>
        <v>0</v>
      </c>
      <c r="D244" s="28">
        <f t="shared" si="34"/>
        <v>0</v>
      </c>
      <c r="E244" s="31">
        <f t="shared" si="35"/>
        <v>-2723448.1</v>
      </c>
    </row>
    <row r="245" spans="1:5" s="5" customFormat="1" ht="15" customHeight="1">
      <c r="A245" s="41" t="s">
        <v>257</v>
      </c>
      <c r="B245" s="51">
        <v>2664700</v>
      </c>
      <c r="C245" s="51">
        <v>0</v>
      </c>
      <c r="D245" s="28">
        <f t="shared" si="34"/>
        <v>0</v>
      </c>
      <c r="E245" s="31">
        <f t="shared" si="35"/>
        <v>-2664700</v>
      </c>
    </row>
    <row r="246" spans="1:5" s="5" customFormat="1" ht="15.75" customHeight="1">
      <c r="A246" s="41" t="s">
        <v>258</v>
      </c>
      <c r="B246" s="51">
        <v>13448.1</v>
      </c>
      <c r="C246" s="51">
        <v>0</v>
      </c>
      <c r="D246" s="28">
        <f t="shared" si="34"/>
        <v>0</v>
      </c>
      <c r="E246" s="31">
        <f t="shared" si="35"/>
        <v>-13448.1</v>
      </c>
    </row>
    <row r="247" spans="1:5" ht="15">
      <c r="A247" s="41" t="s">
        <v>259</v>
      </c>
      <c r="B247" s="66">
        <v>45300</v>
      </c>
      <c r="C247" s="66">
        <v>0</v>
      </c>
      <c r="D247" s="28">
        <f t="shared" si="34"/>
        <v>0</v>
      </c>
      <c r="E247" s="67">
        <f t="shared" si="35"/>
        <v>-45300</v>
      </c>
    </row>
    <row r="248" spans="1:5" s="5" customFormat="1" ht="15">
      <c r="A248" s="27" t="s">
        <v>256</v>
      </c>
      <c r="B248" s="51">
        <f>B249+B250+B251+B254</f>
        <v>36369300</v>
      </c>
      <c r="C248" s="51">
        <f>C251+C249</f>
        <v>751550.21</v>
      </c>
      <c r="D248" s="28">
        <f t="shared" si="34"/>
        <v>0.020664412292785397</v>
      </c>
      <c r="E248" s="31">
        <f t="shared" si="35"/>
        <v>-35617749.79</v>
      </c>
    </row>
    <row r="249" spans="1:5" s="5" customFormat="1" ht="30">
      <c r="A249" s="41" t="s">
        <v>218</v>
      </c>
      <c r="B249" s="51">
        <v>80000</v>
      </c>
      <c r="C249" s="51">
        <v>0</v>
      </c>
      <c r="D249" s="28">
        <f t="shared" si="34"/>
        <v>0</v>
      </c>
      <c r="E249" s="31">
        <f t="shared" si="35"/>
        <v>-80000</v>
      </c>
    </row>
    <row r="250" spans="1:5" s="5" customFormat="1" ht="15">
      <c r="A250" s="41" t="s">
        <v>255</v>
      </c>
      <c r="B250" s="51">
        <v>300000</v>
      </c>
      <c r="C250" s="51">
        <v>0</v>
      </c>
      <c r="D250" s="28">
        <f t="shared" si="34"/>
        <v>0</v>
      </c>
      <c r="E250" s="31">
        <f t="shared" si="35"/>
        <v>-300000</v>
      </c>
    </row>
    <row r="251" spans="1:5" s="5" customFormat="1" ht="45">
      <c r="A251" s="41" t="s">
        <v>204</v>
      </c>
      <c r="B251" s="51">
        <f>SUM(B252:B253)</f>
        <v>21054400</v>
      </c>
      <c r="C251" s="51">
        <f>SUM(C252:C253)</f>
        <v>751550.21</v>
      </c>
      <c r="D251" s="28">
        <f aca="true" t="shared" si="36" ref="D251:D262">IF(B251=0,"   ",C251/B251)</f>
        <v>0.03569563654153051</v>
      </c>
      <c r="E251" s="31">
        <f aca="true" t="shared" si="37" ref="E251:E262">C251-B251</f>
        <v>-20302849.79</v>
      </c>
    </row>
    <row r="252" spans="1:5" ht="15">
      <c r="A252" s="27" t="s">
        <v>139</v>
      </c>
      <c r="B252" s="66">
        <v>20000000</v>
      </c>
      <c r="C252" s="66">
        <v>649250.21</v>
      </c>
      <c r="D252" s="28">
        <f t="shared" si="36"/>
        <v>0.0324625105</v>
      </c>
      <c r="E252" s="67">
        <f t="shared" si="37"/>
        <v>-19350749.79</v>
      </c>
    </row>
    <row r="253" spans="1:5" ht="15">
      <c r="A253" s="27" t="s">
        <v>155</v>
      </c>
      <c r="B253" s="66">
        <v>1054400</v>
      </c>
      <c r="C253" s="66">
        <v>102300</v>
      </c>
      <c r="D253" s="28">
        <f t="shared" si="36"/>
        <v>0.09702200303490137</v>
      </c>
      <c r="E253" s="67">
        <f t="shared" si="37"/>
        <v>-952100</v>
      </c>
    </row>
    <row r="254" spans="1:5" s="5" customFormat="1" ht="45">
      <c r="A254" s="41" t="s">
        <v>238</v>
      </c>
      <c r="B254" s="51">
        <f>SUM(B255:B256)</f>
        <v>14934900</v>
      </c>
      <c r="C254" s="51">
        <f>SUM(C255:C256)</f>
        <v>0</v>
      </c>
      <c r="D254" s="28">
        <f>IF(B254=0,"   ",C254/B254)</f>
        <v>0</v>
      </c>
      <c r="E254" s="31">
        <f>C254-B254</f>
        <v>-14934900</v>
      </c>
    </row>
    <row r="255" spans="1:5" ht="15">
      <c r="A255" s="27" t="s">
        <v>139</v>
      </c>
      <c r="B255" s="66">
        <v>14038800</v>
      </c>
      <c r="C255" s="66">
        <v>0</v>
      </c>
      <c r="D255" s="28">
        <f>IF(B255=0,"   ",C255/B255)</f>
        <v>0</v>
      </c>
      <c r="E255" s="67">
        <f>C255-B255</f>
        <v>-14038800</v>
      </c>
    </row>
    <row r="256" spans="1:5" ht="15">
      <c r="A256" s="27" t="s">
        <v>155</v>
      </c>
      <c r="B256" s="66">
        <v>896100</v>
      </c>
      <c r="C256" s="66">
        <v>0</v>
      </c>
      <c r="D256" s="28">
        <f>IF(B256=0,"   ",C256/B256)</f>
        <v>0</v>
      </c>
      <c r="E256" s="67">
        <f>C256-B256</f>
        <v>-896100</v>
      </c>
    </row>
    <row r="257" spans="1:5" s="5" customFormat="1" ht="45">
      <c r="A257" s="70" t="s">
        <v>163</v>
      </c>
      <c r="B257" s="51">
        <f>B258+B259</f>
        <v>90421600</v>
      </c>
      <c r="C257" s="51">
        <f>C258+C259</f>
        <v>36435930.03</v>
      </c>
      <c r="D257" s="28">
        <f t="shared" si="36"/>
        <v>0.4029560418085944</v>
      </c>
      <c r="E257" s="31">
        <f t="shared" si="37"/>
        <v>-53985669.97</v>
      </c>
    </row>
    <row r="258" spans="1:5" s="5" customFormat="1" ht="15" customHeight="1">
      <c r="A258" s="41" t="s">
        <v>58</v>
      </c>
      <c r="B258" s="66">
        <v>84996300</v>
      </c>
      <c r="C258" s="66">
        <v>33418754.89</v>
      </c>
      <c r="D258" s="28">
        <f t="shared" si="36"/>
        <v>0.3931789370831436</v>
      </c>
      <c r="E258" s="31">
        <f t="shared" si="37"/>
        <v>-51577545.11</v>
      </c>
    </row>
    <row r="259" spans="1:5" s="5" customFormat="1" ht="13.5" customHeight="1">
      <c r="A259" s="41" t="s">
        <v>148</v>
      </c>
      <c r="B259" s="66">
        <v>5425300</v>
      </c>
      <c r="C259" s="66">
        <v>3017175.14</v>
      </c>
      <c r="D259" s="28">
        <f t="shared" si="36"/>
        <v>0.5561305623652149</v>
      </c>
      <c r="E259" s="31">
        <f t="shared" si="37"/>
        <v>-2408124.86</v>
      </c>
    </row>
    <row r="260" spans="1:5" s="5" customFormat="1" ht="44.25" customHeight="1">
      <c r="A260" s="39" t="s">
        <v>230</v>
      </c>
      <c r="B260" s="51">
        <f>SUM(B261:B262)</f>
        <v>3474444</v>
      </c>
      <c r="C260" s="51">
        <f>SUM(C261:C262)</f>
        <v>3474444</v>
      </c>
      <c r="D260" s="28">
        <f t="shared" si="36"/>
        <v>1</v>
      </c>
      <c r="E260" s="31">
        <f t="shared" si="37"/>
        <v>0</v>
      </c>
    </row>
    <row r="261" spans="1:5" ht="15">
      <c r="A261" s="27" t="s">
        <v>139</v>
      </c>
      <c r="B261" s="66">
        <v>3439700</v>
      </c>
      <c r="C261" s="66">
        <v>3439700</v>
      </c>
      <c r="D261" s="28">
        <f t="shared" si="36"/>
        <v>1</v>
      </c>
      <c r="E261" s="67">
        <f t="shared" si="37"/>
        <v>0</v>
      </c>
    </row>
    <row r="262" spans="1:5" ht="15">
      <c r="A262" s="27" t="s">
        <v>155</v>
      </c>
      <c r="B262" s="66">
        <v>34744</v>
      </c>
      <c r="C262" s="66">
        <v>34744</v>
      </c>
      <c r="D262" s="28">
        <f t="shared" si="36"/>
        <v>1</v>
      </c>
      <c r="E262" s="67">
        <f t="shared" si="37"/>
        <v>0</v>
      </c>
    </row>
    <row r="263" spans="1:5" s="5" customFormat="1" ht="57" customHeight="1">
      <c r="A263" s="39" t="s">
        <v>178</v>
      </c>
      <c r="B263" s="51">
        <f>SUM(B264:B265)</f>
        <v>0</v>
      </c>
      <c r="C263" s="51">
        <f>SUM(C264:C265)</f>
        <v>0</v>
      </c>
      <c r="D263" s="28" t="str">
        <f aca="true" t="shared" si="38" ref="D263:D269">IF(B263=0,"   ",C263/B263)</f>
        <v>   </v>
      </c>
      <c r="E263" s="31">
        <f aca="true" t="shared" si="39" ref="E263:E269">C263-B263</f>
        <v>0</v>
      </c>
    </row>
    <row r="264" spans="1:5" s="5" customFormat="1" ht="15" customHeight="1">
      <c r="A264" s="41" t="s">
        <v>58</v>
      </c>
      <c r="B264" s="66">
        <v>0</v>
      </c>
      <c r="C264" s="66">
        <v>0</v>
      </c>
      <c r="D264" s="28" t="str">
        <f t="shared" si="38"/>
        <v>   </v>
      </c>
      <c r="E264" s="31">
        <f t="shared" si="39"/>
        <v>0</v>
      </c>
    </row>
    <row r="265" spans="1:5" s="5" customFormat="1" ht="13.5" customHeight="1">
      <c r="A265" s="41" t="s">
        <v>148</v>
      </c>
      <c r="B265" s="66">
        <v>0</v>
      </c>
      <c r="C265" s="66">
        <v>0</v>
      </c>
      <c r="D265" s="28" t="str">
        <f t="shared" si="38"/>
        <v>   </v>
      </c>
      <c r="E265" s="31">
        <f t="shared" si="39"/>
        <v>0</v>
      </c>
    </row>
    <row r="266" spans="1:5" s="5" customFormat="1" ht="15">
      <c r="A266" s="39" t="s">
        <v>222</v>
      </c>
      <c r="B266" s="51">
        <v>189000</v>
      </c>
      <c r="C266" s="51">
        <v>184000</v>
      </c>
      <c r="D266" s="28">
        <f>IF(B266=0,"   ",C266/B266)</f>
        <v>0.9735449735449735</v>
      </c>
      <c r="E266" s="31">
        <f>C266-B266</f>
        <v>-5000</v>
      </c>
    </row>
    <row r="267" spans="1:5" s="5" customFormat="1" ht="15">
      <c r="A267" s="39" t="s">
        <v>111</v>
      </c>
      <c r="B267" s="51">
        <v>80000</v>
      </c>
      <c r="C267" s="51">
        <v>21241.56</v>
      </c>
      <c r="D267" s="28">
        <f>IF(B267=0,"   ",C267/B267)</f>
        <v>0.2655195</v>
      </c>
      <c r="E267" s="31">
        <f>C267-B267</f>
        <v>-58758.44</v>
      </c>
    </row>
    <row r="268" spans="1:5" s="5" customFormat="1" ht="15">
      <c r="A268" s="27" t="s">
        <v>135</v>
      </c>
      <c r="B268" s="51">
        <f>B269+B270+B273+B285+B283+B276+B279+B284</f>
        <v>36038922.77</v>
      </c>
      <c r="C268" s="51">
        <f>C269+C270+C273+C285+C283+C276+C279+C284</f>
        <v>19616267.17</v>
      </c>
      <c r="D268" s="28">
        <f t="shared" si="38"/>
        <v>0.5443078111737911</v>
      </c>
      <c r="E268" s="31">
        <f t="shared" si="39"/>
        <v>-16422655.600000001</v>
      </c>
    </row>
    <row r="269" spans="1:5" s="5" customFormat="1" ht="15">
      <c r="A269" s="27" t="s">
        <v>75</v>
      </c>
      <c r="B269" s="51">
        <v>16242800</v>
      </c>
      <c r="C269" s="55">
        <v>11703500</v>
      </c>
      <c r="D269" s="28">
        <f t="shared" si="38"/>
        <v>0.7205346368852661</v>
      </c>
      <c r="E269" s="31">
        <f t="shared" si="39"/>
        <v>-4539300</v>
      </c>
    </row>
    <row r="270" spans="1:5" ht="15" customHeight="1">
      <c r="A270" s="70" t="s">
        <v>168</v>
      </c>
      <c r="B270" s="51">
        <f>B271+B272</f>
        <v>531914.89</v>
      </c>
      <c r="C270" s="51">
        <f>C271+C272</f>
        <v>531914.89</v>
      </c>
      <c r="D270" s="66">
        <f>IF(B270=0,"   ",C270/B270*100)</f>
        <v>100</v>
      </c>
      <c r="E270" s="67">
        <f aca="true" t="shared" si="40" ref="E270:E275">C270-B270</f>
        <v>0</v>
      </c>
    </row>
    <row r="271" spans="1:5" s="5" customFormat="1" ht="15" customHeight="1">
      <c r="A271" s="41" t="s">
        <v>58</v>
      </c>
      <c r="B271" s="66">
        <v>500000</v>
      </c>
      <c r="C271" s="66">
        <v>500000</v>
      </c>
      <c r="D271" s="28">
        <f>IF(B271=0,"   ",C271/B271)</f>
        <v>1</v>
      </c>
      <c r="E271" s="31">
        <f t="shared" si="40"/>
        <v>0</v>
      </c>
    </row>
    <row r="272" spans="1:5" s="5" customFormat="1" ht="13.5" customHeight="1">
      <c r="A272" s="41" t="s">
        <v>148</v>
      </c>
      <c r="B272" s="66">
        <v>31914.89</v>
      </c>
      <c r="C272" s="66">
        <v>31914.89</v>
      </c>
      <c r="D272" s="28">
        <f>IF(B272=0,"   ",C272/B272)</f>
        <v>1</v>
      </c>
      <c r="E272" s="31">
        <f t="shared" si="40"/>
        <v>0</v>
      </c>
    </row>
    <row r="273" spans="1:5" ht="28.5" customHeight="1">
      <c r="A273" s="70" t="s">
        <v>170</v>
      </c>
      <c r="B273" s="51">
        <f>B274+B275</f>
        <v>4995000</v>
      </c>
      <c r="C273" s="51">
        <f>C274+C275</f>
        <v>0</v>
      </c>
      <c r="D273" s="66">
        <f>IF(B273=0,"   ",C273/B273*100)</f>
        <v>0</v>
      </c>
      <c r="E273" s="67">
        <f t="shared" si="40"/>
        <v>-4995000</v>
      </c>
    </row>
    <row r="274" spans="1:5" s="5" customFormat="1" ht="15" customHeight="1">
      <c r="A274" s="41" t="s">
        <v>58</v>
      </c>
      <c r="B274" s="66">
        <v>4695300</v>
      </c>
      <c r="C274" s="66">
        <v>0</v>
      </c>
      <c r="D274" s="28">
        <f>IF(B274=0,"   ",C274/B274)</f>
        <v>0</v>
      </c>
      <c r="E274" s="31">
        <f t="shared" si="40"/>
        <v>-4695300</v>
      </c>
    </row>
    <row r="275" spans="1:5" s="5" customFormat="1" ht="13.5" customHeight="1">
      <c r="A275" s="41" t="s">
        <v>148</v>
      </c>
      <c r="B275" s="66">
        <v>299700</v>
      </c>
      <c r="C275" s="66">
        <v>0</v>
      </c>
      <c r="D275" s="28">
        <f>IF(B275=0,"   ",C275/B275)</f>
        <v>0</v>
      </c>
      <c r="E275" s="31">
        <f t="shared" si="40"/>
        <v>-299700</v>
      </c>
    </row>
    <row r="276" spans="1:5" ht="15" customHeight="1">
      <c r="A276" s="27" t="s">
        <v>210</v>
      </c>
      <c r="B276" s="51">
        <f>SUM(B277:B278)</f>
        <v>1000000</v>
      </c>
      <c r="C276" s="51">
        <f>SUM(C277:C278)</f>
        <v>1000000</v>
      </c>
      <c r="D276" s="28">
        <f aca="true" t="shared" si="41" ref="D276:D283">IF(B276=0,"   ",C276/B276)</f>
        <v>1</v>
      </c>
      <c r="E276" s="67">
        <f aca="true" t="shared" si="42" ref="E276:E288">C276-B276</f>
        <v>0</v>
      </c>
    </row>
    <row r="277" spans="1:5" s="5" customFormat="1" ht="13.5" customHeight="1">
      <c r="A277" s="41" t="s">
        <v>73</v>
      </c>
      <c r="B277" s="66">
        <v>1000000</v>
      </c>
      <c r="C277" s="66">
        <v>1000000</v>
      </c>
      <c r="D277" s="28">
        <f t="shared" si="41"/>
        <v>1</v>
      </c>
      <c r="E277" s="31">
        <f t="shared" si="42"/>
        <v>0</v>
      </c>
    </row>
    <row r="278" spans="1:5" ht="14.25" customHeight="1">
      <c r="A278" s="41" t="s">
        <v>58</v>
      </c>
      <c r="B278" s="66">
        <v>0</v>
      </c>
      <c r="C278" s="66">
        <v>0</v>
      </c>
      <c r="D278" s="28" t="str">
        <f t="shared" si="41"/>
        <v>   </v>
      </c>
      <c r="E278" s="67">
        <f t="shared" si="42"/>
        <v>0</v>
      </c>
    </row>
    <row r="279" spans="1:5" s="5" customFormat="1" ht="28.5" customHeight="1">
      <c r="A279" s="27" t="s">
        <v>233</v>
      </c>
      <c r="B279" s="51">
        <f>B280+B281+B282</f>
        <v>3791214.28</v>
      </c>
      <c r="C279" s="51">
        <f>C280+C281+C282</f>
        <v>3791214.28</v>
      </c>
      <c r="D279" s="28">
        <f t="shared" si="41"/>
        <v>1</v>
      </c>
      <c r="E279" s="31">
        <f>C279-B279</f>
        <v>0</v>
      </c>
    </row>
    <row r="280" spans="1:5" s="5" customFormat="1" ht="15" customHeight="1">
      <c r="A280" s="41" t="s">
        <v>73</v>
      </c>
      <c r="B280" s="51">
        <v>3741774.72</v>
      </c>
      <c r="C280" s="51">
        <v>3741774.72</v>
      </c>
      <c r="D280" s="28">
        <f t="shared" si="41"/>
        <v>1</v>
      </c>
      <c r="E280" s="31">
        <f>C280-B280</f>
        <v>0</v>
      </c>
    </row>
    <row r="281" spans="1:5" s="5" customFormat="1" ht="15.75" customHeight="1">
      <c r="A281" s="41" t="s">
        <v>58</v>
      </c>
      <c r="B281" s="51">
        <v>24719.78</v>
      </c>
      <c r="C281" s="51">
        <v>24719.78</v>
      </c>
      <c r="D281" s="28">
        <f t="shared" si="41"/>
        <v>1</v>
      </c>
      <c r="E281" s="31">
        <f>C281-B281</f>
        <v>0</v>
      </c>
    </row>
    <row r="282" spans="1:5" ht="15">
      <c r="A282" s="41" t="s">
        <v>155</v>
      </c>
      <c r="B282" s="66">
        <v>24719.78</v>
      </c>
      <c r="C282" s="66">
        <v>24719.78</v>
      </c>
      <c r="D282" s="28">
        <f t="shared" si="41"/>
        <v>1</v>
      </c>
      <c r="E282" s="67">
        <f>C282-B282</f>
        <v>0</v>
      </c>
    </row>
    <row r="283" spans="1:5" s="5" customFormat="1" ht="17.25" customHeight="1">
      <c r="A283" s="39" t="s">
        <v>219</v>
      </c>
      <c r="B283" s="66">
        <v>461353.4</v>
      </c>
      <c r="C283" s="66">
        <v>31838</v>
      </c>
      <c r="D283" s="28">
        <f t="shared" si="41"/>
        <v>0.06901000404462175</v>
      </c>
      <c r="E283" s="31">
        <f t="shared" si="42"/>
        <v>-429515.4</v>
      </c>
    </row>
    <row r="284" spans="1:5" s="5" customFormat="1" ht="17.25" customHeight="1">
      <c r="A284" s="39" t="s">
        <v>260</v>
      </c>
      <c r="B284" s="66">
        <v>587640.2</v>
      </c>
      <c r="C284" s="66">
        <v>0</v>
      </c>
      <c r="D284" s="28">
        <f>IF(B284=0,"   ",C284/B284)</f>
        <v>0</v>
      </c>
      <c r="E284" s="31">
        <f>C284-B284</f>
        <v>-587640.2</v>
      </c>
    </row>
    <row r="285" spans="1:5" s="5" customFormat="1" ht="27" customHeight="1">
      <c r="A285" s="39" t="s">
        <v>173</v>
      </c>
      <c r="B285" s="66">
        <v>8429000</v>
      </c>
      <c r="C285" s="66">
        <v>2557800</v>
      </c>
      <c r="D285" s="28">
        <f>IF(B285=0,"   ",C285/B285)</f>
        <v>0.30345236682880533</v>
      </c>
      <c r="E285" s="31">
        <f t="shared" si="42"/>
        <v>-5871200</v>
      </c>
    </row>
    <row r="286" spans="1:5" s="5" customFormat="1" ht="15">
      <c r="A286" s="39" t="s">
        <v>46</v>
      </c>
      <c r="B286" s="51">
        <f>B287+B288+B289</f>
        <v>60000</v>
      </c>
      <c r="C286" s="51">
        <f>C287+C288+C289</f>
        <v>60000</v>
      </c>
      <c r="D286" s="28">
        <f>IF(B286=0,"   ",C286/B286)</f>
        <v>1</v>
      </c>
      <c r="E286" s="31">
        <f t="shared" si="42"/>
        <v>0</v>
      </c>
    </row>
    <row r="287" spans="1:5" s="5" customFormat="1" ht="15">
      <c r="A287" s="27" t="s">
        <v>89</v>
      </c>
      <c r="B287" s="51">
        <v>0</v>
      </c>
      <c r="C287" s="51">
        <v>0</v>
      </c>
      <c r="D287" s="28" t="str">
        <f>IF(B287=0,"   ",C287/B287)</f>
        <v>   </v>
      </c>
      <c r="E287" s="31">
        <f t="shared" si="42"/>
        <v>0</v>
      </c>
    </row>
    <row r="288" spans="1:5" s="5" customFormat="1" ht="15">
      <c r="A288" s="27" t="s">
        <v>88</v>
      </c>
      <c r="B288" s="51">
        <v>0</v>
      </c>
      <c r="C288" s="51">
        <v>0</v>
      </c>
      <c r="D288" s="28" t="str">
        <f>IF(B288=0,"   ",C288/B288)</f>
        <v>   </v>
      </c>
      <c r="E288" s="31">
        <f t="shared" si="42"/>
        <v>0</v>
      </c>
    </row>
    <row r="289" spans="1:5" s="5" customFormat="1" ht="15">
      <c r="A289" s="27" t="s">
        <v>87</v>
      </c>
      <c r="B289" s="51">
        <v>60000</v>
      </c>
      <c r="C289" s="51">
        <v>60000</v>
      </c>
      <c r="D289" s="28">
        <f aca="true" t="shared" si="43" ref="D289:D296">IF(B289=0,"   ",C289/B289)</f>
        <v>1</v>
      </c>
      <c r="E289" s="31">
        <f aca="true" t="shared" si="44" ref="E289:E296">C289-B289</f>
        <v>0</v>
      </c>
    </row>
    <row r="290" spans="1:5" s="5" customFormat="1" ht="15">
      <c r="A290" s="27" t="s">
        <v>47</v>
      </c>
      <c r="B290" s="51">
        <v>5818800</v>
      </c>
      <c r="C290" s="51">
        <v>3802030.26</v>
      </c>
      <c r="D290" s="28">
        <f t="shared" si="43"/>
        <v>0.6534045267065374</v>
      </c>
      <c r="E290" s="31">
        <f t="shared" si="44"/>
        <v>-2016769.7400000002</v>
      </c>
    </row>
    <row r="291" spans="1:5" s="5" customFormat="1" ht="15">
      <c r="A291" s="27" t="s">
        <v>164</v>
      </c>
      <c r="B291" s="51">
        <v>0</v>
      </c>
      <c r="C291" s="55">
        <v>0</v>
      </c>
      <c r="D291" s="28" t="str">
        <f t="shared" si="43"/>
        <v>   </v>
      </c>
      <c r="E291" s="31">
        <f t="shared" si="44"/>
        <v>0</v>
      </c>
    </row>
    <row r="292" spans="1:5" s="5" customFormat="1" ht="30">
      <c r="A292" s="27" t="s">
        <v>94</v>
      </c>
      <c r="B292" s="51">
        <v>0</v>
      </c>
      <c r="C292" s="55">
        <v>0</v>
      </c>
      <c r="D292" s="28" t="str">
        <f t="shared" si="43"/>
        <v>   </v>
      </c>
      <c r="E292" s="31">
        <f t="shared" si="44"/>
        <v>0</v>
      </c>
    </row>
    <row r="293" spans="1:5" s="5" customFormat="1" ht="15">
      <c r="A293" s="27" t="s">
        <v>61</v>
      </c>
      <c r="B293" s="50">
        <f>SUM(B294,)</f>
        <v>42505935.47</v>
      </c>
      <c r="C293" s="50">
        <f>SUM(C294,)</f>
        <v>25382027.269999996</v>
      </c>
      <c r="D293" s="28">
        <f t="shared" si="43"/>
        <v>0.5971407755021465</v>
      </c>
      <c r="E293" s="31">
        <f t="shared" si="44"/>
        <v>-17123908.200000003</v>
      </c>
    </row>
    <row r="294" spans="1:5" s="5" customFormat="1" ht="13.5" customHeight="1">
      <c r="A294" s="27" t="s">
        <v>48</v>
      </c>
      <c r="B294" s="51">
        <f>B296+B300+B303+B321+B295+B306+B309+B313+B317+B325</f>
        <v>42505935.47</v>
      </c>
      <c r="C294" s="51">
        <f>C296+C300+C303+C321+C295+C306+C309+C313+C317+C325</f>
        <v>25382027.269999996</v>
      </c>
      <c r="D294" s="28">
        <f t="shared" si="43"/>
        <v>0.5971407755021465</v>
      </c>
      <c r="E294" s="31">
        <f t="shared" si="44"/>
        <v>-17123908.200000003</v>
      </c>
    </row>
    <row r="295" spans="1:5" s="5" customFormat="1" ht="15">
      <c r="A295" s="27" t="s">
        <v>75</v>
      </c>
      <c r="B295" s="51">
        <v>20697500</v>
      </c>
      <c r="C295" s="55">
        <v>14742948.41</v>
      </c>
      <c r="D295" s="28">
        <f t="shared" si="43"/>
        <v>0.7123057572170552</v>
      </c>
      <c r="E295" s="31">
        <f t="shared" si="44"/>
        <v>-5954551.59</v>
      </c>
    </row>
    <row r="296" spans="1:5" s="5" customFormat="1" ht="30">
      <c r="A296" s="27" t="s">
        <v>206</v>
      </c>
      <c r="B296" s="51">
        <f>SUM(B297:B299)</f>
        <v>85426</v>
      </c>
      <c r="C296" s="51">
        <f>SUM(C297:C299)</f>
        <v>85426</v>
      </c>
      <c r="D296" s="28">
        <f t="shared" si="43"/>
        <v>1</v>
      </c>
      <c r="E296" s="31">
        <f t="shared" si="44"/>
        <v>0</v>
      </c>
    </row>
    <row r="297" spans="1:5" s="5" customFormat="1" ht="15" customHeight="1">
      <c r="A297" s="41" t="s">
        <v>73</v>
      </c>
      <c r="B297" s="66">
        <v>29900</v>
      </c>
      <c r="C297" s="66">
        <v>29900</v>
      </c>
      <c r="D297" s="28">
        <f aca="true" t="shared" si="45" ref="D297:D308">IF(B297=0,"   ",C297/B297)</f>
        <v>1</v>
      </c>
      <c r="E297" s="31">
        <f aca="true" t="shared" si="46" ref="E297:E305">C297-B297</f>
        <v>0</v>
      </c>
    </row>
    <row r="298" spans="1:5" s="5" customFormat="1" ht="13.5" customHeight="1">
      <c r="A298" s="41" t="s">
        <v>58</v>
      </c>
      <c r="B298" s="66">
        <v>12813</v>
      </c>
      <c r="C298" s="66">
        <v>12813</v>
      </c>
      <c r="D298" s="28">
        <f t="shared" si="45"/>
        <v>1</v>
      </c>
      <c r="E298" s="31">
        <f t="shared" si="46"/>
        <v>0</v>
      </c>
    </row>
    <row r="299" spans="1:5" ht="14.25" customHeight="1">
      <c r="A299" s="41" t="s">
        <v>59</v>
      </c>
      <c r="B299" s="66">
        <v>42713</v>
      </c>
      <c r="C299" s="66">
        <v>42713</v>
      </c>
      <c r="D299" s="28">
        <f t="shared" si="45"/>
        <v>1</v>
      </c>
      <c r="E299" s="67">
        <f t="shared" si="46"/>
        <v>0</v>
      </c>
    </row>
    <row r="300" spans="1:5" s="5" customFormat="1" ht="30">
      <c r="A300" s="27" t="s">
        <v>207</v>
      </c>
      <c r="B300" s="51">
        <f>SUM(B301:B302)</f>
        <v>8723404.25</v>
      </c>
      <c r="C300" s="51">
        <f>SUM(C301:C302)</f>
        <v>5671093.04</v>
      </c>
      <c r="D300" s="28">
        <f t="shared" si="45"/>
        <v>0.6501009098598176</v>
      </c>
      <c r="E300" s="31">
        <f t="shared" si="46"/>
        <v>-3052311.21</v>
      </c>
    </row>
    <row r="301" spans="1:5" s="5" customFormat="1" ht="13.5" customHeight="1">
      <c r="A301" s="41" t="s">
        <v>58</v>
      </c>
      <c r="B301" s="66">
        <v>8200000</v>
      </c>
      <c r="C301" s="66">
        <v>5259255.88</v>
      </c>
      <c r="D301" s="28">
        <f t="shared" si="45"/>
        <v>0.6413726682926829</v>
      </c>
      <c r="E301" s="31">
        <f t="shared" si="46"/>
        <v>-2940744.12</v>
      </c>
    </row>
    <row r="302" spans="1:5" ht="14.25" customHeight="1">
      <c r="A302" s="41" t="s">
        <v>59</v>
      </c>
      <c r="B302" s="66">
        <v>523404.25</v>
      </c>
      <c r="C302" s="66">
        <v>411837.16</v>
      </c>
      <c r="D302" s="28">
        <f t="shared" si="45"/>
        <v>0.7868433624679203</v>
      </c>
      <c r="E302" s="67">
        <f t="shared" si="46"/>
        <v>-111567.09000000003</v>
      </c>
    </row>
    <row r="303" spans="1:5" ht="30.75" customHeight="1">
      <c r="A303" s="27" t="s">
        <v>208</v>
      </c>
      <c r="B303" s="51">
        <f>SUM(B304:B305)</f>
        <v>638297.88</v>
      </c>
      <c r="C303" s="51">
        <f>SUM(C304:C305)</f>
        <v>288297.88</v>
      </c>
      <c r="D303" s="28">
        <f t="shared" si="45"/>
        <v>0.4516666732466666</v>
      </c>
      <c r="E303" s="67">
        <f t="shared" si="46"/>
        <v>-350000</v>
      </c>
    </row>
    <row r="304" spans="1:5" s="5" customFormat="1" ht="13.5" customHeight="1">
      <c r="A304" s="41" t="s">
        <v>58</v>
      </c>
      <c r="B304" s="66">
        <v>600000</v>
      </c>
      <c r="C304" s="66">
        <v>250000</v>
      </c>
      <c r="D304" s="28">
        <f t="shared" si="45"/>
        <v>0.4166666666666667</v>
      </c>
      <c r="E304" s="31">
        <f t="shared" si="46"/>
        <v>-350000</v>
      </c>
    </row>
    <row r="305" spans="1:5" ht="14.25" customHeight="1">
      <c r="A305" s="41" t="s">
        <v>59</v>
      </c>
      <c r="B305" s="66">
        <v>38297.88</v>
      </c>
      <c r="C305" s="66">
        <v>38297.88</v>
      </c>
      <c r="D305" s="28">
        <f t="shared" si="45"/>
        <v>1</v>
      </c>
      <c r="E305" s="67">
        <f t="shared" si="46"/>
        <v>0</v>
      </c>
    </row>
    <row r="306" spans="1:5" ht="30.75" customHeight="1">
      <c r="A306" s="27" t="s">
        <v>209</v>
      </c>
      <c r="B306" s="51">
        <f>SUM(B307:B308)</f>
        <v>3617021.27</v>
      </c>
      <c r="C306" s="51">
        <f>SUM(C307:C308)</f>
        <v>2829565.51</v>
      </c>
      <c r="D306" s="28">
        <f t="shared" si="45"/>
        <v>0.7822916424265317</v>
      </c>
      <c r="E306" s="67">
        <f>C306-B306</f>
        <v>-787455.7600000002</v>
      </c>
    </row>
    <row r="307" spans="1:5" s="5" customFormat="1" ht="13.5" customHeight="1">
      <c r="A307" s="41" t="s">
        <v>58</v>
      </c>
      <c r="B307" s="66">
        <v>3400000</v>
      </c>
      <c r="C307" s="66">
        <v>2631693.78</v>
      </c>
      <c r="D307" s="28">
        <f t="shared" si="45"/>
        <v>0.7740275823529411</v>
      </c>
      <c r="E307" s="31">
        <f>C307-B307</f>
        <v>-768306.2200000002</v>
      </c>
    </row>
    <row r="308" spans="1:5" ht="14.25" customHeight="1">
      <c r="A308" s="41" t="s">
        <v>59</v>
      </c>
      <c r="B308" s="66">
        <v>217021.27</v>
      </c>
      <c r="C308" s="66">
        <v>197871.73</v>
      </c>
      <c r="D308" s="28">
        <f t="shared" si="45"/>
        <v>0.9117619208476663</v>
      </c>
      <c r="E308" s="67">
        <f>C308-B308</f>
        <v>-19149.53999999998</v>
      </c>
    </row>
    <row r="309" spans="1:5" s="5" customFormat="1" ht="60">
      <c r="A309" s="39" t="s">
        <v>239</v>
      </c>
      <c r="B309" s="51">
        <f>B310+B311+B312</f>
        <v>2126297.68</v>
      </c>
      <c r="C309" s="51">
        <f>C310+C311+C312</f>
        <v>0</v>
      </c>
      <c r="D309" s="28">
        <f aca="true" t="shared" si="47" ref="D309:D319">IF(B309=0,"   ",C309/B309)</f>
        <v>0</v>
      </c>
      <c r="E309" s="31">
        <f aca="true" t="shared" si="48" ref="E309:E319">C309-B309</f>
        <v>-2126297.68</v>
      </c>
    </row>
    <row r="310" spans="1:5" s="5" customFormat="1" ht="13.5" customHeight="1">
      <c r="A310" s="41" t="s">
        <v>73</v>
      </c>
      <c r="B310" s="51">
        <v>2084259.74</v>
      </c>
      <c r="C310" s="51">
        <v>0</v>
      </c>
      <c r="D310" s="28">
        <f t="shared" si="47"/>
        <v>0</v>
      </c>
      <c r="E310" s="31">
        <f t="shared" si="48"/>
        <v>-2084259.74</v>
      </c>
    </row>
    <row r="311" spans="1:5" s="5" customFormat="1" ht="13.5" customHeight="1">
      <c r="A311" s="41" t="s">
        <v>58</v>
      </c>
      <c r="B311" s="51">
        <v>21018.97</v>
      </c>
      <c r="C311" s="51">
        <v>0</v>
      </c>
      <c r="D311" s="28">
        <f t="shared" si="47"/>
        <v>0</v>
      </c>
      <c r="E311" s="31">
        <f t="shared" si="48"/>
        <v>-21018.97</v>
      </c>
    </row>
    <row r="312" spans="1:5" ht="14.25" customHeight="1">
      <c r="A312" s="41" t="s">
        <v>59</v>
      </c>
      <c r="B312" s="66">
        <v>21018.97</v>
      </c>
      <c r="C312" s="66">
        <v>0</v>
      </c>
      <c r="D312" s="28">
        <f t="shared" si="47"/>
        <v>0</v>
      </c>
      <c r="E312" s="67">
        <f t="shared" si="48"/>
        <v>-21018.97</v>
      </c>
    </row>
    <row r="313" spans="1:5" s="5" customFormat="1" ht="30">
      <c r="A313" s="27" t="s">
        <v>225</v>
      </c>
      <c r="B313" s="51">
        <f>B314+B315+B316</f>
        <v>85000</v>
      </c>
      <c r="C313" s="51">
        <f>C314+C315+C316</f>
        <v>85000</v>
      </c>
      <c r="D313" s="28">
        <f t="shared" si="47"/>
        <v>1</v>
      </c>
      <c r="E313" s="31">
        <f t="shared" si="48"/>
        <v>0</v>
      </c>
    </row>
    <row r="314" spans="1:5" s="5" customFormat="1" ht="13.5" customHeight="1">
      <c r="A314" s="41" t="s">
        <v>73</v>
      </c>
      <c r="B314" s="51">
        <v>50000</v>
      </c>
      <c r="C314" s="51">
        <v>50000</v>
      </c>
      <c r="D314" s="28">
        <f t="shared" si="47"/>
        <v>1</v>
      </c>
      <c r="E314" s="31">
        <f t="shared" si="48"/>
        <v>0</v>
      </c>
    </row>
    <row r="315" spans="1:5" s="5" customFormat="1" ht="13.5" customHeight="1">
      <c r="A315" s="41" t="s">
        <v>58</v>
      </c>
      <c r="B315" s="51">
        <v>25000</v>
      </c>
      <c r="C315" s="51">
        <v>25000</v>
      </c>
      <c r="D315" s="28">
        <f t="shared" si="47"/>
        <v>1</v>
      </c>
      <c r="E315" s="31">
        <f t="shared" si="48"/>
        <v>0</v>
      </c>
    </row>
    <row r="316" spans="1:5" ht="14.25" customHeight="1">
      <c r="A316" s="41" t="s">
        <v>59</v>
      </c>
      <c r="B316" s="66">
        <v>10000</v>
      </c>
      <c r="C316" s="66">
        <v>10000</v>
      </c>
      <c r="D316" s="28">
        <f>IF(B316=0,"   ",C316/B316)</f>
        <v>1</v>
      </c>
      <c r="E316" s="67">
        <f>C316-B316</f>
        <v>0</v>
      </c>
    </row>
    <row r="317" spans="1:5" s="5" customFormat="1" ht="30">
      <c r="A317" s="27" t="s">
        <v>226</v>
      </c>
      <c r="B317" s="51">
        <f>B318+B319+B320</f>
        <v>350000</v>
      </c>
      <c r="C317" s="51">
        <f>C318+C319+C320</f>
        <v>350000</v>
      </c>
      <c r="D317" s="28">
        <f t="shared" si="47"/>
        <v>1</v>
      </c>
      <c r="E317" s="31">
        <f t="shared" si="48"/>
        <v>0</v>
      </c>
    </row>
    <row r="318" spans="1:5" s="5" customFormat="1" ht="13.5" customHeight="1">
      <c r="A318" s="41" t="s">
        <v>73</v>
      </c>
      <c r="B318" s="51">
        <v>200000</v>
      </c>
      <c r="C318" s="51">
        <v>200000</v>
      </c>
      <c r="D318" s="28">
        <f t="shared" si="47"/>
        <v>1</v>
      </c>
      <c r="E318" s="31">
        <f t="shared" si="48"/>
        <v>0</v>
      </c>
    </row>
    <row r="319" spans="1:5" s="5" customFormat="1" ht="13.5" customHeight="1">
      <c r="A319" s="41" t="s">
        <v>58</v>
      </c>
      <c r="B319" s="51">
        <v>100000</v>
      </c>
      <c r="C319" s="51">
        <v>100000</v>
      </c>
      <c r="D319" s="28">
        <f t="shared" si="47"/>
        <v>1</v>
      </c>
      <c r="E319" s="31">
        <f t="shared" si="48"/>
        <v>0</v>
      </c>
    </row>
    <row r="320" spans="1:5" ht="14.25" customHeight="1">
      <c r="A320" s="41" t="s">
        <v>59</v>
      </c>
      <c r="B320" s="66">
        <v>50000</v>
      </c>
      <c r="C320" s="66">
        <v>50000</v>
      </c>
      <c r="D320" s="28">
        <f>IF(B320=0,"   ",C320/B320)</f>
        <v>1</v>
      </c>
      <c r="E320" s="67">
        <f>C320-B320</f>
        <v>0</v>
      </c>
    </row>
    <row r="321" spans="1:5" s="5" customFormat="1" ht="43.5" customHeight="1">
      <c r="A321" s="39" t="s">
        <v>205</v>
      </c>
      <c r="B321" s="51">
        <f>SUM(B322:B324)</f>
        <v>6082988.39</v>
      </c>
      <c r="C321" s="51">
        <f>SUM(C322:C324)</f>
        <v>1329696.43</v>
      </c>
      <c r="D321" s="28">
        <f>IF(B321=0,"   ",C321/B321)</f>
        <v>0.21859262992938247</v>
      </c>
      <c r="E321" s="31">
        <f>C321-B321</f>
        <v>-4753291.96</v>
      </c>
    </row>
    <row r="322" spans="1:5" s="5" customFormat="1" ht="15" customHeight="1">
      <c r="A322" s="41" t="s">
        <v>73</v>
      </c>
      <c r="B322" s="66">
        <v>4340232.21</v>
      </c>
      <c r="C322" s="51">
        <v>948742.77</v>
      </c>
      <c r="D322" s="28">
        <f>IF(B322=0,"   ",C322/B322)</f>
        <v>0.21859262917179265</v>
      </c>
      <c r="E322" s="31">
        <f>C322-B322</f>
        <v>-3391489.44</v>
      </c>
    </row>
    <row r="323" spans="1:5" s="5" customFormat="1" ht="13.5" customHeight="1">
      <c r="A323" s="41" t="s">
        <v>58</v>
      </c>
      <c r="B323" s="66">
        <v>1659767.79</v>
      </c>
      <c r="C323" s="51">
        <v>362813.01</v>
      </c>
      <c r="D323" s="28">
        <f>IF(B323=0,"   ",C323/B323)</f>
        <v>0.21859263216573205</v>
      </c>
      <c r="E323" s="31">
        <f>C323-B323</f>
        <v>-1296954.78</v>
      </c>
    </row>
    <row r="324" spans="1:5" ht="14.25" customHeight="1">
      <c r="A324" s="41" t="s">
        <v>59</v>
      </c>
      <c r="B324" s="66">
        <v>82988.39</v>
      </c>
      <c r="C324" s="66">
        <v>18140.65</v>
      </c>
      <c r="D324" s="28">
        <f>IF(B324=0,"   ",C324/B324)</f>
        <v>0.2185926248237856</v>
      </c>
      <c r="E324" s="67">
        <f>C324-B324</f>
        <v>-64847.74</v>
      </c>
    </row>
    <row r="325" spans="1:5" ht="28.5" customHeight="1">
      <c r="A325" s="39" t="s">
        <v>261</v>
      </c>
      <c r="B325" s="66">
        <v>100000</v>
      </c>
      <c r="C325" s="66">
        <v>0</v>
      </c>
      <c r="D325" s="28"/>
      <c r="E325" s="67"/>
    </row>
    <row r="326" spans="1:5" ht="15.75" customHeight="1">
      <c r="A326" s="27" t="s">
        <v>9</v>
      </c>
      <c r="B326" s="51">
        <f>SUM(B327,B328,B337,)</f>
        <v>19888052.23</v>
      </c>
      <c r="C326" s="51">
        <f>SUM(C327,C328,C337,)</f>
        <v>15191637.879999999</v>
      </c>
      <c r="D326" s="28">
        <f aca="true" t="shared" si="49" ref="D326:D354">IF(B326=0,"   ",C326/B326)</f>
        <v>0.7638575011928154</v>
      </c>
      <c r="E326" s="31">
        <f aca="true" t="shared" si="50" ref="E326:E354">C326-B326</f>
        <v>-4696414.3500000015</v>
      </c>
    </row>
    <row r="327" spans="1:5" ht="14.25" customHeight="1">
      <c r="A327" s="27" t="s">
        <v>49</v>
      </c>
      <c r="B327" s="51">
        <v>33300</v>
      </c>
      <c r="C327" s="55">
        <v>19528.83</v>
      </c>
      <c r="D327" s="28">
        <f t="shared" si="49"/>
        <v>0.5864513513513514</v>
      </c>
      <c r="E327" s="31">
        <f t="shared" si="50"/>
        <v>-13771.169999999998</v>
      </c>
    </row>
    <row r="328" spans="1:5" s="5" customFormat="1" ht="13.5" customHeight="1">
      <c r="A328" s="27" t="s">
        <v>33</v>
      </c>
      <c r="B328" s="51">
        <f>B330+B334+B329</f>
        <v>3411743.72</v>
      </c>
      <c r="C328" s="51">
        <f>C330+C334+C329</f>
        <v>2425381.9400000004</v>
      </c>
      <c r="D328" s="28">
        <f t="shared" si="49"/>
        <v>0.7108921827223296</v>
      </c>
      <c r="E328" s="31">
        <f t="shared" si="50"/>
        <v>-986361.7799999998</v>
      </c>
    </row>
    <row r="329" spans="1:5" s="5" customFormat="1" ht="13.5" customHeight="1">
      <c r="A329" s="27" t="s">
        <v>91</v>
      </c>
      <c r="B329" s="51">
        <v>50000</v>
      </c>
      <c r="C329" s="51">
        <v>7000</v>
      </c>
      <c r="D329" s="28">
        <f t="shared" si="49"/>
        <v>0.14</v>
      </c>
      <c r="E329" s="31">
        <f t="shared" si="50"/>
        <v>-43000</v>
      </c>
    </row>
    <row r="330" spans="1:5" s="5" customFormat="1" ht="42" customHeight="1">
      <c r="A330" s="39" t="s">
        <v>179</v>
      </c>
      <c r="B330" s="51">
        <f>B332+B331+B333</f>
        <v>1116943.7200000002</v>
      </c>
      <c r="C330" s="51">
        <f>C332+C331+C333</f>
        <v>1116943.7200000002</v>
      </c>
      <c r="D330" s="28">
        <f t="shared" si="49"/>
        <v>1</v>
      </c>
      <c r="E330" s="31">
        <f t="shared" si="50"/>
        <v>0</v>
      </c>
    </row>
    <row r="331" spans="1:5" s="5" customFormat="1" ht="13.5" customHeight="1">
      <c r="A331" s="41" t="s">
        <v>73</v>
      </c>
      <c r="B331" s="51">
        <v>1090200</v>
      </c>
      <c r="C331" s="51">
        <v>1090200</v>
      </c>
      <c r="D331" s="28">
        <f t="shared" si="49"/>
        <v>1</v>
      </c>
      <c r="E331" s="31">
        <f t="shared" si="50"/>
        <v>0</v>
      </c>
    </row>
    <row r="332" spans="1:5" s="5" customFormat="1" ht="13.5" customHeight="1">
      <c r="A332" s="41" t="s">
        <v>58</v>
      </c>
      <c r="B332" s="51">
        <v>11012.12</v>
      </c>
      <c r="C332" s="51">
        <v>15731.6</v>
      </c>
      <c r="D332" s="28">
        <f t="shared" si="49"/>
        <v>1.4285714285714286</v>
      </c>
      <c r="E332" s="31">
        <f t="shared" si="50"/>
        <v>4719.48</v>
      </c>
    </row>
    <row r="333" spans="1:5" s="5" customFormat="1" ht="13.5" customHeight="1">
      <c r="A333" s="41" t="s">
        <v>59</v>
      </c>
      <c r="B333" s="51">
        <v>15731.6</v>
      </c>
      <c r="C333" s="51">
        <v>11012.12</v>
      </c>
      <c r="D333" s="28">
        <f t="shared" si="49"/>
        <v>0.7000000000000001</v>
      </c>
      <c r="E333" s="31">
        <f t="shared" si="50"/>
        <v>-4719.48</v>
      </c>
    </row>
    <row r="334" spans="1:5" s="5" customFormat="1" ht="27" customHeight="1">
      <c r="A334" s="27" t="s">
        <v>123</v>
      </c>
      <c r="B334" s="51">
        <f>B335+B336</f>
        <v>2244800</v>
      </c>
      <c r="C334" s="51">
        <f>C335+C336</f>
        <v>1301438.22</v>
      </c>
      <c r="D334" s="28">
        <f t="shared" si="49"/>
        <v>0.5797568692088382</v>
      </c>
      <c r="E334" s="31">
        <f t="shared" si="50"/>
        <v>-943361.78</v>
      </c>
    </row>
    <row r="335" spans="1:5" s="5" customFormat="1" ht="13.5" customHeight="1">
      <c r="A335" s="41" t="s">
        <v>124</v>
      </c>
      <c r="B335" s="51">
        <v>1635700</v>
      </c>
      <c r="C335" s="51">
        <v>986276.72</v>
      </c>
      <c r="D335" s="28">
        <f t="shared" si="49"/>
        <v>0.602969199731002</v>
      </c>
      <c r="E335" s="31">
        <f t="shared" si="50"/>
        <v>-649423.28</v>
      </c>
    </row>
    <row r="336" spans="1:5" s="5" customFormat="1" ht="13.5" customHeight="1">
      <c r="A336" s="41" t="s">
        <v>125</v>
      </c>
      <c r="B336" s="51">
        <v>609100</v>
      </c>
      <c r="C336" s="51">
        <v>315161.5</v>
      </c>
      <c r="D336" s="28">
        <f t="shared" si="49"/>
        <v>0.5174216056476769</v>
      </c>
      <c r="E336" s="31">
        <f t="shared" si="50"/>
        <v>-293938.5</v>
      </c>
    </row>
    <row r="337" spans="1:5" s="5" customFormat="1" ht="14.25" customHeight="1">
      <c r="A337" s="27" t="s">
        <v>34</v>
      </c>
      <c r="B337" s="51">
        <f>SUM(B338+B339+B340+B344)</f>
        <v>16443008.51</v>
      </c>
      <c r="C337" s="51">
        <f>SUM(C338+C339+C340+C344)</f>
        <v>12746727.11</v>
      </c>
      <c r="D337" s="28">
        <f t="shared" si="49"/>
        <v>0.7752065020368951</v>
      </c>
      <c r="E337" s="31">
        <f t="shared" si="50"/>
        <v>-3696281.4000000004</v>
      </c>
    </row>
    <row r="338" spans="1:5" s="5" customFormat="1" ht="27.75" customHeight="1">
      <c r="A338" s="27" t="s">
        <v>214</v>
      </c>
      <c r="B338" s="51">
        <v>144000</v>
      </c>
      <c r="C338" s="55">
        <v>69918.92</v>
      </c>
      <c r="D338" s="28">
        <f t="shared" si="49"/>
        <v>0.4855480555555555</v>
      </c>
      <c r="E338" s="31">
        <f t="shared" si="50"/>
        <v>-74081.08</v>
      </c>
    </row>
    <row r="339" spans="1:5" s="5" customFormat="1" ht="14.25" customHeight="1">
      <c r="A339" s="27" t="s">
        <v>51</v>
      </c>
      <c r="B339" s="51">
        <v>281300</v>
      </c>
      <c r="C339" s="55">
        <v>58079.09</v>
      </c>
      <c r="D339" s="28">
        <f t="shared" si="49"/>
        <v>0.2064667259153928</v>
      </c>
      <c r="E339" s="31">
        <f t="shared" si="50"/>
        <v>-223220.91</v>
      </c>
    </row>
    <row r="340" spans="1:5" s="5" customFormat="1" ht="16.5" customHeight="1">
      <c r="A340" s="27" t="s">
        <v>102</v>
      </c>
      <c r="B340" s="51">
        <f>B341+B342+B343</f>
        <v>8112720</v>
      </c>
      <c r="C340" s="51">
        <f>C341+C342+C343</f>
        <v>4857129.1</v>
      </c>
      <c r="D340" s="28">
        <f t="shared" si="49"/>
        <v>0.5987053787139208</v>
      </c>
      <c r="E340" s="31">
        <f t="shared" si="50"/>
        <v>-3255590.9000000004</v>
      </c>
    </row>
    <row r="341" spans="1:5" s="5" customFormat="1" ht="14.25" customHeight="1">
      <c r="A341" s="41" t="s">
        <v>73</v>
      </c>
      <c r="B341" s="51">
        <v>5019745.5</v>
      </c>
      <c r="C341" s="51">
        <v>2007898.2</v>
      </c>
      <c r="D341" s="28">
        <f t="shared" si="49"/>
        <v>0.39999999999999997</v>
      </c>
      <c r="E341" s="31">
        <f t="shared" si="50"/>
        <v>-3011847.3</v>
      </c>
    </row>
    <row r="342" spans="1:5" s="5" customFormat="1" ht="13.5" customHeight="1">
      <c r="A342" s="41" t="s">
        <v>58</v>
      </c>
      <c r="B342" s="51">
        <v>3092974.5</v>
      </c>
      <c r="C342" s="51">
        <v>2849230.9</v>
      </c>
      <c r="D342" s="28">
        <f t="shared" si="49"/>
        <v>0.92119443597094</v>
      </c>
      <c r="E342" s="31">
        <f t="shared" si="50"/>
        <v>-243743.6000000001</v>
      </c>
    </row>
    <row r="343" spans="1:5" s="5" customFormat="1" ht="13.5" customHeight="1">
      <c r="A343" s="41" t="s">
        <v>59</v>
      </c>
      <c r="B343" s="51">
        <v>0</v>
      </c>
      <c r="C343" s="51">
        <v>0</v>
      </c>
      <c r="D343" s="28" t="str">
        <f t="shared" si="49"/>
        <v>   </v>
      </c>
      <c r="E343" s="31">
        <f t="shared" si="50"/>
        <v>0</v>
      </c>
    </row>
    <row r="344" spans="1:5" s="5" customFormat="1" ht="27" customHeight="1">
      <c r="A344" s="27" t="s">
        <v>50</v>
      </c>
      <c r="B344" s="51">
        <f>B346+B345+B347</f>
        <v>7904988.51</v>
      </c>
      <c r="C344" s="51">
        <f>C346+C345+C347</f>
        <v>7761600</v>
      </c>
      <c r="D344" s="28">
        <f t="shared" si="49"/>
        <v>0.9818610096879192</v>
      </c>
      <c r="E344" s="31">
        <f t="shared" si="50"/>
        <v>-143388.50999999978</v>
      </c>
    </row>
    <row r="345" spans="1:5" s="5" customFormat="1" ht="13.5" customHeight="1">
      <c r="A345" s="41" t="s">
        <v>73</v>
      </c>
      <c r="B345" s="51">
        <v>4054694.85</v>
      </c>
      <c r="C345" s="51">
        <v>3981146.77</v>
      </c>
      <c r="D345" s="28">
        <f t="shared" si="49"/>
        <v>0.9818610073702587</v>
      </c>
      <c r="E345" s="31">
        <f t="shared" si="50"/>
        <v>-73548.08000000007</v>
      </c>
    </row>
    <row r="346" spans="1:5" s="5" customFormat="1" ht="13.5" customHeight="1">
      <c r="A346" s="41" t="s">
        <v>58</v>
      </c>
      <c r="B346" s="51">
        <v>2754293.66</v>
      </c>
      <c r="C346" s="51">
        <v>2704333.56</v>
      </c>
      <c r="D346" s="28">
        <f t="shared" si="49"/>
        <v>0.9818610118719149</v>
      </c>
      <c r="E346" s="31">
        <f t="shared" si="50"/>
        <v>-49960.10000000009</v>
      </c>
    </row>
    <row r="347" spans="1:5" s="5" customFormat="1" ht="13.5" customHeight="1">
      <c r="A347" s="41" t="s">
        <v>148</v>
      </c>
      <c r="B347" s="51">
        <v>1096000</v>
      </c>
      <c r="C347" s="51">
        <v>1076119.67</v>
      </c>
      <c r="D347" s="28">
        <f t="shared" si="49"/>
        <v>0.9818610127737225</v>
      </c>
      <c r="E347" s="31">
        <f t="shared" si="50"/>
        <v>-19880.330000000075</v>
      </c>
    </row>
    <row r="348" spans="1:5" s="5" customFormat="1" ht="16.5" customHeight="1">
      <c r="A348" s="27" t="s">
        <v>52</v>
      </c>
      <c r="B348" s="51">
        <f>B349+B350</f>
        <v>32113000</v>
      </c>
      <c r="C348" s="51">
        <f>C349</f>
        <v>48136.4</v>
      </c>
      <c r="D348" s="28">
        <f t="shared" si="49"/>
        <v>0.0014989692647837324</v>
      </c>
      <c r="E348" s="31">
        <f t="shared" si="50"/>
        <v>-32064863.6</v>
      </c>
    </row>
    <row r="349" spans="1:5" ht="14.25" customHeight="1">
      <c r="A349" s="27" t="s">
        <v>53</v>
      </c>
      <c r="B349" s="51">
        <v>113000</v>
      </c>
      <c r="C349" s="55">
        <v>48136.4</v>
      </c>
      <c r="D349" s="28">
        <f t="shared" si="49"/>
        <v>0.42598584070796464</v>
      </c>
      <c r="E349" s="31">
        <f t="shared" si="50"/>
        <v>-64863.6</v>
      </c>
    </row>
    <row r="350" spans="1:5" s="5" customFormat="1" ht="18" customHeight="1">
      <c r="A350" s="27" t="s">
        <v>211</v>
      </c>
      <c r="B350" s="51">
        <f>B351+B352</f>
        <v>32000000</v>
      </c>
      <c r="C350" s="51">
        <f>C351+C352</f>
        <v>0</v>
      </c>
      <c r="D350" s="28">
        <f>IF(B350=0,"   ",C350/B350)</f>
        <v>0</v>
      </c>
      <c r="E350" s="31">
        <f>C350-B350</f>
        <v>-32000000</v>
      </c>
    </row>
    <row r="351" spans="1:5" s="5" customFormat="1" ht="13.5" customHeight="1">
      <c r="A351" s="41" t="s">
        <v>58</v>
      </c>
      <c r="B351" s="51">
        <v>30080000</v>
      </c>
      <c r="C351" s="51">
        <v>0</v>
      </c>
      <c r="D351" s="28">
        <f>IF(B351=0,"   ",C351/B351)</f>
        <v>0</v>
      </c>
      <c r="E351" s="31">
        <f>C351-B351</f>
        <v>-30080000</v>
      </c>
    </row>
    <row r="352" spans="1:5" s="5" customFormat="1" ht="13.5" customHeight="1">
      <c r="A352" s="41" t="s">
        <v>148</v>
      </c>
      <c r="B352" s="51">
        <v>1920000</v>
      </c>
      <c r="C352" s="51">
        <v>0</v>
      </c>
      <c r="D352" s="28">
        <f>IF(B352=0,"   ",C352/B352)</f>
        <v>0</v>
      </c>
      <c r="E352" s="31">
        <f>C352-B352</f>
        <v>-1920000</v>
      </c>
    </row>
    <row r="353" spans="1:5" ht="30.75" customHeight="1">
      <c r="A353" s="27" t="s">
        <v>54</v>
      </c>
      <c r="B353" s="51">
        <f>B354</f>
        <v>1644.81</v>
      </c>
      <c r="C353" s="51">
        <f>C354</f>
        <v>0</v>
      </c>
      <c r="D353" s="28">
        <f t="shared" si="49"/>
        <v>0</v>
      </c>
      <c r="E353" s="31">
        <f t="shared" si="50"/>
        <v>-1644.81</v>
      </c>
    </row>
    <row r="354" spans="1:5" ht="14.25" customHeight="1">
      <c r="A354" s="27" t="s">
        <v>55</v>
      </c>
      <c r="B354" s="51">
        <v>1644.81</v>
      </c>
      <c r="C354" s="55">
        <v>0</v>
      </c>
      <c r="D354" s="28">
        <f t="shared" si="49"/>
        <v>0</v>
      </c>
      <c r="E354" s="31">
        <f t="shared" si="50"/>
        <v>-1644.81</v>
      </c>
    </row>
    <row r="355" spans="1:5" s="5" customFormat="1" ht="15">
      <c r="A355" s="27" t="s">
        <v>30</v>
      </c>
      <c r="B355" s="51">
        <f>B361+B356+B357+B358+B365</f>
        <v>21433734.94</v>
      </c>
      <c r="C355" s="51">
        <f>C361+C356+C357+C358+C365</f>
        <v>11473125</v>
      </c>
      <c r="D355" s="28">
        <f aca="true" t="shared" si="51" ref="D355:D370">IF(B355=0,"   ",C355/B355)</f>
        <v>0.5352835160142182</v>
      </c>
      <c r="E355" s="31">
        <f aca="true" t="shared" si="52" ref="E355:E370">C355-B355</f>
        <v>-9960609.940000001</v>
      </c>
    </row>
    <row r="356" spans="1:5" s="5" customFormat="1" ht="30">
      <c r="A356" s="27" t="s">
        <v>147</v>
      </c>
      <c r="B356" s="51">
        <v>16806300</v>
      </c>
      <c r="C356" s="55">
        <v>11193125</v>
      </c>
      <c r="D356" s="28">
        <f t="shared" si="51"/>
        <v>0.666007687593343</v>
      </c>
      <c r="E356" s="31">
        <f t="shared" si="52"/>
        <v>-5613175</v>
      </c>
    </row>
    <row r="357" spans="1:5" s="5" customFormat="1" ht="30">
      <c r="A357" s="27" t="s">
        <v>156</v>
      </c>
      <c r="B357" s="51">
        <v>0</v>
      </c>
      <c r="C357" s="55">
        <v>0</v>
      </c>
      <c r="D357" s="28" t="str">
        <f t="shared" si="51"/>
        <v>   </v>
      </c>
      <c r="E357" s="31">
        <f t="shared" si="52"/>
        <v>0</v>
      </c>
    </row>
    <row r="358" spans="1:5" s="5" customFormat="1" ht="30.75" customHeight="1">
      <c r="A358" s="27" t="s">
        <v>220</v>
      </c>
      <c r="B358" s="51">
        <f>SUM(B359:B360)</f>
        <v>2805900</v>
      </c>
      <c r="C358" s="51">
        <f>SUM(C359:C360)</f>
        <v>0</v>
      </c>
      <c r="D358" s="28">
        <f t="shared" si="51"/>
        <v>0</v>
      </c>
      <c r="E358" s="31">
        <f>C358-B358</f>
        <v>-2805900</v>
      </c>
    </row>
    <row r="359" spans="1:5" s="5" customFormat="1" ht="13.5" customHeight="1">
      <c r="A359" s="41" t="s">
        <v>58</v>
      </c>
      <c r="B359" s="51">
        <v>2805900</v>
      </c>
      <c r="C359" s="51">
        <v>0</v>
      </c>
      <c r="D359" s="28">
        <f t="shared" si="51"/>
        <v>0</v>
      </c>
      <c r="E359" s="31">
        <f>C359-B359</f>
        <v>-2805900</v>
      </c>
    </row>
    <row r="360" spans="1:5" s="5" customFormat="1" ht="13.5" customHeight="1">
      <c r="A360" s="41" t="s">
        <v>59</v>
      </c>
      <c r="B360" s="51">
        <v>0</v>
      </c>
      <c r="C360" s="51">
        <v>0</v>
      </c>
      <c r="D360" s="28" t="str">
        <f t="shared" si="51"/>
        <v>   </v>
      </c>
      <c r="E360" s="31">
        <f>C360-B360</f>
        <v>0</v>
      </c>
    </row>
    <row r="361" spans="1:5" s="5" customFormat="1" ht="60.75" customHeight="1">
      <c r="A361" s="27" t="s">
        <v>221</v>
      </c>
      <c r="B361" s="51">
        <f>SUM(B362:B364)</f>
        <v>1541534.94</v>
      </c>
      <c r="C361" s="51">
        <f>SUM(C362:C364)</f>
        <v>0</v>
      </c>
      <c r="D361" s="28">
        <f t="shared" si="51"/>
        <v>0</v>
      </c>
      <c r="E361" s="31">
        <f t="shared" si="52"/>
        <v>-1541534.94</v>
      </c>
    </row>
    <row r="362" spans="1:5" s="5" customFormat="1" ht="13.5" customHeight="1">
      <c r="A362" s="41" t="s">
        <v>73</v>
      </c>
      <c r="B362" s="51">
        <v>1256800</v>
      </c>
      <c r="C362" s="51">
        <v>0</v>
      </c>
      <c r="D362" s="28">
        <f t="shared" si="51"/>
        <v>0</v>
      </c>
      <c r="E362" s="31">
        <f t="shared" si="52"/>
        <v>-1256800</v>
      </c>
    </row>
    <row r="363" spans="1:5" s="5" customFormat="1" ht="13.5" customHeight="1">
      <c r="A363" s="41" t="s">
        <v>58</v>
      </c>
      <c r="B363" s="51">
        <v>12694.94</v>
      </c>
      <c r="C363" s="51">
        <v>0</v>
      </c>
      <c r="D363" s="28">
        <f t="shared" si="51"/>
        <v>0</v>
      </c>
      <c r="E363" s="31">
        <f t="shared" si="52"/>
        <v>-12694.94</v>
      </c>
    </row>
    <row r="364" spans="1:5" s="5" customFormat="1" ht="13.5" customHeight="1">
      <c r="A364" s="41" t="s">
        <v>59</v>
      </c>
      <c r="B364" s="51">
        <v>272040</v>
      </c>
      <c r="C364" s="51">
        <v>0</v>
      </c>
      <c r="D364" s="28">
        <f t="shared" si="51"/>
        <v>0</v>
      </c>
      <c r="E364" s="31">
        <f t="shared" si="52"/>
        <v>-272040</v>
      </c>
    </row>
    <row r="365" spans="1:5" s="5" customFormat="1" ht="45">
      <c r="A365" s="27" t="s">
        <v>246</v>
      </c>
      <c r="B365" s="51">
        <v>280000</v>
      </c>
      <c r="C365" s="55">
        <v>280000</v>
      </c>
      <c r="D365" s="28">
        <f t="shared" si="51"/>
        <v>1</v>
      </c>
      <c r="E365" s="31">
        <f>C365-B365</f>
        <v>0</v>
      </c>
    </row>
    <row r="366" spans="1:5" s="5" customFormat="1" ht="14.25">
      <c r="A366" s="56" t="s">
        <v>10</v>
      </c>
      <c r="B366" s="57">
        <f>B144+B165+B167+B175+B209+B223+B293+B326+B348+B353+B355</f>
        <v>693229684.34</v>
      </c>
      <c r="C366" s="57">
        <f>C144+C165+C167+C175+C209+C223+C293+C326+C348+C353+C355</f>
        <v>279858424.48</v>
      </c>
      <c r="D366" s="58">
        <f t="shared" si="51"/>
        <v>0.40370230935284246</v>
      </c>
      <c r="E366" s="59">
        <f t="shared" si="52"/>
        <v>-413371259.86</v>
      </c>
    </row>
    <row r="367" spans="1:5" s="5" customFormat="1" ht="15" thickBot="1">
      <c r="A367" s="60" t="s">
        <v>60</v>
      </c>
      <c r="B367" s="61">
        <f>B142-B366</f>
        <v>-52602856.910000086</v>
      </c>
      <c r="C367" s="61">
        <f>C142-C366</f>
        <v>-53439739.52000004</v>
      </c>
      <c r="D367" s="58">
        <f t="shared" si="51"/>
        <v>1.0159094516754443</v>
      </c>
      <c r="E367" s="59">
        <f t="shared" si="52"/>
        <v>-836882.6099999547</v>
      </c>
    </row>
    <row r="368" spans="1:5" s="5" customFormat="1" ht="12.75" hidden="1">
      <c r="A368" s="33" t="s">
        <v>11</v>
      </c>
      <c r="B368" s="34"/>
      <c r="C368" s="35"/>
      <c r="D368" s="36" t="str">
        <f t="shared" si="51"/>
        <v>   </v>
      </c>
      <c r="E368" s="37">
        <f t="shared" si="52"/>
        <v>0</v>
      </c>
    </row>
    <row r="369" spans="1:5" s="5" customFormat="1" ht="12.75" hidden="1">
      <c r="A369" s="24" t="s">
        <v>12</v>
      </c>
      <c r="B369" s="25">
        <v>1122919</v>
      </c>
      <c r="C369" s="26">
        <v>815256</v>
      </c>
      <c r="D369" s="22">
        <f t="shared" si="51"/>
        <v>0.7260149663510903</v>
      </c>
      <c r="E369" s="23">
        <f t="shared" si="52"/>
        <v>-307663</v>
      </c>
    </row>
    <row r="370" spans="1:5" s="5" customFormat="1" ht="12.75" hidden="1">
      <c r="A370" s="24" t="s">
        <v>13</v>
      </c>
      <c r="B370" s="25">
        <v>1700000</v>
      </c>
      <c r="C370" s="62">
        <v>1700000</v>
      </c>
      <c r="D370" s="63">
        <f t="shared" si="51"/>
        <v>1</v>
      </c>
      <c r="E370" s="64">
        <f t="shared" si="52"/>
        <v>0</v>
      </c>
    </row>
    <row r="371" spans="1:5" s="5" customFormat="1" ht="15.75">
      <c r="A371" s="71" t="s">
        <v>165</v>
      </c>
      <c r="B371" s="20"/>
      <c r="C371" s="19"/>
      <c r="D371" s="22"/>
      <c r="E371" s="23"/>
    </row>
    <row r="372" spans="1:5" s="5" customFormat="1" ht="15.75">
      <c r="A372" s="72" t="s">
        <v>166</v>
      </c>
      <c r="B372" s="73">
        <f>B9+B14+B45+B93</f>
        <v>26048300</v>
      </c>
      <c r="C372" s="73">
        <f>C9+C14+C45+C93</f>
        <v>16954540.42</v>
      </c>
      <c r="D372" s="28">
        <f>IF(B372=0,"   ",C372/B372)</f>
        <v>0.6508885577945587</v>
      </c>
      <c r="E372" s="31">
        <f>C372-B372</f>
        <v>-9093759.579999998</v>
      </c>
    </row>
    <row r="373" spans="1:5" s="5" customFormat="1" ht="16.5" thickBot="1">
      <c r="A373" s="74" t="s">
        <v>167</v>
      </c>
      <c r="B373" s="75">
        <f>B191+B199+B195</f>
        <v>26480039.53</v>
      </c>
      <c r="C373" s="75">
        <f>C191+C199+C195</f>
        <v>16709479.9</v>
      </c>
      <c r="D373" s="76">
        <f>IF(B373=0,"   ",C373/B373)</f>
        <v>0.6310217128289913</v>
      </c>
      <c r="E373" s="77">
        <f>C373-B373</f>
        <v>-9770559.63</v>
      </c>
    </row>
    <row r="374" spans="1:5" s="5" customFormat="1" ht="12.75">
      <c r="A374" s="46"/>
      <c r="B374" s="46"/>
      <c r="C374" s="47"/>
      <c r="D374" s="48"/>
      <c r="E374" s="49"/>
    </row>
    <row r="375" spans="1:5" s="5" customFormat="1" ht="18" customHeight="1">
      <c r="A375" s="46"/>
      <c r="B375" s="46"/>
      <c r="C375" s="47"/>
      <c r="D375" s="48"/>
      <c r="E375" s="49"/>
    </row>
    <row r="376" spans="1:5" s="5" customFormat="1" ht="16.5">
      <c r="A376" s="42" t="s">
        <v>248</v>
      </c>
      <c r="B376" s="46"/>
      <c r="C376" s="47"/>
      <c r="D376" s="48"/>
      <c r="E376" s="49"/>
    </row>
    <row r="377" spans="1:5" s="5" customFormat="1" ht="15.75" customHeight="1">
      <c r="A377" s="42" t="s">
        <v>31</v>
      </c>
      <c r="C377" s="88" t="s">
        <v>249</v>
      </c>
      <c r="D377" s="8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80"/>
      <c r="B379" s="79"/>
      <c r="C379" s="79"/>
      <c r="D379" s="48"/>
      <c r="E379" s="49"/>
    </row>
    <row r="380" spans="1:5" s="5" customFormat="1" ht="16.5">
      <c r="A380" s="80" t="s">
        <v>262</v>
      </c>
      <c r="B380" s="79">
        <f>B146+B147+B148+B149+B150+B151+B153+B164+B166+B168+B182+B226+B242+B334+B338+B339+B340</f>
        <v>160812720</v>
      </c>
      <c r="C380" s="79">
        <f>C146+C147+C148+C149+C150+C151+C153+C164+C166+C168+C182+C226+C242+C334+C338+C339+C340</f>
        <v>111040103.08999999</v>
      </c>
      <c r="D380" s="48"/>
      <c r="E380" s="49"/>
    </row>
    <row r="381" spans="1:5" s="5" customFormat="1" ht="16.5">
      <c r="A381" s="80" t="s">
        <v>263</v>
      </c>
      <c r="B381" s="79">
        <f>B153+B164+B166+B168+B218+B233+B243+B245+B280+B297+B310+B314+B318+B322+B331+B338+B341+B345+B362+B277</f>
        <v>94903418.45999998</v>
      </c>
      <c r="C381" s="79">
        <f>C153+C164+C166+C168+C218+C233+C243+C245+C280+C297+C310+C314+C318+C322+C331+C338+C341+C345+C362+C277</f>
        <v>14711345.86</v>
      </c>
      <c r="D381" s="48"/>
      <c r="E381" s="49"/>
    </row>
    <row r="382" spans="1:5" s="5" customFormat="1" ht="16.5">
      <c r="A382" s="42"/>
      <c r="B382" s="79"/>
      <c r="C382" s="42"/>
      <c r="D382" s="48"/>
      <c r="E382" s="49"/>
    </row>
    <row r="383" spans="1:5" s="5" customFormat="1" ht="16.5">
      <c r="A383" s="42"/>
      <c r="B383" s="79"/>
      <c r="C383" s="79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B425" s="46"/>
      <c r="C425" s="47"/>
      <c r="D425" s="48"/>
      <c r="E425" s="49"/>
    </row>
    <row r="426" spans="1:5" s="5" customFormat="1" ht="13.5" customHeight="1">
      <c r="A426" s="42"/>
      <c r="C426" s="42"/>
      <c r="D426" s="48"/>
      <c r="E426" s="49"/>
    </row>
    <row r="436" ht="4.5" customHeight="1"/>
    <row r="437" ht="12.75" hidden="1"/>
  </sheetData>
  <sheetProtection/>
  <mergeCells count="2">
    <mergeCell ref="A1:E1"/>
    <mergeCell ref="C377:D377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2020-08-07T09:33:01Z</cp:lastPrinted>
  <dcterms:created xsi:type="dcterms:W3CDTF">2001-03-21T05:21:19Z</dcterms:created>
  <dcterms:modified xsi:type="dcterms:W3CDTF">2020-09-09T13:19:56Z</dcterms:modified>
  <cp:category/>
  <cp:version/>
  <cp:contentType/>
  <cp:contentStatus/>
</cp:coreProperties>
</file>