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35" windowWidth="18960" windowHeight="11535"/>
  </bookViews>
  <sheets>
    <sheet name="Отчет по закупкам " sheetId="1" r:id="rId1"/>
    <sheet name="Сведения о конкурентных процеда" sheetId="2" r:id="rId2"/>
    <sheet name="СМП СОНКО" sheetId="4" r:id="rId3"/>
  </sheets>
  <definedNames>
    <definedName name="_xlnm._FilterDatabase" localSheetId="1" hidden="1">'Сведения о конкурентных процеда'!$A$13:$J$49</definedName>
  </definedNames>
  <calcPr calcId="145621"/>
</workbook>
</file>

<file path=xl/calcChain.xml><?xml version="1.0" encoding="utf-8"?>
<calcChain xmlns="http://schemas.openxmlformats.org/spreadsheetml/2006/main">
  <c r="D59" i="1" l="1"/>
  <c r="D56" i="1"/>
  <c r="D55" i="1"/>
  <c r="D54" i="1"/>
  <c r="D53" i="1"/>
  <c r="D52" i="1"/>
  <c r="D51" i="1"/>
  <c r="D50" i="1"/>
  <c r="D46" i="1"/>
  <c r="D44" i="1"/>
  <c r="D43" i="1"/>
  <c r="D42" i="1"/>
  <c r="D40" i="1"/>
  <c r="D37" i="1"/>
  <c r="D35" i="1"/>
  <c r="D34" i="1"/>
  <c r="D30" i="1"/>
  <c r="D29" i="1"/>
  <c r="D28" i="1"/>
  <c r="D27" i="1"/>
  <c r="D26" i="1"/>
  <c r="D25" i="1"/>
  <c r="D24" i="1"/>
  <c r="D20" i="1"/>
  <c r="D18" i="1"/>
  <c r="D17" i="1"/>
  <c r="D16" i="1"/>
  <c r="E8" i="4"/>
  <c r="D58" i="1"/>
  <c r="D8" i="4" l="1"/>
  <c r="C8" i="4"/>
  <c r="E48" i="2"/>
  <c r="I35" i="2" l="1"/>
  <c r="F35" i="2"/>
  <c r="E35" i="2"/>
  <c r="G35" i="2" l="1"/>
  <c r="H35" i="2" s="1"/>
  <c r="E49" i="2"/>
  <c r="L54" i="1"/>
  <c r="K54" i="1"/>
  <c r="L50" i="1"/>
  <c r="K50" i="1"/>
  <c r="L42" i="1"/>
  <c r="K42" i="1"/>
  <c r="L28" i="1"/>
  <c r="K28" i="1"/>
  <c r="L26" i="1"/>
  <c r="K26" i="1"/>
  <c r="L16" i="1"/>
  <c r="K16" i="1"/>
  <c r="H58" i="1"/>
  <c r="H54" i="1"/>
  <c r="H53" i="1"/>
  <c r="H51" i="1"/>
  <c r="H50" i="1"/>
  <c r="H46" i="1"/>
  <c r="H43" i="1"/>
  <c r="H42" i="1"/>
  <c r="H40" i="1"/>
  <c r="H37" i="1"/>
  <c r="H35" i="1"/>
  <c r="H34" i="1"/>
  <c r="H28" i="1"/>
  <c r="H26" i="1"/>
  <c r="H18" i="1"/>
  <c r="H17" i="1"/>
  <c r="H16" i="1"/>
  <c r="B7" i="4" l="1"/>
  <c r="C7" i="4" s="1"/>
  <c r="D7" i="4" s="1"/>
  <c r="E7" i="4" s="1"/>
  <c r="F7" i="4" s="1"/>
  <c r="G7" i="4" s="1"/>
</calcChain>
</file>

<file path=xl/sharedStrings.xml><?xml version="1.0" encoding="utf-8"?>
<sst xmlns="http://schemas.openxmlformats.org/spreadsheetml/2006/main" count="238" uniqueCount="200">
  <si>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</si>
  <si>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</si>
  <si>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</si>
  <si>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</si>
  <si>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</si>
  <si>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</si>
  <si>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</si>
  <si>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</si>
  <si>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</si>
  <si>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</si>
  <si>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</si>
  <si>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</si>
  <si>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</si>
  <si>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</si>
  <si>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</si>
  <si>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</si>
  <si>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</si>
  <si>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</si>
  <si>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</si>
  <si>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</si>
  <si>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</si>
  <si>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</si>
  <si>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</si>
  <si>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</si>
  <si>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</si>
  <si>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</si>
  <si>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</si>
  <si>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</si>
  <si>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</si>
  <si>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</si>
  <si>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</si>
  <si>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</si>
  <si>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</si>
  <si>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</si>
  <si>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</si>
  <si>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</si>
  <si>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</si>
  <si>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</si>
  <si>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</si>
  <si>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</si>
  <si>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</si>
  <si>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</si>
  <si>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</si>
  <si>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</si>
  <si>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</si>
  <si>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</si>
  <si>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</si>
  <si>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</si>
  <si>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</si>
  <si>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</si>
  <si>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</si>
  <si>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</si>
  <si>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</si>
  <si>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</si>
  <si>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</si>
  <si>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</si>
  <si>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</si>
  <si>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_____________________________</t>
  </si>
  <si>
    <t>ФОРМА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</si>
  <si>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</si>
  <si>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</si>
  <si>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</si>
  <si>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</si>
  <si>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государственного органа Чувашской Республики, органа управления ТФОМС Чувашской Республики, представляющего отчет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</si>
  <si>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</si>
  <si>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</si>
  <si>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</si>
  <si>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</si>
  <si>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</si>
  <si>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</si>
  <si>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</si>
  <si>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</si>
  <si>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</si>
  <si>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</si>
  <si>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</si>
  <si>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</si>
  <si>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</si>
  <si>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</si>
  <si>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</si>
  <si>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</si>
  <si>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</si>
  <si>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</si>
  <si>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</si>
  <si>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</si>
  <si>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</si>
  <si>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</si>
  <si>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</si>
  <si>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</si>
  <si>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Контактный тел.: </t>
  </si>
  <si>
    <t xml:space="preserve">E-mail: </t>
  </si>
  <si>
    <t xml:space="preserve">Дата составления отчета </t>
  </si>
  <si>
    <t xml:space="preserve"> ответственное за  составление отчета</t>
  </si>
  <si>
    <t>Ф.И.О.</t>
  </si>
  <si>
    <t>должность</t>
  </si>
  <si>
    <t>Закупки у СМП, СОНКО</t>
  </si>
  <si>
    <t>по данным заказчиков</t>
  </si>
  <si>
    <t xml:space="preserve">  № п/п</t>
  </si>
  <si>
    <t>Заказчик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</si>
  <si>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</si>
  <si>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 от 05.04.2013 №44-ФЗ
</t>
  </si>
  <si>
    <t xml:space="preserve">Объем закупок в отчетном году, осуществленных по результатам определения поставщиков (подрядчиков, исполнителей), проведенного в соответствии с требованиями пункта 1 части 1 статьи 30 Федерального закона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</si>
  <si>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</si>
  <si>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от 05.04.2013 №44-ФЗ (процентов)
(п.5+п.6)/п.4*100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</si>
  <si>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</si>
  <si>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</si>
  <si>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</si>
  <si>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</si>
  <si>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</si>
  <si>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</si>
  <si>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</si>
  <si>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</si>
  <si>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</si>
  <si>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</si>
  <si>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</si>
  <si>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</si>
  <si>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</si>
  <si>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</si>
  <si>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</si>
  <si>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</si>
  <si>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</si>
  <si>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Форма №1</t>
  </si>
  <si>
    <t xml:space="preserve">Форма № 2 </t>
  </si>
  <si>
    <t>Форма №3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</si>
  <si>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</si>
  <si>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</si>
  <si>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</si>
  <si>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</si>
  <si>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</si>
  <si>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</si>
  <si>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</si>
  <si>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</si>
  <si>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</si>
  <si>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</si>
  <si>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</si>
  <si>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</si>
  <si>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</si>
  <si>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</si>
  <si>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</si>
  <si>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</si>
  <si>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</si>
  <si>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</si>
  <si>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</si>
  <si>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</si>
  <si>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</si>
  <si>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</si>
  <si>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</si>
  <si>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</si>
  <si>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</si>
  <si>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</si>
  <si>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</si>
  <si>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</si>
  <si>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</si>
  <si>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</si>
  <si>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</si>
  <si>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</si>
  <si>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</si>
  <si>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</si>
  <si>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</si>
  <si>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</si>
  <si>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</si>
  <si>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</si>
  <si>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</si>
  <si>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</si>
  <si>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</si>
  <si>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</si>
  <si>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 </t>
    </r>
    <r>
      <rPr>
        <b/>
        <sz val="10"/>
        <color rgb="FF000000"/>
        <rFont val="Times New Roman"/>
        <family val="1"/>
        <charset val="204"/>
      </rPr>
      <t>1 квартал 2020 года</t>
    </r>
  </si>
  <si>
    <r>
      <t xml:space="preserve">Наименование  организации: </t>
    </r>
    <r>
      <rPr>
        <b/>
        <sz val="10"/>
        <color rgb="FF000000"/>
        <rFont val="Times New Roman"/>
        <family val="1"/>
        <charset val="204"/>
      </rPr>
      <t>Красноармейский район Чувашской Республики</t>
    </r>
  </si>
  <si>
    <t>Заведующий сектором организации и проведения закупок</t>
  </si>
  <si>
    <t>Степанова Марина Анатольевна</t>
  </si>
  <si>
    <t>8(83530)2-14-78</t>
  </si>
  <si>
    <t>«17» апреля 2020 года</t>
  </si>
  <si>
    <t>Нанесение горизонтальной дорожной разметки автомобильных дорог общего пользования местного значения в Красноармейском районе Чувашской Республики</t>
  </si>
  <si>
    <t>ЭА</t>
  </si>
  <si>
    <t>состоялся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</si>
  <si>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</t>
  </si>
  <si>
    <t>не состоялся</t>
  </si>
  <si>
    <t>Определение рыночной стоимости объектов недвижимости, земельных участков и годового размера арендной платы объектов недвижимости, земельных участков на территории Красноармейского района Чувашской Республики</t>
  </si>
  <si>
    <t>ЭА, СМП</t>
  </si>
  <si>
    <t>Ремонт  участков автомобильной дороги "Усландырь - Янишево - Байсубино" (от поворота в сторону Кирегаси до д. Байсубино км 0+000 - км 1+000)</t>
  </si>
  <si>
    <t>Ремонт участков автомобильной дороги "Цивильск - Красноармейское -Кюль-Сирма" - Шивбоси км 3+400 - км 4+200</t>
  </si>
  <si>
    <t>Текущий ремонт фасада здания администрации Красноармейского района Чувашской Республики</t>
  </si>
  <si>
    <t>Приобретение бумаги для нужд администрации Красноармейского района Чувашской Республики</t>
  </si>
  <si>
    <t>ЗК, СМП</t>
  </si>
  <si>
    <t xml:space="preserve">Расчистка придорожных полос от деревьев и кустарников на автомобильной дороге "Цивильск - Красноармейское - Кюль-Сирма" - Шивбоси 
от км 3+400
</t>
  </si>
  <si>
    <t>Выполнение работ по ремонту участка автомобильной дороги от дома № 1 до дома № 9 по улице  Садовая деревни  Вурманкасы Красноармейского района Чувашской Республики</t>
  </si>
  <si>
    <t>Выполнение работ по  ремонту участков  автомобильной дороги по ул. Нагорная и ул. Восточная д. Бурундуки Красноармейского района Чувашской Республики</t>
  </si>
  <si>
    <t>Благоустройство дворовых территорий Красноармейского сельского поселения Чувашской Республики ул. Ленина, д.20</t>
  </si>
  <si>
    <t xml:space="preserve">Выполнение работ по 
ремонту участка автомобильной дороги 
от дома №1 до дома №20 по ул. Просторная д. Очкасы Красноармейского района Чувашской Республики
</t>
  </si>
  <si>
    <t>Текущий ремонт здания районного дома культуры МБУК "Центр развития культуры и библиотечного дела" Красноармейского района Чувашской Республики</t>
  </si>
  <si>
    <t>Капитальный ремонт здания МБОДО «Детско-юношеская спортивная школа» Красноармейского района Чувашской Республики</t>
  </si>
  <si>
    <t>Приобретение автобуса Форд Транзит или эквивалент для нужд муниципального учреждения</t>
  </si>
  <si>
    <t>Красноармейский район Чувашской Республики</t>
  </si>
  <si>
    <r>
      <t xml:space="preserve">Отчетный период: </t>
    </r>
    <r>
      <rPr>
        <b/>
        <sz val="11"/>
        <color theme="1"/>
        <rFont val="Times New Roman"/>
        <family val="1"/>
        <charset val="204"/>
      </rPr>
      <t>1 квартал 2020 года</t>
    </r>
  </si>
  <si>
    <t>Приобретение легкового автомобиля УАЗ Патриот (или эквивалент) для нужд муниципального учреждения</t>
  </si>
  <si>
    <t xml:space="preserve">Капитальный ремонт здания МБОУ «Траковская СОШ» Красноармейского района Чувашской Республики 
по адресу: Чувашская Республика, Красноармейский район, с. Красноармейское, ул. Ленина, д.39 (капитальный ремонт системы канализации, электроснабжения, отопления, общестроительные работы)
</t>
  </si>
  <si>
    <t>Благоустройство дворовой территории многоквартирного дома по адресу: Чувашская Республика, с. Красноармейское, ул. Ленина, д.26,28,30</t>
  </si>
  <si>
    <t>Красноармейский район</t>
  </si>
  <si>
    <t>Степанова Марина Анатольевна         Заведующий сектором организации и проведения закупок</t>
  </si>
  <si>
    <t>"17" апреля 2020 года</t>
  </si>
  <si>
    <t>за 1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</si>
</sst>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3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188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14" xfId="0" applyBorder="1"/>
    <xf numFmtId="0" fontId="8" fillId="2" borderId="14" xfId="2" applyFont="1" applyFill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top" wrapText="1"/>
    </xf>
    <xf numFmtId="0" fontId="8" fillId="2" borderId="14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 wrapText="1"/>
    </xf>
    <xf numFmtId="2" fontId="2" fillId="0" borderId="14" xfId="2" applyNumberFormat="1" applyFont="1" applyBorder="1" applyAlignment="1">
      <alignment horizontal="center" vertical="top" wrapText="1"/>
    </xf>
    <xf numFmtId="10" fontId="2" fillId="0" borderId="14" xfId="1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2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wrapText="1"/>
    </xf>
    <xf numFmtId="0" fontId="11" fillId="0" borderId="30" xfId="0" applyFont="1" applyBorder="1" applyAlignment="1">
      <alignment wrapText="1"/>
    </xf>
    <xf numFmtId="0" fontId="1" fillId="4" borderId="32" xfId="0" applyFont="1" applyFill="1" applyBorder="1" applyAlignment="1">
      <alignment vertical="top" wrapText="1"/>
    </xf>
    <xf numFmtId="16" fontId="1" fillId="4" borderId="33" xfId="0" applyNumberFormat="1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vertical="top" wrapText="1"/>
    </xf>
    <xf numFmtId="0" fontId="1" fillId="9" borderId="28" xfId="0" applyFont="1" applyFill="1" applyBorder="1" applyAlignment="1">
      <alignment horizont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10" fillId="9" borderId="28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8" borderId="34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6" borderId="31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vertical="top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vertical="top" wrapText="1"/>
    </xf>
    <xf numFmtId="0" fontId="1" fillId="6" borderId="28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top" wrapText="1"/>
    </xf>
    <xf numFmtId="0" fontId="1" fillId="9" borderId="31" xfId="0" applyFont="1" applyFill="1" applyBorder="1" applyAlignment="1">
      <alignment horizont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top" wrapText="1"/>
    </xf>
    <xf numFmtId="0" fontId="1" fillId="9" borderId="40" xfId="0" applyFont="1" applyFill="1" applyBorder="1" applyAlignment="1">
      <alignment vertical="top" wrapText="1"/>
    </xf>
    <xf numFmtId="0" fontId="1" fillId="9" borderId="37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wrapText="1"/>
    </xf>
    <xf numFmtId="0" fontId="1" fillId="10" borderId="28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horizontal="center" wrapText="1"/>
    </xf>
    <xf numFmtId="0" fontId="1" fillId="10" borderId="28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" fillId="10" borderId="30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4" xfId="0" applyFont="1" applyBorder="1"/>
    <xf numFmtId="0" fontId="15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/>
    <xf numFmtId="0" fontId="14" fillId="0" borderId="14" xfId="0" applyFont="1" applyBorder="1" applyAlignment="1">
      <alignment wrapText="1"/>
    </xf>
    <xf numFmtId="14" fontId="14" fillId="0" borderId="14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/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23" xfId="0" applyFont="1" applyBorder="1" applyAlignment="1"/>
    <xf numFmtId="0" fontId="15" fillId="0" borderId="20" xfId="0" applyFont="1" applyBorder="1" applyAlignment="1">
      <alignment wrapText="1"/>
    </xf>
    <xf numFmtId="0" fontId="15" fillId="0" borderId="21" xfId="0" applyFont="1" applyBorder="1" applyAlignment="1"/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>
      <alignment horizontal="right"/>
    </xf>
    <xf numFmtId="0" fontId="6" fillId="2" borderId="0" xfId="2" applyFont="1" applyFill="1" applyAlignment="1">
      <alignment horizontal="center" wrapText="1"/>
    </xf>
    <xf numFmtId="0" fontId="7" fillId="2" borderId="0" xfId="2" applyFont="1" applyFill="1" applyAlignment="1">
      <alignment horizontal="center" wrapText="1"/>
    </xf>
    <xf numFmtId="17" fontId="6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8" fillId="2" borderId="0" xfId="2" applyFont="1" applyFill="1" applyAlignment="1">
      <alignment horizontal="right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67"/>
  <sheetViews>
    <sheetView showGridLines="0" tabSelected="1" zoomScaleNormal="100" workbookViewId="0">
      <selection activeCell="J58" sqref="J58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31"/>
      <c r="B1" s="121" t="s">
        <v>120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9" ht="29.25" customHeight="1" x14ac:dyDescent="0.25">
      <c r="A2" s="31"/>
      <c r="B2" s="123" t="s">
        <v>59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9" x14ac:dyDescent="0.25">
      <c r="A3" s="31"/>
      <c r="B3" s="123" t="s">
        <v>103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9" s="17" customFormat="1" x14ac:dyDescent="0.25">
      <c r="A4" s="31"/>
      <c r="B4" s="118" t="s">
        <v>164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9" ht="18.75" customHeight="1" x14ac:dyDescent="0.25">
      <c r="A5" s="31"/>
      <c r="B5" s="124" t="s">
        <v>165</v>
      </c>
      <c r="C5" s="124"/>
      <c r="D5" s="124"/>
      <c r="E5" s="124"/>
      <c r="F5" s="124"/>
      <c r="G5" s="32"/>
      <c r="H5" s="32"/>
      <c r="I5" s="32"/>
      <c r="J5" s="32"/>
      <c r="K5" s="32"/>
      <c r="L5" s="32"/>
      <c r="M5" s="32"/>
    </row>
    <row r="6" spans="1:19" ht="27" customHeight="1" x14ac:dyDescent="0.25">
      <c r="A6" s="31"/>
      <c r="B6" s="124" t="s">
        <v>166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9" ht="23.25" customHeight="1" thickBot="1" x14ac:dyDescent="0.3">
      <c r="A7" s="3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S7" s="5"/>
    </row>
    <row r="8" spans="1:19" ht="15.75" thickBot="1" x14ac:dyDescent="0.3">
      <c r="A8" s="33"/>
      <c r="B8" s="139" t="s">
        <v>0</v>
      </c>
      <c r="C8" s="139" t="s">
        <v>1</v>
      </c>
      <c r="D8" s="139" t="s">
        <v>2</v>
      </c>
      <c r="E8" s="131" t="s">
        <v>3</v>
      </c>
      <c r="F8" s="132"/>
      <c r="G8" s="132"/>
      <c r="H8" s="132"/>
      <c r="I8" s="132"/>
      <c r="J8" s="132"/>
      <c r="K8" s="132"/>
      <c r="L8" s="132"/>
      <c r="M8" s="144"/>
      <c r="S8" s="5"/>
    </row>
    <row r="9" spans="1:19" ht="31.5" customHeight="1" x14ac:dyDescent="0.25">
      <c r="A9" s="33"/>
      <c r="B9" s="140"/>
      <c r="C9" s="140"/>
      <c r="D9" s="140"/>
      <c r="E9" s="125" t="s">
        <v>53</v>
      </c>
      <c r="F9" s="126"/>
      <c r="G9" s="126"/>
      <c r="H9" s="126"/>
      <c r="I9" s="126"/>
      <c r="J9" s="127"/>
      <c r="K9" s="125" t="s">
        <v>4</v>
      </c>
      <c r="L9" s="126"/>
      <c r="M9" s="127"/>
    </row>
    <row r="10" spans="1:19" ht="15.75" thickBot="1" x14ac:dyDescent="0.3">
      <c r="A10" s="33"/>
      <c r="B10" s="140"/>
      <c r="C10" s="140"/>
      <c r="D10" s="140"/>
      <c r="E10" s="128"/>
      <c r="F10" s="129"/>
      <c r="G10" s="129"/>
      <c r="H10" s="129"/>
      <c r="I10" s="129"/>
      <c r="J10" s="130"/>
      <c r="K10" s="128"/>
      <c r="L10" s="142"/>
      <c r="M10" s="143"/>
      <c r="S10" s="5"/>
    </row>
    <row r="11" spans="1:19" ht="26.25" customHeight="1" thickBot="1" x14ac:dyDescent="0.3">
      <c r="A11" s="33"/>
      <c r="B11" s="140"/>
      <c r="C11" s="140"/>
      <c r="D11" s="140"/>
      <c r="E11" s="131" t="s">
        <v>54</v>
      </c>
      <c r="F11" s="132"/>
      <c r="G11" s="132"/>
      <c r="H11" s="139" t="s">
        <v>5</v>
      </c>
      <c r="I11" s="139" t="s">
        <v>55</v>
      </c>
      <c r="J11" s="139" t="s">
        <v>56</v>
      </c>
      <c r="K11" s="125" t="s">
        <v>6</v>
      </c>
      <c r="L11" s="148" t="s">
        <v>141</v>
      </c>
      <c r="M11" s="149"/>
      <c r="S11" s="5"/>
    </row>
    <row r="12" spans="1:19" ht="48" customHeight="1" x14ac:dyDescent="0.25">
      <c r="A12" s="33"/>
      <c r="B12" s="140"/>
      <c r="C12" s="140"/>
      <c r="D12" s="140"/>
      <c r="E12" s="146" t="s">
        <v>50</v>
      </c>
      <c r="F12" s="146" t="s">
        <v>51</v>
      </c>
      <c r="G12" s="146" t="s">
        <v>52</v>
      </c>
      <c r="H12" s="140"/>
      <c r="I12" s="140"/>
      <c r="J12" s="140"/>
      <c r="K12" s="145"/>
      <c r="L12" s="150" t="s">
        <v>142</v>
      </c>
      <c r="M12" s="150" t="s">
        <v>143</v>
      </c>
    </row>
    <row r="13" spans="1:19" ht="21" customHeight="1" thickBot="1" x14ac:dyDescent="0.3">
      <c r="A13" s="33"/>
      <c r="B13" s="141"/>
      <c r="C13" s="141"/>
      <c r="D13" s="141"/>
      <c r="E13" s="147"/>
      <c r="F13" s="147"/>
      <c r="G13" s="147"/>
      <c r="H13" s="141"/>
      <c r="I13" s="141"/>
      <c r="J13" s="141"/>
      <c r="K13" s="128"/>
      <c r="L13" s="151"/>
      <c r="M13" s="151"/>
    </row>
    <row r="14" spans="1:19" ht="15.75" thickBot="1" x14ac:dyDescent="0.3">
      <c r="A14" s="33"/>
      <c r="B14" s="18">
        <v>1</v>
      </c>
      <c r="C14" s="19">
        <v>2</v>
      </c>
      <c r="D14" s="19">
        <v>3</v>
      </c>
      <c r="E14" s="19">
        <v>4</v>
      </c>
      <c r="F14" s="19">
        <v>5</v>
      </c>
      <c r="G14" s="19">
        <v>6</v>
      </c>
      <c r="H14" s="19">
        <v>7</v>
      </c>
      <c r="I14" s="19">
        <v>8</v>
      </c>
      <c r="J14" s="19">
        <v>9</v>
      </c>
      <c r="K14" s="19">
        <v>10</v>
      </c>
      <c r="L14" s="19">
        <v>11</v>
      </c>
      <c r="M14" s="19">
        <v>12</v>
      </c>
    </row>
    <row r="15" spans="1:19" ht="19.5" customHeight="1" thickBot="1" x14ac:dyDescent="0.3">
      <c r="A15" s="33"/>
      <c r="B15" s="133" t="s">
        <v>47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5"/>
    </row>
    <row r="16" spans="1:19" ht="41.25" customHeight="1" thickBot="1" x14ac:dyDescent="0.3">
      <c r="A16" s="33"/>
      <c r="B16" s="42" t="s">
        <v>123</v>
      </c>
      <c r="C16" s="43" t="s">
        <v>7</v>
      </c>
      <c r="D16" s="44">
        <f>SUM(E16:M16)</f>
        <v>489</v>
      </c>
      <c r="E16" s="44"/>
      <c r="F16" s="44"/>
      <c r="G16" s="44"/>
      <c r="H16" s="44">
        <f>9+7+4</f>
        <v>20</v>
      </c>
      <c r="I16" s="44">
        <v>1</v>
      </c>
      <c r="J16" s="44"/>
      <c r="K16" s="44">
        <f>9+21+39+5+1+16+1+0+4</f>
        <v>96</v>
      </c>
      <c r="L16" s="45">
        <f>13+11+19+6+252+33+38</f>
        <v>372</v>
      </c>
      <c r="M16" s="45"/>
    </row>
    <row r="17" spans="1:17" ht="39" thickBot="1" x14ac:dyDescent="0.3">
      <c r="A17" s="47"/>
      <c r="B17" s="48" t="s">
        <v>124</v>
      </c>
      <c r="C17" s="49" t="s">
        <v>8</v>
      </c>
      <c r="D17" s="50">
        <f>SUM(E17:M17)</f>
        <v>7</v>
      </c>
      <c r="E17" s="50"/>
      <c r="F17" s="50"/>
      <c r="G17" s="50"/>
      <c r="H17" s="50">
        <f>3+2+2</f>
        <v>7</v>
      </c>
      <c r="I17" s="50"/>
      <c r="J17" s="50"/>
      <c r="K17" s="50"/>
      <c r="L17" s="50"/>
      <c r="M17" s="51"/>
    </row>
    <row r="18" spans="1:17" ht="39" thickBot="1" x14ac:dyDescent="0.3">
      <c r="A18" s="33"/>
      <c r="B18" s="24" t="s">
        <v>125</v>
      </c>
      <c r="C18" s="25" t="s">
        <v>9</v>
      </c>
      <c r="D18" s="26">
        <f>SUM(E18:M18)</f>
        <v>3</v>
      </c>
      <c r="E18" s="26"/>
      <c r="F18" s="26"/>
      <c r="G18" s="26"/>
      <c r="H18" s="26">
        <f>3</f>
        <v>3</v>
      </c>
      <c r="I18" s="26"/>
      <c r="J18" s="26"/>
      <c r="K18" s="26"/>
      <c r="L18" s="26"/>
      <c r="M18" s="26"/>
    </row>
    <row r="19" spans="1:17" ht="51.75" thickBot="1" x14ac:dyDescent="0.3">
      <c r="A19" s="33"/>
      <c r="B19" s="24" t="s">
        <v>118</v>
      </c>
      <c r="C19" s="25" t="s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Q19" s="20"/>
    </row>
    <row r="20" spans="1:17" ht="51.75" thickBot="1" x14ac:dyDescent="0.3">
      <c r="A20" s="33"/>
      <c r="B20" s="24" t="s">
        <v>126</v>
      </c>
      <c r="C20" s="25" t="s">
        <v>11</v>
      </c>
      <c r="D20" s="26">
        <f>SUM(E20:M20)</f>
        <v>4</v>
      </c>
      <c r="E20" s="26"/>
      <c r="F20" s="26"/>
      <c r="G20" s="26"/>
      <c r="H20" s="26">
        <v>4</v>
      </c>
      <c r="I20" s="26"/>
      <c r="J20" s="26"/>
      <c r="K20" s="26"/>
      <c r="L20" s="26"/>
      <c r="M20" s="26"/>
    </row>
    <row r="21" spans="1:17" ht="51.75" thickBot="1" x14ac:dyDescent="0.3">
      <c r="A21" s="33"/>
      <c r="B21" s="27" t="s">
        <v>127</v>
      </c>
      <c r="C21" s="39" t="s">
        <v>12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7" ht="51.75" thickBot="1" x14ac:dyDescent="0.3">
      <c r="A22" s="33"/>
      <c r="B22" s="53" t="s">
        <v>128</v>
      </c>
      <c r="C22" s="78" t="s">
        <v>13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7" s="75" customFormat="1" ht="51.75" thickBot="1" x14ac:dyDescent="0.3">
      <c r="A23" s="33"/>
      <c r="B23" s="83" t="s">
        <v>140</v>
      </c>
      <c r="C23" s="84" t="s">
        <v>14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7" s="69" customFormat="1" ht="65.25" customHeight="1" thickBot="1" x14ac:dyDescent="0.3">
      <c r="A24" s="68"/>
      <c r="B24" s="80" t="s">
        <v>129</v>
      </c>
      <c r="C24" s="79" t="s">
        <v>15</v>
      </c>
      <c r="D24" s="81">
        <f t="shared" ref="D24:D31" si="0">SUM(E24:M24)</f>
        <v>13</v>
      </c>
      <c r="E24" s="82"/>
      <c r="F24" s="82"/>
      <c r="G24" s="82"/>
      <c r="H24" s="82">
        <v>12</v>
      </c>
      <c r="I24" s="82">
        <v>1</v>
      </c>
      <c r="J24" s="82"/>
      <c r="K24" s="82"/>
      <c r="L24" s="82"/>
      <c r="M24" s="82"/>
    </row>
    <row r="25" spans="1:17" s="99" customFormat="1" ht="79.5" customHeight="1" thickBot="1" x14ac:dyDescent="0.3">
      <c r="A25" s="95"/>
      <c r="B25" s="96" t="s">
        <v>163</v>
      </c>
      <c r="C25" s="97" t="s">
        <v>16</v>
      </c>
      <c r="D25" s="98">
        <f t="shared" si="0"/>
        <v>21</v>
      </c>
      <c r="E25" s="98"/>
      <c r="F25" s="98"/>
      <c r="G25" s="98"/>
      <c r="H25" s="98">
        <v>20</v>
      </c>
      <c r="I25" s="98">
        <v>1</v>
      </c>
      <c r="J25" s="98"/>
      <c r="K25" s="98"/>
      <c r="L25" s="98"/>
      <c r="M25" s="98"/>
    </row>
    <row r="26" spans="1:17" ht="42.75" customHeight="1" thickBot="1" x14ac:dyDescent="0.3">
      <c r="A26" s="33"/>
      <c r="B26" s="28" t="s">
        <v>130</v>
      </c>
      <c r="C26" s="30" t="s">
        <v>17</v>
      </c>
      <c r="D26" s="29">
        <f t="shared" si="0"/>
        <v>485</v>
      </c>
      <c r="E26" s="29"/>
      <c r="F26" s="29"/>
      <c r="G26" s="29"/>
      <c r="H26" s="29">
        <f>9+5+2</f>
        <v>16</v>
      </c>
      <c r="I26" s="29">
        <v>1</v>
      </c>
      <c r="J26" s="29"/>
      <c r="K26" s="44">
        <f>9+21+39+5+1+16+1+0+4</f>
        <v>96</v>
      </c>
      <c r="L26" s="45">
        <f>13+11+19+6+252+33+38</f>
        <v>372</v>
      </c>
      <c r="M26" s="29"/>
    </row>
    <row r="27" spans="1:17" ht="42" customHeight="1" thickBot="1" x14ac:dyDescent="0.3">
      <c r="A27" s="33"/>
      <c r="B27" s="28" t="s">
        <v>131</v>
      </c>
      <c r="C27" s="30" t="s">
        <v>18</v>
      </c>
      <c r="D27" s="29">
        <f t="shared" si="0"/>
        <v>4</v>
      </c>
      <c r="E27" s="29"/>
      <c r="F27" s="29"/>
      <c r="G27" s="29"/>
      <c r="H27" s="29">
        <v>4</v>
      </c>
      <c r="I27" s="29"/>
      <c r="J27" s="29"/>
      <c r="K27" s="29"/>
      <c r="L27" s="29"/>
      <c r="M27" s="29"/>
    </row>
    <row r="28" spans="1:17" ht="25.5" customHeight="1" thickBot="1" x14ac:dyDescent="0.3">
      <c r="A28" s="33"/>
      <c r="B28" s="65" t="s">
        <v>107</v>
      </c>
      <c r="C28" s="66" t="s">
        <v>19</v>
      </c>
      <c r="D28" s="67">
        <f t="shared" si="0"/>
        <v>485</v>
      </c>
      <c r="E28" s="67"/>
      <c r="F28" s="67"/>
      <c r="G28" s="67"/>
      <c r="H28" s="67">
        <f>9+5+2</f>
        <v>16</v>
      </c>
      <c r="I28" s="67">
        <v>1</v>
      </c>
      <c r="J28" s="67"/>
      <c r="K28" s="44">
        <f>9+21+39+5+1+16+1+0+4</f>
        <v>96</v>
      </c>
      <c r="L28" s="45">
        <f>13+11+19+6+252+33+38</f>
        <v>372</v>
      </c>
      <c r="M28" s="67"/>
    </row>
    <row r="29" spans="1:17" ht="39.75" customHeight="1" thickBot="1" x14ac:dyDescent="0.3">
      <c r="A29" s="33"/>
      <c r="B29" s="21" t="s">
        <v>153</v>
      </c>
      <c r="C29" s="22" t="s">
        <v>20</v>
      </c>
      <c r="D29" s="23">
        <f t="shared" si="0"/>
        <v>3</v>
      </c>
      <c r="E29" s="23"/>
      <c r="F29" s="23"/>
      <c r="G29" s="23"/>
      <c r="H29" s="23">
        <v>3</v>
      </c>
      <c r="I29" s="23"/>
      <c r="J29" s="23"/>
      <c r="K29" s="23"/>
      <c r="L29" s="23"/>
      <c r="M29" s="23"/>
    </row>
    <row r="30" spans="1:17" ht="51.75" thickBot="1" x14ac:dyDescent="0.3">
      <c r="A30" s="33"/>
      <c r="B30" s="24" t="s">
        <v>151</v>
      </c>
      <c r="C30" s="25" t="s">
        <v>21</v>
      </c>
      <c r="D30" s="26">
        <f t="shared" si="0"/>
        <v>3</v>
      </c>
      <c r="E30" s="26"/>
      <c r="F30" s="26"/>
      <c r="G30" s="26"/>
      <c r="H30" s="26">
        <v>3</v>
      </c>
      <c r="I30" s="26"/>
      <c r="J30" s="26"/>
      <c r="K30" s="34"/>
      <c r="L30" s="34"/>
      <c r="M30" s="34"/>
    </row>
    <row r="31" spans="1:17" ht="54.75" customHeight="1" thickBot="1" x14ac:dyDescent="0.3">
      <c r="A31" s="33"/>
      <c r="B31" s="24" t="s">
        <v>152</v>
      </c>
      <c r="C31" s="25" t="s">
        <v>22</v>
      </c>
      <c r="D31" s="26"/>
      <c r="E31" s="26"/>
      <c r="F31" s="26"/>
      <c r="G31" s="26"/>
      <c r="H31" s="26"/>
      <c r="I31" s="26"/>
      <c r="J31" s="26"/>
      <c r="K31" s="34"/>
      <c r="L31" s="34"/>
      <c r="M31" s="34"/>
    </row>
    <row r="32" spans="1:17" ht="15.75" thickBot="1" x14ac:dyDescent="0.3">
      <c r="A32" s="33"/>
      <c r="B32" s="28" t="s">
        <v>108</v>
      </c>
      <c r="C32" s="2" t="s">
        <v>105</v>
      </c>
      <c r="D32" s="3"/>
      <c r="E32" s="3"/>
      <c r="F32" s="3"/>
      <c r="G32" s="3"/>
      <c r="H32" s="3"/>
      <c r="I32" s="3"/>
      <c r="J32" s="3"/>
      <c r="K32" s="4"/>
      <c r="L32" s="4"/>
      <c r="M32" s="4"/>
    </row>
    <row r="33" spans="1:13" ht="15.75" thickBot="1" x14ac:dyDescent="0.3">
      <c r="A33" s="33"/>
      <c r="B33" s="28" t="s">
        <v>109</v>
      </c>
      <c r="C33" s="2" t="s">
        <v>144</v>
      </c>
      <c r="D33" s="3"/>
      <c r="E33" s="3"/>
      <c r="F33" s="3"/>
      <c r="G33" s="3"/>
      <c r="H33" s="3"/>
      <c r="I33" s="3"/>
      <c r="J33" s="3"/>
      <c r="K33" s="4"/>
      <c r="L33" s="4"/>
      <c r="M33" s="4"/>
    </row>
    <row r="34" spans="1:13" s="69" customFormat="1" ht="51.75" thickBot="1" x14ac:dyDescent="0.3">
      <c r="A34" s="68"/>
      <c r="B34" s="86" t="s">
        <v>154</v>
      </c>
      <c r="C34" s="87" t="s">
        <v>145</v>
      </c>
      <c r="D34" s="88">
        <f>SUM(E34:M34)</f>
        <v>13</v>
      </c>
      <c r="E34" s="89"/>
      <c r="F34" s="88"/>
      <c r="G34" s="89"/>
      <c r="H34" s="88">
        <f>5+5+2</f>
        <v>12</v>
      </c>
      <c r="I34" s="89">
        <v>1</v>
      </c>
      <c r="J34" s="88"/>
      <c r="K34" s="89"/>
      <c r="L34" s="88"/>
      <c r="M34" s="90"/>
    </row>
    <row r="35" spans="1:13" s="99" customFormat="1" ht="66" customHeight="1" thickBot="1" x14ac:dyDescent="0.3">
      <c r="A35" s="95"/>
      <c r="B35" s="96" t="s">
        <v>155</v>
      </c>
      <c r="C35" s="97" t="s">
        <v>146</v>
      </c>
      <c r="D35" s="98">
        <f>SUM(E35:M35)</f>
        <v>17</v>
      </c>
      <c r="E35" s="98"/>
      <c r="F35" s="98"/>
      <c r="G35" s="98"/>
      <c r="H35" s="98">
        <f>9+5+2</f>
        <v>16</v>
      </c>
      <c r="I35" s="98">
        <v>1</v>
      </c>
      <c r="J35" s="98"/>
      <c r="K35" s="98"/>
      <c r="L35" s="98"/>
      <c r="M35" s="98"/>
    </row>
    <row r="36" spans="1:13" ht="20.25" customHeight="1" thickBot="1" x14ac:dyDescent="0.3">
      <c r="A36" s="33"/>
      <c r="B36" s="136" t="s">
        <v>48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8"/>
    </row>
    <row r="37" spans="1:13" ht="15.75" thickBot="1" x14ac:dyDescent="0.3">
      <c r="A37" s="33"/>
      <c r="B37" s="70" t="s">
        <v>110</v>
      </c>
      <c r="C37" s="71" t="s">
        <v>23</v>
      </c>
      <c r="D37" s="72">
        <f>SUM(E37:M37)</f>
        <v>69</v>
      </c>
      <c r="E37" s="72"/>
      <c r="F37" s="72"/>
      <c r="G37" s="72"/>
      <c r="H37" s="72">
        <f>34+21+11</f>
        <v>66</v>
      </c>
      <c r="I37" s="72">
        <v>3</v>
      </c>
      <c r="J37" s="72"/>
      <c r="K37" s="73"/>
      <c r="L37" s="74"/>
      <c r="M37" s="74"/>
    </row>
    <row r="38" spans="1:13" ht="39" thickBot="1" x14ac:dyDescent="0.3">
      <c r="A38" s="33"/>
      <c r="B38" s="28" t="s">
        <v>111</v>
      </c>
      <c r="C38" s="30" t="s">
        <v>24</v>
      </c>
      <c r="D38" s="29"/>
      <c r="E38" s="29"/>
      <c r="F38" s="29"/>
      <c r="G38" s="29"/>
      <c r="H38" s="29"/>
      <c r="I38" s="29"/>
      <c r="J38" s="29"/>
      <c r="K38" s="35"/>
      <c r="L38" s="35"/>
      <c r="M38" s="35"/>
    </row>
    <row r="39" spans="1:13" ht="20.25" customHeight="1" thickBot="1" x14ac:dyDescent="0.3">
      <c r="A39" s="33"/>
      <c r="B39" s="28" t="s">
        <v>112</v>
      </c>
      <c r="C39" s="30" t="s">
        <v>25</v>
      </c>
      <c r="D39" s="29"/>
      <c r="E39" s="29"/>
      <c r="F39" s="29"/>
      <c r="G39" s="29"/>
      <c r="H39" s="29"/>
      <c r="I39" s="29"/>
      <c r="J39" s="29"/>
      <c r="K39" s="35"/>
      <c r="L39" s="35"/>
      <c r="M39" s="35"/>
    </row>
    <row r="40" spans="1:13" s="69" customFormat="1" ht="51.75" thickBot="1" x14ac:dyDescent="0.3">
      <c r="A40" s="68"/>
      <c r="B40" s="57" t="s">
        <v>117</v>
      </c>
      <c r="C40" s="58" t="s">
        <v>106</v>
      </c>
      <c r="D40" s="59">
        <f>SUM(E40:M40)</f>
        <v>64</v>
      </c>
      <c r="E40" s="60"/>
      <c r="F40" s="59"/>
      <c r="G40" s="60"/>
      <c r="H40" s="59">
        <f>29+21+11</f>
        <v>61</v>
      </c>
      <c r="I40" s="60">
        <v>3</v>
      </c>
      <c r="J40" s="59"/>
      <c r="K40" s="61"/>
      <c r="L40" s="62"/>
      <c r="M40" s="61"/>
    </row>
    <row r="41" spans="1:13" ht="22.5" customHeight="1" thickBot="1" x14ac:dyDescent="0.3">
      <c r="A41" s="33"/>
      <c r="B41" s="133" t="s">
        <v>49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5"/>
    </row>
    <row r="42" spans="1:13" ht="26.25" thickBot="1" x14ac:dyDescent="0.3">
      <c r="A42" s="33"/>
      <c r="B42" s="70" t="s">
        <v>132</v>
      </c>
      <c r="C42" s="71" t="s">
        <v>26</v>
      </c>
      <c r="D42" s="72">
        <f>SUM(E42:M42)</f>
        <v>70409.233000000007</v>
      </c>
      <c r="E42" s="72"/>
      <c r="F42" s="72"/>
      <c r="G42" s="72"/>
      <c r="H42" s="72">
        <f>14794.319+8125.01+19358.5</f>
        <v>42277.828999999998</v>
      </c>
      <c r="I42" s="72">
        <v>50.164999999999999</v>
      </c>
      <c r="J42" s="72"/>
      <c r="K42" s="73">
        <f>4728.9+1377.4+2204.3+16.1+14.5+258.5+6+60.2</f>
        <v>8665.9</v>
      </c>
      <c r="L42" s="74">
        <f>387.9+59.6+420+157.539+15466.3+929.2+1994.8</f>
        <v>19415.339</v>
      </c>
      <c r="M42" s="74"/>
    </row>
    <row r="43" spans="1:13" ht="39" thickBot="1" x14ac:dyDescent="0.3">
      <c r="A43" s="33"/>
      <c r="B43" s="21" t="s">
        <v>133</v>
      </c>
      <c r="C43" s="22" t="s">
        <v>27</v>
      </c>
      <c r="D43" s="23">
        <f>SUM(E43:M43)</f>
        <v>20219.27</v>
      </c>
      <c r="E43" s="23"/>
      <c r="F43" s="23"/>
      <c r="G43" s="23"/>
      <c r="H43" s="23">
        <f>3042.27+1777.6+15399.4</f>
        <v>20219.27</v>
      </c>
      <c r="I43" s="23"/>
      <c r="J43" s="23"/>
      <c r="K43" s="38"/>
      <c r="L43" s="38"/>
      <c r="M43" s="38"/>
    </row>
    <row r="44" spans="1:13" ht="51.75" thickBot="1" x14ac:dyDescent="0.3">
      <c r="A44" s="33"/>
      <c r="B44" s="24" t="s">
        <v>134</v>
      </c>
      <c r="C44" s="25" t="s">
        <v>28</v>
      </c>
      <c r="D44" s="26">
        <f>SUM(E44:M44)</f>
        <v>3042.27</v>
      </c>
      <c r="E44" s="26"/>
      <c r="F44" s="26"/>
      <c r="G44" s="26"/>
      <c r="H44" s="26">
        <v>3042.27</v>
      </c>
      <c r="I44" s="26"/>
      <c r="J44" s="26"/>
      <c r="K44" s="34"/>
      <c r="L44" s="34"/>
      <c r="M44" s="34"/>
    </row>
    <row r="45" spans="1:13" ht="51.75" thickBot="1" x14ac:dyDescent="0.3">
      <c r="A45" s="33"/>
      <c r="B45" s="24" t="s">
        <v>135</v>
      </c>
      <c r="C45" s="25" t="s">
        <v>29</v>
      </c>
      <c r="D45" s="26"/>
      <c r="E45" s="26"/>
      <c r="F45" s="26"/>
      <c r="G45" s="26"/>
      <c r="H45" s="26"/>
      <c r="I45" s="26"/>
      <c r="J45" s="26"/>
      <c r="K45" s="34"/>
      <c r="L45" s="34"/>
      <c r="M45" s="34"/>
    </row>
    <row r="46" spans="1:13" ht="51.75" thickBot="1" x14ac:dyDescent="0.3">
      <c r="A46" s="33"/>
      <c r="B46" s="24" t="s">
        <v>136</v>
      </c>
      <c r="C46" s="25" t="s">
        <v>30</v>
      </c>
      <c r="D46" s="26">
        <f>SUM(E46:M46)</f>
        <v>17177.04</v>
      </c>
      <c r="E46" s="26"/>
      <c r="F46" s="26"/>
      <c r="G46" s="26"/>
      <c r="H46" s="26">
        <f>1777.64+15399.4</f>
        <v>17177.04</v>
      </c>
      <c r="I46" s="26"/>
      <c r="J46" s="26"/>
      <c r="K46" s="34"/>
      <c r="L46" s="34"/>
      <c r="M46" s="34"/>
    </row>
    <row r="47" spans="1:13" ht="64.5" thickBot="1" x14ac:dyDescent="0.3">
      <c r="A47" s="33"/>
      <c r="B47" s="27" t="s">
        <v>137</v>
      </c>
      <c r="C47" s="39" t="s">
        <v>31</v>
      </c>
      <c r="D47" s="40"/>
      <c r="E47" s="40"/>
      <c r="F47" s="40"/>
      <c r="G47" s="40"/>
      <c r="H47" s="40"/>
      <c r="I47" s="40"/>
      <c r="J47" s="40"/>
      <c r="K47" s="41"/>
      <c r="L47" s="41"/>
      <c r="M47" s="41"/>
    </row>
    <row r="48" spans="1:13" ht="64.5" thickBot="1" x14ac:dyDescent="0.3">
      <c r="A48" s="33"/>
      <c r="B48" s="27" t="s">
        <v>138</v>
      </c>
      <c r="C48" s="78" t="s">
        <v>32</v>
      </c>
      <c r="D48" s="40"/>
      <c r="E48" s="40"/>
      <c r="F48" s="40"/>
      <c r="G48" s="40"/>
      <c r="H48" s="40"/>
      <c r="I48" s="40"/>
      <c r="J48" s="40"/>
      <c r="K48" s="41"/>
      <c r="L48" s="41"/>
      <c r="M48" s="41"/>
    </row>
    <row r="49" spans="1:13" s="75" customFormat="1" ht="65.25" customHeight="1" thickBot="1" x14ac:dyDescent="0.3">
      <c r="A49" s="33"/>
      <c r="B49" s="91" t="s">
        <v>147</v>
      </c>
      <c r="C49" s="84" t="s">
        <v>33</v>
      </c>
      <c r="D49" s="40"/>
      <c r="E49" s="40"/>
      <c r="F49" s="40"/>
      <c r="G49" s="40"/>
      <c r="H49" s="40"/>
      <c r="I49" s="40"/>
      <c r="J49" s="40"/>
      <c r="K49" s="41"/>
      <c r="L49" s="41"/>
      <c r="M49" s="41"/>
    </row>
    <row r="50" spans="1:13" ht="26.25" thickBot="1" x14ac:dyDescent="0.3">
      <c r="A50" s="33"/>
      <c r="B50" s="28" t="s">
        <v>113</v>
      </c>
      <c r="C50" s="63" t="s">
        <v>34</v>
      </c>
      <c r="D50" s="3">
        <f t="shared" ref="D50:D59" si="1">SUM(E50:M50)</f>
        <v>53232.187999999995</v>
      </c>
      <c r="E50" s="3"/>
      <c r="F50" s="3"/>
      <c r="G50" s="3"/>
      <c r="H50" s="3">
        <f>14794.319+6347.37+3959.1</f>
        <v>25100.788999999997</v>
      </c>
      <c r="I50" s="3">
        <v>50.16</v>
      </c>
      <c r="J50" s="3"/>
      <c r="K50" s="73">
        <f>4728.9+1377.4+2204.3+16.1+14.5+258.5+6+60.2</f>
        <v>8665.9</v>
      </c>
      <c r="L50" s="74">
        <f>387.9+59.6+420+157.539+15466.3+929.2+1994.8</f>
        <v>19415.339</v>
      </c>
      <c r="M50" s="4"/>
    </row>
    <row r="51" spans="1:13" s="69" customFormat="1" ht="53.25" customHeight="1" thickBot="1" x14ac:dyDescent="0.3">
      <c r="A51" s="68"/>
      <c r="B51" s="92" t="s">
        <v>156</v>
      </c>
      <c r="C51" s="93" t="s">
        <v>35</v>
      </c>
      <c r="D51" s="82">
        <f t="shared" si="1"/>
        <v>21193.859999999997</v>
      </c>
      <c r="E51" s="82"/>
      <c r="F51" s="82"/>
      <c r="G51" s="82"/>
      <c r="H51" s="82">
        <f>10837.23+6347.37+3959.1</f>
        <v>21143.699999999997</v>
      </c>
      <c r="I51" s="82">
        <v>50.16</v>
      </c>
      <c r="J51" s="82"/>
      <c r="K51" s="94"/>
      <c r="L51" s="94"/>
      <c r="M51" s="94"/>
    </row>
    <row r="52" spans="1:13" s="99" customFormat="1" ht="75.75" customHeight="1" thickBot="1" x14ac:dyDescent="0.3">
      <c r="A52" s="95"/>
      <c r="B52" s="100" t="s">
        <v>157</v>
      </c>
      <c r="C52" s="97" t="s">
        <v>36</v>
      </c>
      <c r="D52" s="98">
        <f t="shared" si="1"/>
        <v>25150.949000000001</v>
      </c>
      <c r="E52" s="101"/>
      <c r="F52" s="101"/>
      <c r="G52" s="101"/>
      <c r="H52" s="101">
        <v>25100.789000000001</v>
      </c>
      <c r="I52" s="101">
        <v>50.16</v>
      </c>
      <c r="J52" s="101"/>
      <c r="K52" s="102"/>
      <c r="L52" s="102"/>
      <c r="M52" s="103"/>
    </row>
    <row r="53" spans="1:13" ht="26.25" thickBot="1" x14ac:dyDescent="0.3">
      <c r="A53" s="33"/>
      <c r="B53" s="28" t="s">
        <v>139</v>
      </c>
      <c r="C53" s="2" t="s">
        <v>37</v>
      </c>
      <c r="D53" s="3">
        <f t="shared" si="1"/>
        <v>17177.04</v>
      </c>
      <c r="E53" s="3"/>
      <c r="F53" s="3"/>
      <c r="G53" s="3"/>
      <c r="H53" s="3">
        <f>1777.64+15399.4</f>
        <v>17177.04</v>
      </c>
      <c r="I53" s="3"/>
      <c r="J53" s="3"/>
      <c r="K53" s="4"/>
      <c r="L53" s="4"/>
      <c r="M53" s="4"/>
    </row>
    <row r="54" spans="1:13" ht="27" thickBot="1" x14ac:dyDescent="0.3">
      <c r="A54" s="33"/>
      <c r="B54" s="46" t="s">
        <v>114</v>
      </c>
      <c r="C54" s="22" t="s">
        <v>38</v>
      </c>
      <c r="D54" s="23">
        <f t="shared" si="1"/>
        <v>48313.538999999997</v>
      </c>
      <c r="E54" s="23"/>
      <c r="F54" s="23"/>
      <c r="G54" s="23"/>
      <c r="H54" s="23">
        <f>12110.33+4772.5+3303.6</f>
        <v>20186.43</v>
      </c>
      <c r="I54" s="23">
        <v>45.87</v>
      </c>
      <c r="J54" s="23"/>
      <c r="K54" s="73">
        <f>4728.9+1377.4+2204.3+16.1+14.5+258.5+6+60.2</f>
        <v>8665.9</v>
      </c>
      <c r="L54" s="74">
        <f>387.9+59.6+420+157.539+15466.3+929.2+1994.8</f>
        <v>19415.339</v>
      </c>
      <c r="M54" s="23"/>
    </row>
    <row r="55" spans="1:13" ht="51.75" thickBot="1" x14ac:dyDescent="0.3">
      <c r="A55" s="33"/>
      <c r="B55" s="24" t="s">
        <v>162</v>
      </c>
      <c r="C55" s="25" t="s">
        <v>39</v>
      </c>
      <c r="D55" s="26">
        <f t="shared" si="1"/>
        <v>3042.27</v>
      </c>
      <c r="E55" s="26"/>
      <c r="F55" s="26"/>
      <c r="G55" s="26"/>
      <c r="H55" s="26">
        <v>3042.27</v>
      </c>
      <c r="I55" s="26"/>
      <c r="J55" s="26"/>
      <c r="K55" s="34"/>
      <c r="L55" s="34"/>
      <c r="M55" s="34"/>
    </row>
    <row r="56" spans="1:13" ht="64.5" thickBot="1" x14ac:dyDescent="0.3">
      <c r="A56" s="33"/>
      <c r="B56" s="27" t="s">
        <v>158</v>
      </c>
      <c r="C56" s="39" t="s">
        <v>40</v>
      </c>
      <c r="D56" s="40">
        <f t="shared" si="1"/>
        <v>3042.27</v>
      </c>
      <c r="E56" s="40"/>
      <c r="F56" s="40"/>
      <c r="G56" s="40"/>
      <c r="H56" s="40">
        <v>3042.27</v>
      </c>
      <c r="I56" s="40"/>
      <c r="J56" s="40"/>
      <c r="K56" s="41"/>
      <c r="L56" s="41"/>
      <c r="M56" s="41"/>
    </row>
    <row r="57" spans="1:13" ht="64.5" thickBot="1" x14ac:dyDescent="0.3">
      <c r="A57" s="33"/>
      <c r="B57" s="27" t="s">
        <v>159</v>
      </c>
      <c r="C57" s="39" t="s">
        <v>41</v>
      </c>
      <c r="D57" s="40"/>
      <c r="E57" s="40"/>
      <c r="F57" s="40"/>
      <c r="G57" s="40"/>
      <c r="H57" s="40"/>
      <c r="I57" s="40"/>
      <c r="J57" s="40"/>
      <c r="K57" s="41"/>
      <c r="L57" s="41"/>
      <c r="M57" s="41"/>
    </row>
    <row r="58" spans="1:13" ht="52.5" customHeight="1" thickBot="1" x14ac:dyDescent="0.3">
      <c r="A58" s="33"/>
      <c r="B58" s="55" t="s">
        <v>160</v>
      </c>
      <c r="C58" s="56" t="s">
        <v>119</v>
      </c>
      <c r="D58" s="54">
        <f t="shared" si="1"/>
        <v>16549.669999999998</v>
      </c>
      <c r="E58" s="54"/>
      <c r="F58" s="54"/>
      <c r="G58" s="54"/>
      <c r="H58" s="54">
        <f>8427.7+4772.5+3303.6</f>
        <v>16503.8</v>
      </c>
      <c r="I58" s="54">
        <v>45.87</v>
      </c>
      <c r="J58" s="54"/>
      <c r="K58" s="64"/>
      <c r="L58" s="64"/>
      <c r="M58" s="64"/>
    </row>
    <row r="59" spans="1:13" s="99" customFormat="1" ht="68.25" customHeight="1" thickBot="1" x14ac:dyDescent="0.3">
      <c r="A59" s="95"/>
      <c r="B59" s="104" t="s">
        <v>161</v>
      </c>
      <c r="C59" s="105" t="s">
        <v>148</v>
      </c>
      <c r="D59" s="106">
        <f t="shared" si="1"/>
        <v>20232.3</v>
      </c>
      <c r="E59" s="106"/>
      <c r="F59" s="106"/>
      <c r="G59" s="106"/>
      <c r="H59" s="106">
        <v>20186.43</v>
      </c>
      <c r="I59" s="106">
        <v>45.87</v>
      </c>
      <c r="J59" s="106"/>
      <c r="K59" s="107"/>
      <c r="L59" s="107"/>
      <c r="M59" s="107"/>
    </row>
    <row r="60" spans="1:13" ht="19.5" customHeight="1" thickBot="1" x14ac:dyDescent="0.3">
      <c r="A60" s="33"/>
      <c r="B60" s="28" t="s">
        <v>115</v>
      </c>
      <c r="C60" s="2" t="s">
        <v>149</v>
      </c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3" ht="15.75" thickBot="1" x14ac:dyDescent="0.3">
      <c r="A61" s="33"/>
      <c r="B61" s="28" t="s">
        <v>116</v>
      </c>
      <c r="C61" s="2" t="s">
        <v>150</v>
      </c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3"/>
      <c r="B62" s="3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 ht="41.25" customHeight="1" x14ac:dyDescent="0.25">
      <c r="A63" s="33"/>
      <c r="B63" s="120" t="s">
        <v>104</v>
      </c>
      <c r="C63" s="120"/>
      <c r="D63" s="120"/>
      <c r="E63" s="157" t="s">
        <v>167</v>
      </c>
      <c r="F63" s="157"/>
      <c r="G63" s="157"/>
      <c r="H63" s="157"/>
      <c r="I63" s="154" t="s">
        <v>168</v>
      </c>
      <c r="J63" s="154"/>
      <c r="K63" s="154"/>
      <c r="L63" s="119" t="s">
        <v>57</v>
      </c>
      <c r="M63" s="119"/>
    </row>
    <row r="64" spans="1:13" x14ac:dyDescent="0.25">
      <c r="A64" s="33"/>
      <c r="B64" s="6"/>
      <c r="C64" s="6"/>
      <c r="D64" s="6"/>
      <c r="E64" s="158" t="s">
        <v>42</v>
      </c>
      <c r="F64" s="158"/>
      <c r="G64" s="158"/>
      <c r="H64" s="158"/>
      <c r="I64" s="158" t="s">
        <v>43</v>
      </c>
      <c r="J64" s="158"/>
      <c r="K64" s="158"/>
      <c r="L64" s="158" t="s">
        <v>44</v>
      </c>
      <c r="M64" s="158"/>
    </row>
    <row r="65" spans="1:14" ht="28.5" customHeight="1" x14ac:dyDescent="0.25">
      <c r="A65" s="33"/>
      <c r="B65" s="6"/>
      <c r="C65" s="33"/>
      <c r="D65" s="6"/>
      <c r="E65" s="152" t="s">
        <v>169</v>
      </c>
      <c r="F65" s="152"/>
      <c r="G65" s="152"/>
      <c r="H65" s="152"/>
      <c r="I65" s="153" t="s">
        <v>170</v>
      </c>
      <c r="J65" s="153"/>
      <c r="K65" s="153"/>
      <c r="L65" s="154"/>
      <c r="M65" s="154"/>
    </row>
    <row r="66" spans="1:14" ht="18.75" customHeight="1" x14ac:dyDescent="0.25">
      <c r="A66" s="33"/>
      <c r="B66" s="6"/>
      <c r="C66" s="33"/>
      <c r="D66" s="37"/>
      <c r="E66" s="155" t="s">
        <v>45</v>
      </c>
      <c r="F66" s="155"/>
      <c r="G66" s="155"/>
      <c r="H66" s="155"/>
      <c r="I66" s="156" t="s">
        <v>46</v>
      </c>
      <c r="J66" s="156"/>
      <c r="K66" s="156"/>
      <c r="L66" s="155"/>
      <c r="M66" s="155"/>
    </row>
    <row r="67" spans="1:14" x14ac:dyDescent="0.25">
      <c r="B67" s="9"/>
      <c r="C67" s="7"/>
      <c r="D67" s="7"/>
      <c r="E67" s="7"/>
      <c r="F67" s="7"/>
      <c r="G67" s="7"/>
      <c r="H67" s="7"/>
      <c r="I67" s="7"/>
      <c r="J67" s="7"/>
      <c r="K67" s="7"/>
      <c r="L67"/>
      <c r="M67"/>
      <c r="N67" s="8"/>
    </row>
  </sheetData>
  <mergeCells count="40">
    <mergeCell ref="E66:H66"/>
    <mergeCell ref="I66:K66"/>
    <mergeCell ref="L66:M66"/>
    <mergeCell ref="E63:H63"/>
    <mergeCell ref="I63:K63"/>
    <mergeCell ref="L63:M63"/>
    <mergeCell ref="E64:H64"/>
    <mergeCell ref="I64:K64"/>
    <mergeCell ref="L64:M64"/>
    <mergeCell ref="L11:M11"/>
    <mergeCell ref="L12:L13"/>
    <mergeCell ref="M12:M13"/>
    <mergeCell ref="E65:H65"/>
    <mergeCell ref="I65:K65"/>
    <mergeCell ref="L65:M65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</mergeCells>
  <pageMargins left="0.23622047244094491" right="0.23622047244094491" top="0.35433070866141736" bottom="0.35433070866141736" header="0" footer="0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13" workbookViewId="0">
      <selection activeCell="A17" sqref="A17:J17"/>
    </sheetView>
  </sheetViews>
  <sheetFormatPr defaultRowHeight="15" x14ac:dyDescent="0.25"/>
  <cols>
    <col min="1" max="1" width="6" customWidth="1"/>
    <col min="2" max="2" width="35" customWidth="1"/>
    <col min="3" max="3" width="13.7109375" customWidth="1"/>
    <col min="4" max="4" width="16" customWidth="1"/>
    <col min="5" max="5" width="17.140625" customWidth="1"/>
    <col min="6" max="6" width="14.7109375" customWidth="1"/>
    <col min="7" max="7" width="13.28515625" customWidth="1"/>
    <col min="8" max="8" width="13.42578125" customWidth="1"/>
    <col min="9" max="9" width="10.7109375" customWidth="1"/>
    <col min="10" max="10" width="12" customWidth="1"/>
  </cols>
  <sheetData>
    <row r="1" spans="1:10" x14ac:dyDescent="0.25">
      <c r="A1" s="182" t="s">
        <v>121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25">
      <c r="A2" s="180" t="s">
        <v>58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x14ac:dyDescent="0.25">
      <c r="A3" s="152" t="s">
        <v>59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x14ac:dyDescent="0.25">
      <c r="A4" s="152" t="s">
        <v>60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0" x14ac:dyDescent="0.25">
      <c r="A5" s="152" t="s">
        <v>61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0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spans="1:10" x14ac:dyDescent="0.25">
      <c r="A7" s="159" t="s">
        <v>62</v>
      </c>
      <c r="B7" s="159"/>
      <c r="C7" s="159"/>
      <c r="D7" s="108"/>
      <c r="E7" s="108"/>
      <c r="F7" s="108"/>
      <c r="G7" s="108"/>
      <c r="H7" s="108"/>
      <c r="I7" s="108"/>
      <c r="J7" s="108"/>
    </row>
    <row r="8" spans="1:10" ht="32.25" customHeight="1" x14ac:dyDescent="0.25">
      <c r="A8" s="173" t="s">
        <v>63</v>
      </c>
      <c r="B8" s="173"/>
      <c r="C8" s="173"/>
      <c r="D8" s="173"/>
      <c r="E8" s="173"/>
      <c r="F8" s="108"/>
      <c r="G8" s="108"/>
      <c r="H8" s="108"/>
      <c r="I8" s="108"/>
      <c r="J8" s="108"/>
    </row>
    <row r="9" spans="1:10" x14ac:dyDescent="0.25">
      <c r="A9" s="181" t="s">
        <v>191</v>
      </c>
      <c r="B9" s="159"/>
      <c r="C9" s="159"/>
      <c r="D9" s="159"/>
      <c r="E9" s="159"/>
      <c r="F9" s="108"/>
      <c r="G9" s="108"/>
      <c r="H9" s="108"/>
      <c r="I9" s="108"/>
      <c r="J9" s="108"/>
    </row>
    <row r="10" spans="1:10" x14ac:dyDescent="0.25">
      <c r="A10" s="108" t="s">
        <v>192</v>
      </c>
      <c r="B10" s="108"/>
      <c r="C10" s="108"/>
      <c r="D10" s="108"/>
      <c r="E10" s="159"/>
      <c r="F10" s="159"/>
      <c r="G10" s="108"/>
      <c r="H10" s="108"/>
      <c r="I10" s="108"/>
      <c r="J10" s="108"/>
    </row>
    <row r="11" spans="1:10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</row>
    <row r="12" spans="1:10" x14ac:dyDescent="0.25">
      <c r="A12" s="108" t="s">
        <v>64</v>
      </c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 ht="60" customHeight="1" x14ac:dyDescent="0.25">
      <c r="A13" s="160" t="s">
        <v>65</v>
      </c>
      <c r="B13" s="160" t="s">
        <v>66</v>
      </c>
      <c r="C13" s="160" t="s">
        <v>67</v>
      </c>
      <c r="D13" s="160" t="s">
        <v>68</v>
      </c>
      <c r="E13" s="160" t="s">
        <v>69</v>
      </c>
      <c r="F13" s="160" t="s">
        <v>70</v>
      </c>
      <c r="G13" s="162" t="s">
        <v>71</v>
      </c>
      <c r="H13" s="163"/>
      <c r="I13" s="160" t="s">
        <v>72</v>
      </c>
      <c r="J13" s="160" t="s">
        <v>73</v>
      </c>
    </row>
    <row r="14" spans="1:10" ht="40.5" customHeight="1" x14ac:dyDescent="0.25">
      <c r="A14" s="161"/>
      <c r="B14" s="161"/>
      <c r="C14" s="161"/>
      <c r="D14" s="161"/>
      <c r="E14" s="161"/>
      <c r="F14" s="161"/>
      <c r="G14" s="110" t="s">
        <v>74</v>
      </c>
      <c r="H14" s="110" t="s">
        <v>86</v>
      </c>
      <c r="I14" s="161"/>
      <c r="J14" s="161"/>
    </row>
    <row r="15" spans="1:10" x14ac:dyDescent="0.25">
      <c r="A15" s="111">
        <v>1</v>
      </c>
      <c r="B15" s="111">
        <v>2</v>
      </c>
      <c r="C15" s="111">
        <v>3</v>
      </c>
      <c r="D15" s="111">
        <v>4</v>
      </c>
      <c r="E15" s="111">
        <v>5</v>
      </c>
      <c r="F15" s="111">
        <v>6</v>
      </c>
      <c r="G15" s="111">
        <v>8</v>
      </c>
      <c r="H15" s="111">
        <v>9</v>
      </c>
      <c r="I15" s="111">
        <v>10</v>
      </c>
      <c r="J15" s="111">
        <v>11</v>
      </c>
    </row>
    <row r="16" spans="1:10" x14ac:dyDescent="0.25">
      <c r="A16" s="177" t="s">
        <v>75</v>
      </c>
      <c r="B16" s="178"/>
      <c r="C16" s="178"/>
      <c r="D16" s="178"/>
      <c r="E16" s="178"/>
      <c r="F16" s="178"/>
      <c r="G16" s="178"/>
      <c r="H16" s="178"/>
      <c r="I16" s="178"/>
      <c r="J16" s="179"/>
    </row>
    <row r="17" spans="1:10" x14ac:dyDescent="0.25">
      <c r="A17" s="164" t="s">
        <v>76</v>
      </c>
      <c r="B17" s="165"/>
      <c r="C17" s="165"/>
      <c r="D17" s="165"/>
      <c r="E17" s="165"/>
      <c r="F17" s="165"/>
      <c r="G17" s="165"/>
      <c r="H17" s="165"/>
      <c r="I17" s="165"/>
      <c r="J17" s="166"/>
    </row>
    <row r="18" spans="1:10" ht="75" x14ac:dyDescent="0.25">
      <c r="A18" s="111">
        <v>1</v>
      </c>
      <c r="B18" s="112" t="s">
        <v>171</v>
      </c>
      <c r="C18" s="113">
        <v>43868</v>
      </c>
      <c r="D18" s="111" t="s">
        <v>172</v>
      </c>
      <c r="E18" s="111">
        <v>914.82</v>
      </c>
      <c r="F18" s="111">
        <v>640.37</v>
      </c>
      <c r="G18" s="111">
        <v>274.45</v>
      </c>
      <c r="H18" s="111">
        <v>30</v>
      </c>
      <c r="I18" s="111">
        <v>2</v>
      </c>
      <c r="J18" s="111" t="s">
        <v>173</v>
      </c>
    </row>
    <row r="19" spans="1:10" ht="90" x14ac:dyDescent="0.25">
      <c r="A19" s="111">
        <v>2</v>
      </c>
      <c r="B19" s="112" t="s">
        <v>174</v>
      </c>
      <c r="C19" s="113">
        <v>43502</v>
      </c>
      <c r="D19" s="111" t="s">
        <v>172</v>
      </c>
      <c r="E19" s="111">
        <v>1014.09</v>
      </c>
      <c r="F19" s="111">
        <v>1014.09</v>
      </c>
      <c r="G19" s="111">
        <v>0</v>
      </c>
      <c r="H19" s="111">
        <v>0</v>
      </c>
      <c r="I19" s="111">
        <v>1</v>
      </c>
      <c r="J19" s="111" t="s">
        <v>175</v>
      </c>
    </row>
    <row r="20" spans="1:10" ht="90" x14ac:dyDescent="0.25">
      <c r="A20" s="111">
        <v>3</v>
      </c>
      <c r="B20" s="112" t="s">
        <v>174</v>
      </c>
      <c r="C20" s="113">
        <v>43502</v>
      </c>
      <c r="D20" s="111" t="s">
        <v>172</v>
      </c>
      <c r="E20" s="111">
        <v>1014.09</v>
      </c>
      <c r="F20" s="111">
        <v>1014.09</v>
      </c>
      <c r="G20" s="111">
        <v>0</v>
      </c>
      <c r="H20" s="111">
        <v>0</v>
      </c>
      <c r="I20" s="111">
        <v>1</v>
      </c>
      <c r="J20" s="111" t="s">
        <v>175</v>
      </c>
    </row>
    <row r="21" spans="1:10" ht="90" x14ac:dyDescent="0.25">
      <c r="A21" s="111">
        <v>4</v>
      </c>
      <c r="B21" s="112" t="s">
        <v>174</v>
      </c>
      <c r="C21" s="113">
        <v>43502</v>
      </c>
      <c r="D21" s="111" t="s">
        <v>172</v>
      </c>
      <c r="E21" s="111">
        <v>1014.09</v>
      </c>
      <c r="F21" s="111">
        <v>1014.09</v>
      </c>
      <c r="G21" s="111">
        <v>0</v>
      </c>
      <c r="H21" s="111">
        <v>0</v>
      </c>
      <c r="I21" s="111">
        <v>1</v>
      </c>
      <c r="J21" s="111" t="s">
        <v>175</v>
      </c>
    </row>
    <row r="22" spans="1:10" ht="105" x14ac:dyDescent="0.25">
      <c r="A22" s="111">
        <v>5</v>
      </c>
      <c r="B22" s="112" t="s">
        <v>176</v>
      </c>
      <c r="C22" s="113">
        <v>43875</v>
      </c>
      <c r="D22" s="111" t="s">
        <v>177</v>
      </c>
      <c r="E22" s="111">
        <v>148.88999999999999</v>
      </c>
      <c r="F22" s="111">
        <v>10.214</v>
      </c>
      <c r="G22" s="111">
        <v>138.66999999999999</v>
      </c>
      <c r="H22" s="111">
        <v>93.14</v>
      </c>
      <c r="I22" s="111">
        <v>11</v>
      </c>
      <c r="J22" s="111" t="s">
        <v>173</v>
      </c>
    </row>
    <row r="23" spans="1:10" ht="75" x14ac:dyDescent="0.25">
      <c r="A23" s="111">
        <v>6</v>
      </c>
      <c r="B23" s="112" t="s">
        <v>178</v>
      </c>
      <c r="C23" s="113">
        <v>43882</v>
      </c>
      <c r="D23" s="111" t="s">
        <v>177</v>
      </c>
      <c r="E23" s="111">
        <v>5339.42</v>
      </c>
      <c r="F23" s="111">
        <v>4378.3</v>
      </c>
      <c r="G23" s="111">
        <v>961.12</v>
      </c>
      <c r="H23" s="111">
        <v>18</v>
      </c>
      <c r="I23" s="111">
        <v>5</v>
      </c>
      <c r="J23" s="111" t="s">
        <v>173</v>
      </c>
    </row>
    <row r="24" spans="1:10" ht="60" x14ac:dyDescent="0.25">
      <c r="A24" s="111">
        <v>7</v>
      </c>
      <c r="B24" s="112" t="s">
        <v>179</v>
      </c>
      <c r="C24" s="113">
        <v>43882</v>
      </c>
      <c r="D24" s="111" t="s">
        <v>177</v>
      </c>
      <c r="E24" s="111">
        <v>4123.58</v>
      </c>
      <c r="F24" s="111">
        <v>3340.1</v>
      </c>
      <c r="G24" s="111">
        <v>783.48</v>
      </c>
      <c r="H24" s="111">
        <v>19</v>
      </c>
      <c r="I24" s="111">
        <v>3</v>
      </c>
      <c r="J24" s="111" t="s">
        <v>173</v>
      </c>
    </row>
    <row r="25" spans="1:10" ht="45" x14ac:dyDescent="0.25">
      <c r="A25" s="111">
        <v>8</v>
      </c>
      <c r="B25" s="112" t="s">
        <v>180</v>
      </c>
      <c r="C25" s="113">
        <v>43887</v>
      </c>
      <c r="D25" s="111" t="s">
        <v>177</v>
      </c>
      <c r="E25" s="111">
        <v>950.9</v>
      </c>
      <c r="F25" s="111">
        <v>556.29999999999995</v>
      </c>
      <c r="G25" s="111">
        <v>394.6</v>
      </c>
      <c r="H25" s="111">
        <v>41.5</v>
      </c>
      <c r="I25" s="111">
        <v>5</v>
      </c>
      <c r="J25" s="111" t="s">
        <v>173</v>
      </c>
    </row>
    <row r="26" spans="1:10" ht="45" x14ac:dyDescent="0.25">
      <c r="A26" s="111">
        <v>9</v>
      </c>
      <c r="B26" s="112" t="s">
        <v>181</v>
      </c>
      <c r="C26" s="113">
        <v>43896</v>
      </c>
      <c r="D26" s="111" t="s">
        <v>182</v>
      </c>
      <c r="E26" s="111">
        <v>50.16</v>
      </c>
      <c r="F26" s="111">
        <v>45.87</v>
      </c>
      <c r="G26" s="111">
        <v>4.29</v>
      </c>
      <c r="H26" s="111">
        <v>8.5500000000000007</v>
      </c>
      <c r="I26" s="111">
        <v>3</v>
      </c>
      <c r="J26" s="111" t="s">
        <v>173</v>
      </c>
    </row>
    <row r="27" spans="1:10" ht="105" x14ac:dyDescent="0.25">
      <c r="A27" s="111">
        <v>10</v>
      </c>
      <c r="B27" s="112" t="s">
        <v>183</v>
      </c>
      <c r="C27" s="113">
        <v>43902</v>
      </c>
      <c r="D27" s="111" t="s">
        <v>177</v>
      </c>
      <c r="E27" s="111">
        <v>274.45</v>
      </c>
      <c r="F27" s="111">
        <v>142.80000000000001</v>
      </c>
      <c r="G27" s="111">
        <v>131.65</v>
      </c>
      <c r="H27" s="111">
        <v>47.97</v>
      </c>
      <c r="I27" s="111">
        <v>5</v>
      </c>
      <c r="J27" s="111" t="s">
        <v>173</v>
      </c>
    </row>
    <row r="28" spans="1:10" ht="90" x14ac:dyDescent="0.25">
      <c r="A28" s="111">
        <v>11</v>
      </c>
      <c r="B28" s="112" t="s">
        <v>184</v>
      </c>
      <c r="C28" s="114">
        <v>43913</v>
      </c>
      <c r="D28" s="112" t="s">
        <v>177</v>
      </c>
      <c r="E28" s="112">
        <v>452.67</v>
      </c>
      <c r="F28" s="112">
        <v>321.39999999999998</v>
      </c>
      <c r="G28" s="112">
        <v>131.27000000000001</v>
      </c>
      <c r="H28" s="112">
        <v>29</v>
      </c>
      <c r="I28" s="112">
        <v>4</v>
      </c>
      <c r="J28" s="112" t="s">
        <v>173</v>
      </c>
    </row>
    <row r="29" spans="1:10" ht="75" x14ac:dyDescent="0.25">
      <c r="A29" s="111">
        <v>12</v>
      </c>
      <c r="B29" s="112" t="s">
        <v>185</v>
      </c>
      <c r="C29" s="114">
        <v>43917</v>
      </c>
      <c r="D29" s="112" t="s">
        <v>177</v>
      </c>
      <c r="E29" s="112">
        <v>382.56</v>
      </c>
      <c r="F29" s="112">
        <v>309.89999999999998</v>
      </c>
      <c r="G29" s="112">
        <v>72.66</v>
      </c>
      <c r="H29" s="112">
        <v>18.989999999999998</v>
      </c>
      <c r="I29" s="112">
        <v>3</v>
      </c>
      <c r="J29" s="112" t="s">
        <v>173</v>
      </c>
    </row>
    <row r="30" spans="1:10" ht="60" x14ac:dyDescent="0.25">
      <c r="A30" s="111">
        <v>13</v>
      </c>
      <c r="B30" s="112" t="s">
        <v>186</v>
      </c>
      <c r="C30" s="114">
        <v>43914</v>
      </c>
      <c r="D30" s="112" t="s">
        <v>177</v>
      </c>
      <c r="E30" s="112">
        <v>1271.98</v>
      </c>
      <c r="F30" s="112">
        <v>1176.5999999999999</v>
      </c>
      <c r="G30" s="112">
        <v>95.38</v>
      </c>
      <c r="H30" s="112">
        <v>7.5</v>
      </c>
      <c r="I30" s="112">
        <v>2</v>
      </c>
      <c r="J30" s="112" t="s">
        <v>173</v>
      </c>
    </row>
    <row r="31" spans="1:10" ht="120" x14ac:dyDescent="0.25">
      <c r="A31" s="111">
        <v>14</v>
      </c>
      <c r="B31" s="112" t="s">
        <v>187</v>
      </c>
      <c r="C31" s="114">
        <v>43917</v>
      </c>
      <c r="D31" s="112" t="s">
        <v>177</v>
      </c>
      <c r="E31" s="112">
        <v>450.67</v>
      </c>
      <c r="F31" s="112">
        <v>369.8</v>
      </c>
      <c r="G31" s="112">
        <v>80.87</v>
      </c>
      <c r="H31" s="112">
        <v>17.940000000000001</v>
      </c>
      <c r="I31" s="112">
        <v>5</v>
      </c>
      <c r="J31" s="112" t="s">
        <v>173</v>
      </c>
    </row>
    <row r="32" spans="1:10" ht="75" x14ac:dyDescent="0.25">
      <c r="A32" s="111">
        <v>15</v>
      </c>
      <c r="B32" s="112" t="s">
        <v>188</v>
      </c>
      <c r="C32" s="114">
        <v>43916</v>
      </c>
      <c r="D32" s="112" t="s">
        <v>177</v>
      </c>
      <c r="E32" s="112">
        <v>3789.5</v>
      </c>
      <c r="F32" s="112">
        <v>2594.8000000000002</v>
      </c>
      <c r="G32" s="112">
        <v>1194.7</v>
      </c>
      <c r="H32" s="112">
        <v>31.53</v>
      </c>
      <c r="I32" s="112">
        <v>7</v>
      </c>
      <c r="J32" s="112" t="s">
        <v>173</v>
      </c>
    </row>
    <row r="33" spans="1:10" ht="75" x14ac:dyDescent="0.25">
      <c r="A33" s="111">
        <v>16</v>
      </c>
      <c r="B33" s="112" t="s">
        <v>189</v>
      </c>
      <c r="C33" s="113">
        <v>43886</v>
      </c>
      <c r="D33" s="111" t="s">
        <v>177</v>
      </c>
      <c r="E33" s="111">
        <v>1590.53</v>
      </c>
      <c r="F33" s="111">
        <v>1231.2</v>
      </c>
      <c r="G33" s="111">
        <v>359.33</v>
      </c>
      <c r="H33" s="111">
        <v>22.59</v>
      </c>
      <c r="I33" s="111">
        <v>7</v>
      </c>
      <c r="J33" s="111" t="s">
        <v>173</v>
      </c>
    </row>
    <row r="34" spans="1:10" ht="45" x14ac:dyDescent="0.25">
      <c r="A34" s="111">
        <v>17</v>
      </c>
      <c r="B34" s="112" t="s">
        <v>190</v>
      </c>
      <c r="C34" s="113">
        <v>43893</v>
      </c>
      <c r="D34" s="111" t="s">
        <v>177</v>
      </c>
      <c r="E34" s="111">
        <v>2368.5300000000002</v>
      </c>
      <c r="F34" s="111">
        <v>2072.5</v>
      </c>
      <c r="G34" s="111">
        <v>296.02999999999997</v>
      </c>
      <c r="H34" s="111">
        <v>12.5</v>
      </c>
      <c r="I34" s="111">
        <v>4</v>
      </c>
      <c r="J34" s="111" t="s">
        <v>173</v>
      </c>
    </row>
    <row r="35" spans="1:10" ht="24.75" customHeight="1" x14ac:dyDescent="0.25">
      <c r="A35" s="109"/>
      <c r="B35" s="175" t="s">
        <v>77</v>
      </c>
      <c r="C35" s="176"/>
      <c r="D35" s="115"/>
      <c r="E35" s="115">
        <f>SUM(E18:E34)</f>
        <v>25150.929999999997</v>
      </c>
      <c r="F35" s="115">
        <f>SUM(F18:F34)</f>
        <v>20232.423999999999</v>
      </c>
      <c r="G35" s="115">
        <f>E35-F35</f>
        <v>4918.5059999999976</v>
      </c>
      <c r="H35" s="115">
        <f>G35/E35*100</f>
        <v>19.555960753737526</v>
      </c>
      <c r="I35" s="109">
        <f>SUM(I18:I34)</f>
        <v>69</v>
      </c>
      <c r="J35" s="109"/>
    </row>
    <row r="36" spans="1:10" x14ac:dyDescent="0.25">
      <c r="A36" s="167" t="s">
        <v>78</v>
      </c>
      <c r="B36" s="168"/>
      <c r="C36" s="168"/>
      <c r="D36" s="168"/>
      <c r="E36" s="168"/>
      <c r="F36" s="168"/>
      <c r="G36" s="168"/>
      <c r="H36" s="168"/>
      <c r="I36" s="168"/>
      <c r="J36" s="169"/>
    </row>
    <row r="37" spans="1:10" x14ac:dyDescent="0.25">
      <c r="A37" s="170" t="s">
        <v>79</v>
      </c>
      <c r="B37" s="171"/>
      <c r="C37" s="171"/>
      <c r="D37" s="171"/>
      <c r="E37" s="171"/>
      <c r="F37" s="171"/>
      <c r="G37" s="171"/>
      <c r="H37" s="171"/>
      <c r="I37" s="171"/>
      <c r="J37" s="172"/>
    </row>
    <row r="38" spans="1:10" x14ac:dyDescent="0.25">
      <c r="A38" s="109">
        <v>1</v>
      </c>
      <c r="B38" s="109"/>
      <c r="C38" s="109"/>
      <c r="D38" s="109"/>
      <c r="E38" s="109"/>
      <c r="F38" s="109"/>
      <c r="G38" s="109"/>
      <c r="H38" s="109"/>
      <c r="I38" s="109"/>
      <c r="J38" s="109"/>
    </row>
    <row r="39" spans="1:10" x14ac:dyDescent="0.25">
      <c r="A39" s="109">
        <v>2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x14ac:dyDescent="0.25">
      <c r="A40" s="109">
        <v>3</v>
      </c>
      <c r="B40" s="109"/>
      <c r="C40" s="109"/>
      <c r="D40" s="109"/>
      <c r="E40" s="109"/>
      <c r="F40" s="109"/>
      <c r="G40" s="109"/>
      <c r="H40" s="109"/>
      <c r="I40" s="109"/>
      <c r="J40" s="109"/>
    </row>
    <row r="41" spans="1:10" ht="22.5" customHeight="1" x14ac:dyDescent="0.25">
      <c r="A41" s="109"/>
      <c r="B41" s="109" t="s">
        <v>80</v>
      </c>
      <c r="C41" s="109"/>
      <c r="D41" s="109"/>
      <c r="E41" s="109"/>
      <c r="F41" s="109"/>
      <c r="G41" s="109"/>
      <c r="H41" s="109"/>
      <c r="I41" s="109"/>
      <c r="J41" s="109"/>
    </row>
    <row r="42" spans="1:10" x14ac:dyDescent="0.25">
      <c r="A42" s="167" t="s">
        <v>81</v>
      </c>
      <c r="B42" s="168"/>
      <c r="C42" s="168"/>
      <c r="D42" s="168"/>
      <c r="E42" s="168"/>
      <c r="F42" s="168"/>
      <c r="G42" s="168"/>
      <c r="H42" s="168"/>
      <c r="I42" s="168"/>
      <c r="J42" s="169"/>
    </row>
    <row r="43" spans="1:10" x14ac:dyDescent="0.25">
      <c r="A43" s="170" t="s">
        <v>82</v>
      </c>
      <c r="B43" s="171"/>
      <c r="C43" s="171"/>
      <c r="D43" s="171"/>
      <c r="E43" s="171"/>
      <c r="F43" s="171"/>
      <c r="G43" s="171"/>
      <c r="H43" s="171"/>
      <c r="I43" s="171"/>
      <c r="J43" s="172"/>
    </row>
    <row r="44" spans="1:10" ht="45" x14ac:dyDescent="0.25">
      <c r="A44" s="116">
        <v>1</v>
      </c>
      <c r="B44" s="116" t="s">
        <v>193</v>
      </c>
      <c r="C44" s="117">
        <v>43867</v>
      </c>
      <c r="D44" s="116" t="s">
        <v>177</v>
      </c>
      <c r="E44" s="116">
        <v>1399.4</v>
      </c>
      <c r="F44" s="116"/>
      <c r="G44" s="116"/>
      <c r="H44" s="116"/>
      <c r="I44" s="116"/>
      <c r="J44" s="116"/>
    </row>
    <row r="45" spans="1:10" ht="180" x14ac:dyDescent="0.25">
      <c r="A45" s="116">
        <v>2</v>
      </c>
      <c r="B45" s="116" t="s">
        <v>194</v>
      </c>
      <c r="C45" s="117">
        <v>43901</v>
      </c>
      <c r="D45" s="116" t="s">
        <v>177</v>
      </c>
      <c r="E45" s="116">
        <v>14000</v>
      </c>
      <c r="F45" s="116"/>
      <c r="G45" s="116"/>
      <c r="H45" s="116"/>
      <c r="I45" s="116"/>
      <c r="J45" s="116"/>
    </row>
    <row r="46" spans="1:10" ht="75" x14ac:dyDescent="0.25">
      <c r="A46" s="109">
        <v>3</v>
      </c>
      <c r="B46" s="116" t="s">
        <v>185</v>
      </c>
      <c r="C46" s="117">
        <v>43902</v>
      </c>
      <c r="D46" s="116" t="s">
        <v>177</v>
      </c>
      <c r="E46" s="116">
        <v>382.6</v>
      </c>
      <c r="F46" s="116"/>
      <c r="G46" s="116"/>
      <c r="H46" s="116"/>
      <c r="I46" s="116"/>
      <c r="J46" s="116"/>
    </row>
    <row r="47" spans="1:10" ht="75" x14ac:dyDescent="0.25">
      <c r="A47" s="109">
        <v>4</v>
      </c>
      <c r="B47" s="116" t="s">
        <v>195</v>
      </c>
      <c r="C47" s="117">
        <v>43914</v>
      </c>
      <c r="D47" s="116" t="s">
        <v>177</v>
      </c>
      <c r="E47" s="116">
        <v>1395.04</v>
      </c>
      <c r="F47" s="116"/>
      <c r="G47" s="116"/>
      <c r="H47" s="116"/>
      <c r="I47" s="116"/>
      <c r="J47" s="116"/>
    </row>
    <row r="48" spans="1:10" x14ac:dyDescent="0.25">
      <c r="A48" s="109"/>
      <c r="B48" s="115" t="s">
        <v>84</v>
      </c>
      <c r="C48" s="115"/>
      <c r="D48" s="115"/>
      <c r="E48" s="115">
        <f>SUM(E44:E47)</f>
        <v>17177.04</v>
      </c>
      <c r="F48" s="109" t="s">
        <v>83</v>
      </c>
      <c r="G48" s="109"/>
      <c r="H48" s="109"/>
      <c r="I48" s="109"/>
      <c r="J48" s="109"/>
    </row>
    <row r="49" spans="1:10" x14ac:dyDescent="0.25">
      <c r="A49" s="109"/>
      <c r="B49" s="115" t="s">
        <v>87</v>
      </c>
      <c r="C49" s="115"/>
      <c r="D49" s="115"/>
      <c r="E49" s="115">
        <f>E35+E48</f>
        <v>42327.97</v>
      </c>
      <c r="F49" s="109"/>
      <c r="G49" s="109"/>
      <c r="H49" s="109"/>
      <c r="I49" s="109"/>
      <c r="J49" s="109"/>
    </row>
    <row r="50" spans="1:10" x14ac:dyDescent="0.25">
      <c r="A50" s="108"/>
      <c r="B50" s="108"/>
      <c r="C50" s="108"/>
      <c r="D50" s="108"/>
      <c r="E50" s="108"/>
      <c r="F50" s="108"/>
      <c r="G50" s="108"/>
      <c r="H50" s="108"/>
      <c r="I50" s="108"/>
      <c r="J50" s="108"/>
    </row>
    <row r="51" spans="1:10" x14ac:dyDescent="0.25">
      <c r="A51" s="108"/>
      <c r="B51" s="108"/>
      <c r="C51" s="108"/>
      <c r="D51" s="108"/>
      <c r="E51" s="108"/>
      <c r="F51" s="108"/>
      <c r="G51" s="108"/>
      <c r="H51" s="108"/>
      <c r="I51" s="108"/>
      <c r="J51" s="108"/>
    </row>
    <row r="52" spans="1:10" x14ac:dyDescent="0.25">
      <c r="A52" s="173" t="s">
        <v>85</v>
      </c>
      <c r="B52" s="173"/>
      <c r="C52" s="174" t="s">
        <v>197</v>
      </c>
      <c r="D52" s="174"/>
      <c r="E52" s="174"/>
      <c r="F52" s="174"/>
      <c r="G52" s="174"/>
      <c r="H52" s="174"/>
      <c r="I52" s="174"/>
      <c r="J52" s="174"/>
    </row>
    <row r="53" spans="1:10" x14ac:dyDescent="0.25">
      <c r="A53" s="173" t="s">
        <v>91</v>
      </c>
      <c r="B53" s="173"/>
      <c r="C53" s="152" t="s">
        <v>92</v>
      </c>
      <c r="D53" s="152"/>
      <c r="E53" s="152" t="s">
        <v>93</v>
      </c>
      <c r="F53" s="152"/>
      <c r="G53" s="152"/>
      <c r="H53" s="152"/>
      <c r="I53" s="108"/>
      <c r="J53" s="108"/>
    </row>
    <row r="54" spans="1:10" x14ac:dyDescent="0.25">
      <c r="A54" s="108"/>
      <c r="B54" s="108"/>
      <c r="C54" s="108"/>
      <c r="D54" s="108"/>
      <c r="E54" s="108"/>
      <c r="F54" s="108"/>
      <c r="G54" s="108"/>
      <c r="H54" s="108"/>
      <c r="I54" s="108"/>
      <c r="J54" s="108"/>
    </row>
    <row r="55" spans="1:10" x14ac:dyDescent="0.25">
      <c r="A55" s="108"/>
      <c r="B55" s="108"/>
      <c r="C55" s="108"/>
      <c r="D55" s="108"/>
      <c r="E55" s="108"/>
      <c r="F55" s="108"/>
      <c r="G55" s="108"/>
      <c r="H55" s="108"/>
      <c r="I55" s="108"/>
      <c r="J55" s="108"/>
    </row>
    <row r="56" spans="1:10" x14ac:dyDescent="0.25">
      <c r="A56" s="159" t="s">
        <v>88</v>
      </c>
      <c r="B56" s="159"/>
      <c r="C56" s="159" t="s">
        <v>169</v>
      </c>
      <c r="D56" s="159"/>
      <c r="E56" s="159"/>
      <c r="F56" s="108"/>
      <c r="G56" s="108"/>
      <c r="H56" s="108"/>
      <c r="I56" s="108"/>
      <c r="J56" s="108"/>
    </row>
    <row r="57" spans="1:10" x14ac:dyDescent="0.25">
      <c r="A57" s="159" t="s">
        <v>89</v>
      </c>
      <c r="B57" s="159"/>
      <c r="C57" s="159"/>
      <c r="D57" s="159"/>
      <c r="E57" s="159"/>
      <c r="F57" s="108"/>
      <c r="G57" s="108"/>
      <c r="H57" s="108"/>
      <c r="I57" s="108"/>
      <c r="J57" s="108"/>
    </row>
    <row r="58" spans="1:10" x14ac:dyDescent="0.25">
      <c r="A58" s="159" t="s">
        <v>90</v>
      </c>
      <c r="B58" s="159"/>
      <c r="C58" s="159" t="s">
        <v>198</v>
      </c>
      <c r="D58" s="159"/>
      <c r="E58" s="108"/>
      <c r="F58" s="108"/>
      <c r="G58" s="108"/>
      <c r="H58" s="108"/>
      <c r="I58" s="108"/>
      <c r="J58" s="108"/>
    </row>
    <row r="59" spans="1:10" x14ac:dyDescent="0.25">
      <c r="A59" s="108"/>
      <c r="B59" s="108"/>
      <c r="C59" s="108"/>
      <c r="D59" s="108"/>
      <c r="E59" s="108"/>
      <c r="F59" s="108"/>
      <c r="G59" s="108"/>
      <c r="H59" s="108"/>
      <c r="I59" s="108"/>
      <c r="J59" s="108"/>
    </row>
  </sheetData>
  <autoFilter ref="A13:J49">
    <filterColumn colId="6" showButton="0"/>
  </autoFilter>
  <mergeCells count="36">
    <mergeCell ref="A7:C7"/>
    <mergeCell ref="A8:E8"/>
    <mergeCell ref="A9:E9"/>
    <mergeCell ref="E10:F10"/>
    <mergeCell ref="A13:A14"/>
    <mergeCell ref="B13:B14"/>
    <mergeCell ref="C13:C14"/>
    <mergeCell ref="D13:D14"/>
    <mergeCell ref="E13:E14"/>
    <mergeCell ref="A2:J2"/>
    <mergeCell ref="A4:J4"/>
    <mergeCell ref="A1:J1"/>
    <mergeCell ref="A3:J3"/>
    <mergeCell ref="A5:J5"/>
    <mergeCell ref="I13:I14"/>
    <mergeCell ref="J13:J14"/>
    <mergeCell ref="A58:B58"/>
    <mergeCell ref="C58:D58"/>
    <mergeCell ref="C57:E57"/>
    <mergeCell ref="C56:E56"/>
    <mergeCell ref="A17:J17"/>
    <mergeCell ref="A36:J36"/>
    <mergeCell ref="A37:J37"/>
    <mergeCell ref="A42:J42"/>
    <mergeCell ref="A43:J43"/>
    <mergeCell ref="A52:B52"/>
    <mergeCell ref="C52:J52"/>
    <mergeCell ref="A53:B53"/>
    <mergeCell ref="B35:C35"/>
    <mergeCell ref="A16:J16"/>
    <mergeCell ref="C53:D53"/>
    <mergeCell ref="E53:H53"/>
    <mergeCell ref="A56:B56"/>
    <mergeCell ref="A57:B57"/>
    <mergeCell ref="F13:F14"/>
    <mergeCell ref="G13:H13"/>
  </mergeCells>
  <pageMargins left="0.70866141732283472" right="0.51181102362204722" top="0.35433070866141736" bottom="0.35433070866141736" header="0.11811023622047245" footer="0.11811023622047245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F11" sqref="F11"/>
    </sheetView>
  </sheetViews>
  <sheetFormatPr defaultRowHeight="15" x14ac:dyDescent="0.25"/>
  <cols>
    <col min="1" max="1" width="5.28515625" customWidth="1"/>
    <col min="2" max="2" width="16.5703125" customWidth="1"/>
    <col min="3" max="3" width="21" customWidth="1"/>
    <col min="4" max="4" width="21.85546875" customWidth="1"/>
    <col min="5" max="5" width="23.140625" customWidth="1"/>
    <col min="6" max="6" width="23.42578125" customWidth="1"/>
    <col min="7" max="7" width="26.5703125" customWidth="1"/>
  </cols>
  <sheetData>
    <row r="1" spans="1:7" x14ac:dyDescent="0.25">
      <c r="A1" s="76"/>
      <c r="B1" s="76"/>
      <c r="C1" s="76"/>
      <c r="D1" s="76"/>
      <c r="E1" s="76"/>
      <c r="F1" s="76"/>
      <c r="G1" s="77" t="s">
        <v>122</v>
      </c>
    </row>
    <row r="2" spans="1:7" x14ac:dyDescent="0.25">
      <c r="A2" s="183" t="s">
        <v>94</v>
      </c>
      <c r="B2" s="183"/>
      <c r="C2" s="183"/>
      <c r="D2" s="183"/>
      <c r="E2" s="183"/>
      <c r="F2" s="183"/>
      <c r="G2" s="183"/>
    </row>
    <row r="3" spans="1:7" x14ac:dyDescent="0.25">
      <c r="A3" s="184"/>
      <c r="B3" s="184"/>
      <c r="C3" s="184"/>
      <c r="D3" s="184"/>
      <c r="E3" s="184"/>
      <c r="F3" s="184"/>
      <c r="G3" s="184"/>
    </row>
    <row r="4" spans="1:7" ht="16.5" x14ac:dyDescent="0.25">
      <c r="A4" s="185" t="s">
        <v>199</v>
      </c>
      <c r="B4" s="186"/>
      <c r="C4" s="186"/>
      <c r="D4" s="186"/>
      <c r="E4" s="186"/>
      <c r="F4" s="186"/>
      <c r="G4" s="186"/>
    </row>
    <row r="5" spans="1:7" x14ac:dyDescent="0.25">
      <c r="A5" s="187" t="s">
        <v>95</v>
      </c>
      <c r="B5" s="187"/>
      <c r="C5" s="187"/>
      <c r="D5" s="187"/>
      <c r="E5" s="187"/>
      <c r="F5" s="187"/>
      <c r="G5" s="187"/>
    </row>
    <row r="6" spans="1:7" ht="192" customHeight="1" x14ac:dyDescent="0.25">
      <c r="A6" s="11" t="s">
        <v>96</v>
      </c>
      <c r="B6" s="12" t="s">
        <v>97</v>
      </c>
      <c r="C6" s="12" t="s">
        <v>98</v>
      </c>
      <c r="D6" s="12" t="s">
        <v>99</v>
      </c>
      <c r="E6" s="12" t="s">
        <v>100</v>
      </c>
      <c r="F6" s="12" t="s">
        <v>101</v>
      </c>
      <c r="G6" s="12" t="s">
        <v>102</v>
      </c>
    </row>
    <row r="7" spans="1:7" x14ac:dyDescent="0.25">
      <c r="A7" s="13">
        <v>1</v>
      </c>
      <c r="B7" s="14">
        <f>A7+1</f>
        <v>2</v>
      </c>
      <c r="C7" s="14">
        <f t="shared" ref="C7:G7" si="0">B7+1</f>
        <v>3</v>
      </c>
      <c r="D7" s="14">
        <f t="shared" si="0"/>
        <v>4</v>
      </c>
      <c r="E7" s="14">
        <f t="shared" si="0"/>
        <v>5</v>
      </c>
      <c r="F7" s="14">
        <f t="shared" si="0"/>
        <v>6</v>
      </c>
      <c r="G7" s="14">
        <f t="shared" si="0"/>
        <v>7</v>
      </c>
    </row>
    <row r="8" spans="1:7" ht="25.5" x14ac:dyDescent="0.25">
      <c r="A8" s="10">
        <v>1</v>
      </c>
      <c r="B8" s="12" t="s">
        <v>196</v>
      </c>
      <c r="C8" s="15">
        <f>47482.1+19241.71+54133.3+195.6+14.5+157.539+1558.6+426+59.6+448.1+1947.3+9784.5</f>
        <v>135448.84900000005</v>
      </c>
      <c r="D8" s="15">
        <f>C8-'СМП СОНКО'!K42-'Отчет по закупкам '!L42</f>
        <v>116033.51000000004</v>
      </c>
      <c r="E8" s="15">
        <f>'Отчет по закупкам '!D58</f>
        <v>16549.669999999998</v>
      </c>
      <c r="F8" s="15">
        <v>0</v>
      </c>
      <c r="G8" s="16">
        <v>0.14299999999999999</v>
      </c>
    </row>
  </sheetData>
  <mergeCells count="3">
    <mergeCell ref="A2:G3"/>
    <mergeCell ref="A4:G4"/>
    <mergeCell ref="A5:G5"/>
  </mergeCells>
  <pageMargins left="0.51181102362204722" right="0.51181102362204722" top="0.55118110236220474" bottom="0.55118110236220474" header="0.11811023622047245" footer="0.11811023622047245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закупкам </vt:lpstr>
      <vt:lpstr>Сведения о конкурентных процеда</vt:lpstr>
      <vt:lpstr>СМП СОНКО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krarm_glbuxg</cp:lastModifiedBy>
  <cp:lastPrinted>2020-04-17T13:17:58Z</cp:lastPrinted>
  <dcterms:created xsi:type="dcterms:W3CDTF">2016-03-25T08:25:28Z</dcterms:created>
  <dcterms:modified xsi:type="dcterms:W3CDTF">2020-04-20T05:39:03Z</dcterms:modified>
</cp:coreProperties>
</file>