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95" windowWidth="18960" windowHeight="11475" activeTab="2"/>
  </bookViews>
  <sheets>
    <sheet name="Отчет по закупкам " sheetId="1" r:id="rId1"/>
    <sheet name="Сведения о конкурентных процеда" sheetId="2" r:id="rId2"/>
    <sheet name="СМП СОНКО" sheetId="4" r:id="rId3"/>
  </sheets>
  <definedNames>
    <definedName name="_xlnm._FilterDatabase" localSheetId="1" hidden="1">'Сведения о конкурентных процеда'!$A$13:$J$99</definedName>
    <definedName name="_xlnm.Print_Area" localSheetId="0">'Отчет по закупкам '!$A$1:$M$68</definedName>
    <definedName name="_xlnm.Print_Area" localSheetId="1">'Сведения о конкурентных процеда'!$A$1:$J$109</definedName>
    <definedName name="_xlnm.Print_Area" localSheetId="2">'СМП СОНКО'!$A$1:$G$8</definedName>
  </definedNames>
  <calcPr calcId="145621"/>
</workbook>
</file>

<file path=xl/calcChain.xml><?xml version="1.0" encoding="utf-8"?>
<calcChain xmlns="http://schemas.openxmlformats.org/spreadsheetml/2006/main">
  <c r="E8" i="4" l="1"/>
  <c r="C8" i="4"/>
  <c r="D8" i="4" s="1"/>
  <c r="I82" i="2"/>
  <c r="F82" i="2"/>
  <c r="E82" i="2"/>
  <c r="G81" i="2"/>
  <c r="H81" i="2" s="1"/>
  <c r="G80" i="2"/>
  <c r="H80" i="2" s="1"/>
  <c r="G82" i="2" l="1"/>
  <c r="H82" i="2" s="1"/>
  <c r="H59" i="1" l="1"/>
  <c r="H58" i="1"/>
  <c r="H54" i="1"/>
  <c r="H52" i="1"/>
  <c r="H51" i="1"/>
  <c r="H50" i="1"/>
  <c r="H42" i="1"/>
  <c r="H40" i="1"/>
  <c r="H37" i="1"/>
  <c r="H35" i="1"/>
  <c r="H34" i="1"/>
  <c r="H28" i="1"/>
  <c r="H26" i="1"/>
  <c r="H25" i="1"/>
  <c r="H16" i="1"/>
  <c r="L54" i="1" l="1"/>
  <c r="K54" i="1"/>
  <c r="L50" i="1"/>
  <c r="K50" i="1"/>
  <c r="L42" i="1"/>
  <c r="K42" i="1"/>
  <c r="L28" i="1"/>
  <c r="K28" i="1"/>
  <c r="L26" i="1"/>
  <c r="K26" i="1"/>
  <c r="L16" i="1"/>
  <c r="K16" i="1"/>
  <c r="E98" i="2"/>
  <c r="D59" i="1" l="1"/>
  <c r="D58" i="1"/>
  <c r="D57" i="1"/>
  <c r="D56" i="1"/>
  <c r="D55" i="1"/>
  <c r="D54" i="1"/>
  <c r="D53" i="1"/>
  <c r="D52" i="1"/>
  <c r="D51" i="1"/>
  <c r="D50" i="1"/>
  <c r="D48" i="1"/>
  <c r="D47" i="1"/>
  <c r="D46" i="1"/>
  <c r="D45" i="1"/>
  <c r="D44" i="1"/>
  <c r="D43" i="1"/>
  <c r="D42" i="1"/>
  <c r="D40" i="1"/>
  <c r="D37" i="1"/>
  <c r="D35" i="1"/>
  <c r="D34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H57" i="1"/>
  <c r="H56" i="1"/>
  <c r="H55" i="1"/>
  <c r="H53" i="1"/>
  <c r="H48" i="1"/>
  <c r="H47" i="1"/>
  <c r="H31" i="1"/>
  <c r="H30" i="1"/>
  <c r="H29" i="1"/>
  <c r="H27" i="1"/>
  <c r="H22" i="1"/>
  <c r="H21" i="1"/>
  <c r="H20" i="1"/>
  <c r="H19" i="1"/>
  <c r="H18" i="1"/>
  <c r="H17" i="1"/>
  <c r="B7" i="4" l="1"/>
  <c r="C7" i="4" s="1"/>
  <c r="D7" i="4" s="1"/>
  <c r="E7" i="4" s="1"/>
  <c r="F7" i="4" s="1"/>
  <c r="G7" i="4" s="1"/>
</calcChain>
</file>

<file path=xl/sharedStrings.xml><?xml version="1.0" encoding="utf-8"?>
<sst xmlns="http://schemas.openxmlformats.org/spreadsheetml/2006/main" count="396" uniqueCount="242">
  <si>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</si>
  <si>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</si>
  <si>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</si>
  <si>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</si>
  <si>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</si>
  <si>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</si>
  <si>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</si>
  <si>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</si>
  <si>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</si>
  <si>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</si>
  <si>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</si>
  <si>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</si>
  <si>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</si>
  <si>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</si>
  <si>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</si>
  <si>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</si>
  <si>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</si>
  <si>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</si>
  <si>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</si>
  <si>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</si>
  <si>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</si>
  <si>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</si>
  <si>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</si>
  <si>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</si>
  <si>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</si>
  <si>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</si>
  <si>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</si>
  <si>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</si>
  <si>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</si>
  <si>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</si>
  <si>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</si>
  <si>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</si>
  <si>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</si>
  <si>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</si>
  <si>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</si>
  <si>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</si>
  <si>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</si>
  <si>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</si>
  <si>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</si>
  <si>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</si>
  <si>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</si>
  <si>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</si>
  <si>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</si>
  <si>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</si>
  <si>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</si>
  <si>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</si>
  <si>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</si>
  <si>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</si>
  <si>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</si>
  <si>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</si>
  <si>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</si>
  <si>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</si>
  <si>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</si>
  <si>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</si>
  <si>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</si>
  <si>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</si>
  <si>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</si>
  <si>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</si>
  <si>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 xml:space="preserve">Сведения </t>
  </si>
  <si>
    <t>об эффективности проведенных конкурентных процедур закупок</t>
  </si>
  <si>
    <t>Наименование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</si>
  <si>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</si>
  <si>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</si>
  <si>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</si>
  <si>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</si>
  <si>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</si>
  <si>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</si>
  <si>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</si>
  <si>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</si>
  <si>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</si>
  <si>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</si>
  <si>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</si>
  <si>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</si>
  <si>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</si>
  <si>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</si>
  <si>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</si>
  <si>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</si>
  <si>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</si>
  <si>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</si>
  <si>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</si>
  <si>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</si>
  <si>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</si>
  <si>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</si>
  <si>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</si>
  <si>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</si>
  <si>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</si>
  <si>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</si>
  <si>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</si>
  <si>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>Ф.И.О.</t>
  </si>
  <si>
    <t>должность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</si>
  <si>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</si>
  <si>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</si>
  <si>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</si>
  <si>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</si>
  <si>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</si>
  <si>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</si>
  <si>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</si>
  <si>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</si>
  <si>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</si>
  <si>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</si>
  <si>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</si>
  <si>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</si>
  <si>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</si>
  <si>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</si>
  <si>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</si>
  <si>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</si>
  <si>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</si>
  <si>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</si>
  <si>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</si>
  <si>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</si>
  <si>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</si>
  <si>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</si>
  <si>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</si>
  <si>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</si>
  <si>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</si>
  <si>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</si>
  <si>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</si>
  <si>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</si>
  <si>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</si>
  <si>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</si>
  <si>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</si>
  <si>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</si>
  <si>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</si>
  <si>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</si>
  <si>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rgb="FF000000"/>
        <rFont val="Times New Roman"/>
        <family val="1"/>
        <charset val="204"/>
      </rPr>
      <t xml:space="preserve">несостоявшихся </t>
    </r>
    <r>
      <rPr>
        <sz val="10"/>
        <color rgb="FF000000"/>
        <rFont val="Times New Roman"/>
        <family val="1"/>
        <charset val="204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</si>
  <si>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</si>
  <si>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</si>
  <si>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</si>
  <si>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</si>
  <si>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</si>
  <si>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</si>
  <si>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</si>
  <si>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</si>
  <si>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</si>
  <si>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</si>
  <si>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</si>
  <si>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</si>
  <si>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</si>
  <si>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</si>
  <si>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</si>
  <si>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</si>
  <si>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</si>
  <si>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</si>
  <si>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</si>
  <si>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</si>
  <si>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</si>
  <si>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</si>
  <si>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</si>
  <si>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</si>
  <si>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</si>
  <si>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</si>
  <si>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</si>
  <si>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</si>
  <si>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</si>
  <si>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</si>
  <si>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</si>
  <si>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t>Приложение 4</t>
  </si>
  <si>
    <t>Приложение 5</t>
  </si>
  <si>
    <t xml:space="preserve">Сведения о закупках у субъектов малого предпринимательства и социально ориентированных некоммерческих организаций </t>
  </si>
  <si>
    <t>Приложение 6</t>
  </si>
  <si>
    <t>3…</t>
  </si>
  <si>
    <r>
      <t xml:space="preserve"> органа Чувашской Республики, органа управления ТФОМС Чувашской Республики, представляющего отчет: </t>
    </r>
    <r>
      <rPr>
        <b/>
        <sz val="11"/>
        <color theme="1"/>
        <rFont val="Times New Roman"/>
        <family val="1"/>
        <charset val="204"/>
      </rPr>
      <t>Красноармейский район Чувашской Республики</t>
    </r>
  </si>
  <si>
    <t>Нанесение горизонтальной дорожной разметки автомобильных дорог общего пользования местного значения в Красноармейском районе Чувашской Республики</t>
  </si>
  <si>
    <t>ЭА</t>
  </si>
  <si>
    <t>состоялся</t>
  </si>
  <si>
    <t xml:space="preserve">Приобретение жилого помещения для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</si>
  <si>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не состоялся</t>
  </si>
  <si>
    <t>Определение рыночной стоимости объектов недвижимости, земельных участков и годового размера арендной платы объектов недвижимости, земельных участков на территории Красноармейского района Чувашской Республики</t>
  </si>
  <si>
    <t>ЭА, СМП</t>
  </si>
  <si>
    <t>Ремонт  участков автомобильной дороги "Усландырь - Янишево - Байсубино" (от поворота в сторону Кирегаси до д. Байсубино км 0+000 - км 1+000)</t>
  </si>
  <si>
    <t>Ремонт участков автомобильной дороги "Цивильск - Красноармейское -Кюль-Сирма" - Шивбоси км 3+400 - км 4+200</t>
  </si>
  <si>
    <t>Текущий ремонт фасада здания администрации Красноармейского района Чувашской Республики</t>
  </si>
  <si>
    <t>Приобретение бумаги для нужд администрации Красноармейского района Чувашской Республики</t>
  </si>
  <si>
    <t>ЗК, СМП</t>
  </si>
  <si>
    <t xml:space="preserve">Расчистка придорожных полос от деревьев и кустарников на автомобильной дороге "Цивильск - Красноармейское - Кюль-Сирма" - Шивбоси 
от км 3+400
</t>
  </si>
  <si>
    <t xml:space="preserve">Газоснабжение жилых домов по улицам Слукина, Прокопьева, Восточная, Соборная, Ольховая, Кедровая, Садовая и Юбилейная в Юго-восточном микрорайоне с. Красноармейское Красноармейского района Чувашской Республики </t>
  </si>
  <si>
    <t>Приобретение экскаватора-бульдозера ЭО-2621Е на базе трактора МТЗ Беларус 82.1 (или эквивалент) для муниципальных нужд Красноармейского района Чувашской Республики</t>
  </si>
  <si>
    <t>Техническое перевооружение газораспределительных сетей с. Красноармейское Красноармейского района, проводимое для обеспечения перспективы развития села и перевода многоквартирных домов и общественных зданий на децентрализованное теплоснабжение с использованием теплогенераторов, работающих на газовом топливе". «Реконструкция системы газоснабжения села Красноармейское Красноармейского района Чувашской Республики согласно проектной документации «Схема газоснабжения села Красноармейское Красноармейского района Чувашской Республики с учетом перспективного развития и переводом многоквартирных жилых домов и общественных зданий на автономные источники теплоснабжения</t>
  </si>
  <si>
    <t>Текущий ремонт в здании администрации Красноармейского района Чувашской Республики</t>
  </si>
  <si>
    <t>ЭА 19.05.2020</t>
  </si>
  <si>
    <t xml:space="preserve">Разработка 
проекта 
и прохождение государственной экспертизы проектной документации «Строительство водонапорной башни со скважиной, наружных сетей водоснабжения и водоотведения юго-восточного микрорайона с.Красноармейское Красноармейского района Чувашской Республики».
</t>
  </si>
  <si>
    <t>Ремонт опасного участка автомобильной дороги "Чебоксары - Сурское" – Чадукасы - Красноармейское, замена тросового ограждения на металлическое барьерное ограждение км 10+064 - км 10+264 слева</t>
  </si>
  <si>
    <t>Приобретение контейнеров для накопления твердых коммунальных отходов для нужд Красноармейского района Чувашской Республики</t>
  </si>
  <si>
    <t>Капитальный ремонт здания МБОДО «Детско-юношеская спортивная школа» Красноармейского района Чувашской Республики</t>
  </si>
  <si>
    <t>Приобретение автобуса Форд Транзит или эквивалент для нужд муниципального учреждения</t>
  </si>
  <si>
    <t xml:space="preserve">Капитальный ремонт здания МБОУ «Траковская СОШ» Красноармейского района Чувашской Республики 
по адресу: Чувашская Республика, Красноармейский район, с. Красноармейское, ул. Ленина, д.39 (капитальный ремонт системы канализации, электроснабжения, отопления, общестроительные работы)
</t>
  </si>
  <si>
    <t>Капитальный ремонт спортивного зала МБОУ "Чадукасинская ООШ" Красноармейского района Чувашской Республики</t>
  </si>
  <si>
    <t>Капитальный ремонт МБДОУ "Детский сад "Колосок" расположенный по адресу Чувашская Республика, Красноармейский район, село Красноармейское, ул. Ленина, 82</t>
  </si>
  <si>
    <t>Строительство футбольного поля с искусственным покрытием по ул. Механизаторов в с. Красноармейское Красноармейского района Чувашской Республики</t>
  </si>
  <si>
    <t>Выполнение работ по ремонту участка автомобильной дороги от дома № 1 до дома № 9 по улице  Садовая деревни  Вурманкасы Красноармейского района Чувашской Республики</t>
  </si>
  <si>
    <t>Выполнение работ по  ремонту участков  автомобильной дороги по ул. Нагорная и ул. Восточная д. Бурундуки Красноармейского района Чувашской Республики</t>
  </si>
  <si>
    <t>Благоустройство дворовых территорий Красноармейского сельского поселения Чувашской Республики ул. Ленина, д.20</t>
  </si>
  <si>
    <t xml:space="preserve">Выполнение работ по 
ремонту участка автомобильной дороги 
от дома №1 до дома №20 по ул. Просторная д. Очкасы Красноармейского района Чувашской Республики
</t>
  </si>
  <si>
    <t>Благоустройство дворовой территории многоквартирного дома по адресу: Чувашская Республика, с. Красноармейское, ул. Ленина, д.26,28,30</t>
  </si>
  <si>
    <t>Текущий ремонт здания районного дома культуры МБУК "Центр развития культуры и библиотечного дела" Красноармейского района Чувашской Республики</t>
  </si>
  <si>
    <t>Выполнение работ по ремонту участка автомобильной дороги от дома №19 до дома №21 по ул. 50 лет Победы д. Сормхири Красноармейского района Чувашской Республики</t>
  </si>
  <si>
    <t xml:space="preserve">
Выполнение работ по 
ремонту участков автомобильной дороги по ул. Гагарина д. Первые Синьялы 
Красноармейского района Чувашской Республики
</t>
  </si>
  <si>
    <t>Ремонт дворовой территории дома №17 по ул. Васильева с. Красноармейское</t>
  </si>
  <si>
    <t>Ремонт проезда дворовой территории д. №95 по ул. Ленина с. Красноармейское</t>
  </si>
  <si>
    <t>Ремонт водопроводной сети в д. Кожары, Н.Кожары и Новые Игити Убеевского сельского поселения Красноармейского района Чувашской Республики</t>
  </si>
  <si>
    <t>Благоустройство территории перед административным центром с/п и фельдшерским-акушерским пунктом по адресу: Чувашская Республика, р-н Красноармейский, д. Чадукасы</t>
  </si>
  <si>
    <t>Ремонт подъездной дороги к улице Садовая деревни Синьял-Чурино Алманчинского сельского поселения Красноармейского района Чувашской Республики</t>
  </si>
  <si>
    <t xml:space="preserve"> Ремонт дороги по ул. Майская от дома № 25 до № 44 д. Вурманкасы Алманчиснкого сельского поселения Красноармейского района Чувашской Республики</t>
  </si>
  <si>
    <t>Ремонт помещений клуба "Заволжский" Красноармейского сельского поселения Красноармейского района Чувашской Республики</t>
  </si>
  <si>
    <t>Ремонт участка дороги по переулку от магазина РАЙПО до ул. Марка Аттая д. Синьял Убеево Красноармейского сельского поселения Красноармейского района Чувашской Республики</t>
  </si>
  <si>
    <t>Ремонт автомобильной дороги по переулку между улицами Южная и Союзная д. Шинарпоси Чадукасинского сельского поселения Красноармейского района Чувашской Республики</t>
  </si>
  <si>
    <t xml:space="preserve">Устройство нежилого помещения на кладбище в. 
д. Досаево Убеевского сельского поселения Красноармейского района Чувашской Республики
</t>
  </si>
  <si>
    <t>Благоустройство территории перед зданием Дома Культуры по адресу: Чувашская Республика, Красноармейский район, д. Пикшики, ул. Восточная, д.3</t>
  </si>
  <si>
    <t xml:space="preserve">Благоустройство и ремонт тротуаров по ул. Ленина 
в с. Красноармейское Красноармейского района Чувашской Республики (нечетная сторона)
</t>
  </si>
  <si>
    <t xml:space="preserve">Благоустройство и ремонт тротуаров по ул. Ленина 
в с.Красноармейское Красноармейского района Чувашской Республики (четная сторона)
</t>
  </si>
  <si>
    <t>Благоустройство территории центра села Алманчино расположенного по адресу: Чувашская Республика, р-н Красноармейский, село Алманчино</t>
  </si>
  <si>
    <t>Благоустройство территории по ул. Учительская расположенная по адресу: Чувашская Республика, р-н Красноармейский, село Яншихово-Челлы</t>
  </si>
  <si>
    <t>Благоустройство территории по ул. Садовая и перед зданием Дома культуры расположенные адресу: Чувашская Республика, р-н Красноармеский , с Исаково</t>
  </si>
  <si>
    <t>Ремонт дороги по ул. Гагарина от дома № 1 до № 23 с. Алманчино Алманчинского сельского поселения Красноармейского района Чувашской Республики</t>
  </si>
  <si>
    <t>Благоустройство территории по ул. Центральная расположенная по адресу: Чувашская Республика, р-н Красноармейский, село Караево</t>
  </si>
  <si>
    <t xml:space="preserve">Ремонт участка автомобильной дороги по ул. Школьная 
д. Енешкасы Чадукасинского сельского поселения Красноармейского района Чувашской Республики
</t>
  </si>
  <si>
    <t>Ремонт участка автомобильной дороги по ул.Гагарина д. Васнары Красноармейского сельского поселения Красноармейского района Чувашской Республики</t>
  </si>
  <si>
    <t>Ремонт участков дорог в д. Задние Карыки Красноармейского сельского поселения Красноармейского района Чувашской Республики</t>
  </si>
  <si>
    <t>Благоустройство территории по ул. Сапожникова, расположенное по адресу: Чувашская Республика, Красноармейский район, с. Убеево</t>
  </si>
  <si>
    <t>Ремонт грунтовой дороги по улице Ярмушкина деревни Дворики Большешатьминского сельского поселения Красноармейского района Чувашской Республики</t>
  </si>
  <si>
    <t xml:space="preserve">Ремонт грунтовой дороги по улице Димитрова деревни Нижняя Типсирма Большешатьминского сельского поселения 
Красноармейского района Чувашской Республики
</t>
  </si>
  <si>
    <t>Благоустройство территории площади Центральная около Большешатьминского центра досуга по адресу: Чувашская Республика, р-н Красноармейский ,с. Большая Шатьма</t>
  </si>
  <si>
    <t>Выполнение работ по замене системы отопления с тепломеханической частью в здании районного дома культуры МБУК «Центр развития культуры и библиотечного дела» Красноармейского района Чувашской Республики</t>
  </si>
  <si>
    <t xml:space="preserve">Выполнение работ по ремонту автомобильной дороги 
по ул. Спасова д. Липовка Красноармейского района Чувашской Республики
</t>
  </si>
  <si>
    <t xml:space="preserve">Благоустройство и ремонт тротуаров по ул. Г.Степанова 
в с.Красноармейское Красноармейского района Чувашской Республики 
</t>
  </si>
  <si>
    <t xml:space="preserve">Благоустройство и ремонт тротуаров по ул. Механизаторов 
в с.Красноармейское Красноармейского района Чувашской Республики 
</t>
  </si>
  <si>
    <t>Благоустройство сквера перед Клубом "Заволжский" по ул. Ленина с. Красноармейское Красноармейского района</t>
  </si>
  <si>
    <t>Приобретение легкового автомобиля УАЗ Патриот (или эквивалент) для нужд муниципального учреждения</t>
  </si>
  <si>
    <t>Благоустройство территории площади Центральная около Большешатьминского центра досуга по адресу:Чувашская Республика,р-н Красноармейский ,с.Большая Шатьма</t>
  </si>
  <si>
    <t>Заведующий сектором организации и проведения закупок</t>
  </si>
  <si>
    <t>Степанова Марина Анатольевна</t>
  </si>
  <si>
    <t>8 (83530) 2-14-78</t>
  </si>
  <si>
    <t>«16» июля 2020 года</t>
  </si>
  <si>
    <t>krarm_glbuxg@cap.ru</t>
  </si>
  <si>
    <t xml:space="preserve">Степанова Марина Анатольевна            Заведующий сектором организации и проведения закупок  </t>
  </si>
  <si>
    <t>за 1 полугодие 2020 года</t>
  </si>
  <si>
    <t>Красноармейский район</t>
  </si>
  <si>
    <t>Текущий ремонт Анаткасинского дома досуга МБУК "Центр развития культуры и библиотечного дела" Красноармейского района Чувашской Республики</t>
  </si>
  <si>
    <t>Текущий ремонт здания Убеевского центра досуга МБУК "Центр развития культуры и библиотечного дела" Красноармейского района Чувашской Республики</t>
  </si>
  <si>
    <r>
      <t>Регламентирование закупок по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u/>
        <sz val="10"/>
        <color rgb="FF000000"/>
        <rFont val="Times New Roman"/>
        <family val="1"/>
        <charset val="204"/>
      </rPr>
      <t>44-ФЗ</t>
    </r>
    <r>
      <rPr>
        <u/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Times New Roman"/>
        <family val="1"/>
        <charset val="204"/>
      </rPr>
      <t xml:space="preserve"> данные за период: </t>
    </r>
    <r>
      <rPr>
        <b/>
        <sz val="10"/>
        <color rgb="FF000000"/>
        <rFont val="Times New Roman"/>
        <family val="1"/>
        <charset val="204"/>
      </rPr>
      <t xml:space="preserve">1 полугодие 2020 года </t>
    </r>
  </si>
  <si>
    <r>
      <t xml:space="preserve">Наименование  организации:   </t>
    </r>
    <r>
      <rPr>
        <b/>
        <sz val="10"/>
        <color rgb="FF000000"/>
        <rFont val="Times New Roman"/>
        <family val="1"/>
        <charset val="204"/>
      </rPr>
      <t>Красноармейский район Чувашской Республики</t>
    </r>
  </si>
  <si>
    <r>
      <t xml:space="preserve">Отчетный период: </t>
    </r>
    <r>
      <rPr>
        <b/>
        <sz val="11"/>
        <color theme="1"/>
        <rFont val="Times New Roman"/>
        <family val="1"/>
        <charset val="204"/>
      </rPr>
      <t>1 полугодие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</si>
</sst>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0" fontId="0" fillId="0" borderId="14" xfId="0" applyBorder="1"/>
    <xf numFmtId="0" fontId="2" fillId="0" borderId="14" xfId="2" applyFont="1" applyBorder="1" applyAlignment="1">
      <alignment horizontal="center" vertical="top" wrapText="1"/>
    </xf>
    <xf numFmtId="0" fontId="8" fillId="2" borderId="14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 wrapText="1"/>
    </xf>
    <xf numFmtId="2" fontId="2" fillId="0" borderId="14" xfId="2" applyNumberFormat="1" applyFont="1" applyBorder="1" applyAlignment="1">
      <alignment horizontal="center" vertical="top" wrapText="1"/>
    </xf>
    <xf numFmtId="10" fontId="2" fillId="0" borderId="14" xfId="1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" fillId="5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6" borderId="0" xfId="0" applyFill="1" applyAlignment="1">
      <alignment wrapText="1"/>
    </xf>
    <xf numFmtId="0" fontId="1" fillId="6" borderId="32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vertical="center" wrapText="1"/>
    </xf>
    <xf numFmtId="0" fontId="15" fillId="0" borderId="14" xfId="0" applyFont="1" applyBorder="1"/>
    <xf numFmtId="0" fontId="11" fillId="0" borderId="0" xfId="0" applyFont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vertical="top" wrapText="1"/>
    </xf>
    <xf numFmtId="16" fontId="1" fillId="2" borderId="32" xfId="0" applyNumberFormat="1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1" fillId="3" borderId="33" xfId="0" applyFont="1" applyFill="1" applyBorder="1" applyAlignment="1">
      <alignment vertical="top" wrapText="1"/>
    </xf>
    <xf numFmtId="0" fontId="1" fillId="3" borderId="32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vertical="top" wrapText="1"/>
    </xf>
    <xf numFmtId="0" fontId="1" fillId="6" borderId="32" xfId="0" applyFont="1" applyFill="1" applyBorder="1" applyAlignment="1">
      <alignment horizontal="center" wrapText="1"/>
    </xf>
    <xf numFmtId="0" fontId="1" fillId="7" borderId="39" xfId="0" applyFont="1" applyFill="1" applyBorder="1" applyAlignment="1">
      <alignment vertical="top" wrapText="1"/>
    </xf>
    <xf numFmtId="0" fontId="1" fillId="7" borderId="36" xfId="0" applyFont="1" applyFill="1" applyBorder="1" applyAlignment="1">
      <alignment horizontal="center" wrapText="1"/>
    </xf>
    <xf numFmtId="0" fontId="1" fillId="7" borderId="31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top" wrapText="1"/>
    </xf>
    <xf numFmtId="0" fontId="1" fillId="5" borderId="31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wrapText="1"/>
    </xf>
    <xf numFmtId="0" fontId="1" fillId="7" borderId="6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wrapText="1"/>
    </xf>
    <xf numFmtId="0" fontId="1" fillId="2" borderId="2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5" fillId="0" borderId="2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17" fontId="7" fillId="2" borderId="0" xfId="2" applyNumberFormat="1" applyFont="1" applyFill="1" applyAlignment="1">
      <alignment horizontal="center"/>
    </xf>
    <xf numFmtId="0" fontId="7" fillId="2" borderId="0" xfId="2" applyFont="1" applyFill="1" applyAlignment="1">
      <alignment horizontal="center"/>
    </xf>
    <xf numFmtId="164" fontId="14" fillId="0" borderId="14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18" fillId="0" borderId="0" xfId="3" applyAlignment="1">
      <alignment wrapText="1"/>
    </xf>
    <xf numFmtId="0" fontId="14" fillId="0" borderId="23" xfId="0" applyFont="1" applyBorder="1" applyAlignment="1"/>
    <xf numFmtId="0" fontId="17" fillId="0" borderId="0" xfId="3" applyFont="1" applyAlignment="1"/>
    <xf numFmtId="0" fontId="14" fillId="0" borderId="0" xfId="0" applyFont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5" fontId="15" fillId="0" borderId="14" xfId="0" applyNumberFormat="1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 vertical="top" wrapText="1"/>
    </xf>
    <xf numFmtId="0" fontId="2" fillId="0" borderId="0" xfId="0" applyFont="1" applyAlignment="1"/>
    <xf numFmtId="0" fontId="16" fillId="0" borderId="0" xfId="3" applyFont="1" applyAlignment="1"/>
    <xf numFmtId="0" fontId="2" fillId="0" borderId="23" xfId="0" applyFont="1" applyBorder="1" applyAlignment="1"/>
    <xf numFmtId="0" fontId="20" fillId="2" borderId="0" xfId="2" applyFont="1" applyFill="1" applyAlignment="1">
      <alignment horizontal="center" vertical="center" wrapText="1"/>
    </xf>
    <xf numFmtId="0" fontId="21" fillId="2" borderId="0" xfId="2" applyFont="1" applyFill="1" applyAlignment="1">
      <alignment horizontal="center" vertical="center" wrapText="1"/>
    </xf>
    <xf numFmtId="0" fontId="8" fillId="2" borderId="23" xfId="2" applyFont="1" applyFill="1" applyBorder="1" applyAlignment="1">
      <alignment horizontal="right"/>
    </xf>
  </cellXfs>
  <cellStyles count="4">
    <cellStyle name="Гиперссылка" xfId="3" builtinId="8"/>
    <cellStyle name="Обычный" xfId="0" builtinId="0"/>
    <cellStyle name="Обычный 3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rm_glbuxg@cap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rarm_glbuxg@cap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rarm_glbuxg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Q67"/>
  <sheetViews>
    <sheetView showGridLines="0" zoomScaleNormal="100" workbookViewId="0">
      <selection activeCell="E9" sqref="E9:J10"/>
    </sheetView>
  </sheetViews>
  <sheetFormatPr defaultRowHeight="15" x14ac:dyDescent="0.25"/>
  <cols>
    <col min="1" max="1" width="4.42578125" style="1" customWidth="1"/>
    <col min="2" max="2" width="45.140625" style="1" customWidth="1"/>
    <col min="3" max="3" width="7.7109375" style="1" customWidth="1"/>
    <col min="4" max="4" width="11.85546875" style="1" customWidth="1"/>
    <col min="5" max="5" width="11.5703125" style="1" customWidth="1"/>
    <col min="6" max="8" width="11.8554687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546875" style="1" customWidth="1"/>
    <col min="13" max="13" width="16" style="1" customWidth="1"/>
    <col min="14" max="16384" width="9.140625" style="1"/>
  </cols>
  <sheetData>
    <row r="1" spans="1:19" x14ac:dyDescent="0.25">
      <c r="A1" s="18"/>
      <c r="B1" s="101" t="s">
        <v>156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9" ht="29.25" customHeight="1" x14ac:dyDescent="0.25">
      <c r="A2" s="18"/>
      <c r="B2" s="103" t="s">
        <v>58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9" x14ac:dyDescent="0.25">
      <c r="A3" s="18"/>
      <c r="B3" s="103" t="s">
        <v>97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9" s="13" customFormat="1" x14ac:dyDescent="0.25">
      <c r="A4" s="18"/>
      <c r="B4" s="98" t="s">
        <v>155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9" ht="18.75" customHeight="1" x14ac:dyDescent="0.25">
      <c r="A5" s="18"/>
      <c r="B5" s="104" t="s">
        <v>239</v>
      </c>
      <c r="C5" s="104"/>
      <c r="D5" s="104"/>
      <c r="E5" s="104"/>
      <c r="F5" s="104"/>
      <c r="G5" s="19"/>
      <c r="H5" s="19"/>
      <c r="I5" s="19"/>
      <c r="J5" s="19"/>
      <c r="K5" s="19"/>
      <c r="L5" s="19"/>
      <c r="M5" s="19"/>
    </row>
    <row r="6" spans="1:19" ht="27" customHeight="1" x14ac:dyDescent="0.25">
      <c r="A6" s="18"/>
      <c r="B6" s="104" t="s">
        <v>240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9" ht="23.25" customHeight="1" thickBot="1" x14ac:dyDescent="0.3">
      <c r="A7" s="18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S7" s="2"/>
    </row>
    <row r="8" spans="1:19" ht="15.75" thickBot="1" x14ac:dyDescent="0.3">
      <c r="A8" s="20"/>
      <c r="B8" s="116" t="s">
        <v>0</v>
      </c>
      <c r="C8" s="116" t="s">
        <v>1</v>
      </c>
      <c r="D8" s="116" t="s">
        <v>2</v>
      </c>
      <c r="E8" s="111" t="s">
        <v>3</v>
      </c>
      <c r="F8" s="112"/>
      <c r="G8" s="112"/>
      <c r="H8" s="112"/>
      <c r="I8" s="112"/>
      <c r="J8" s="112"/>
      <c r="K8" s="112"/>
      <c r="L8" s="112"/>
      <c r="M8" s="119"/>
      <c r="S8" s="2"/>
    </row>
    <row r="9" spans="1:19" ht="31.5" customHeight="1" x14ac:dyDescent="0.25">
      <c r="A9" s="20"/>
      <c r="B9" s="117"/>
      <c r="C9" s="117"/>
      <c r="D9" s="117"/>
      <c r="E9" s="105" t="s">
        <v>53</v>
      </c>
      <c r="F9" s="106"/>
      <c r="G9" s="106"/>
      <c r="H9" s="106"/>
      <c r="I9" s="106"/>
      <c r="J9" s="107"/>
      <c r="K9" s="105" t="s">
        <v>4</v>
      </c>
      <c r="L9" s="106"/>
      <c r="M9" s="107"/>
    </row>
    <row r="10" spans="1:19" ht="15.75" thickBot="1" x14ac:dyDescent="0.3">
      <c r="A10" s="20"/>
      <c r="B10" s="117"/>
      <c r="C10" s="117"/>
      <c r="D10" s="117"/>
      <c r="E10" s="108"/>
      <c r="F10" s="109"/>
      <c r="G10" s="109"/>
      <c r="H10" s="109"/>
      <c r="I10" s="109"/>
      <c r="J10" s="110"/>
      <c r="K10" s="108"/>
      <c r="L10" s="114"/>
      <c r="M10" s="115"/>
      <c r="S10" s="2"/>
    </row>
    <row r="11" spans="1:19" ht="26.25" customHeight="1" thickBot="1" x14ac:dyDescent="0.3">
      <c r="A11" s="20"/>
      <c r="B11" s="117"/>
      <c r="C11" s="117"/>
      <c r="D11" s="117"/>
      <c r="E11" s="111" t="s">
        <v>54</v>
      </c>
      <c r="F11" s="112"/>
      <c r="G11" s="112"/>
      <c r="H11" s="116" t="s">
        <v>5</v>
      </c>
      <c r="I11" s="116" t="s">
        <v>55</v>
      </c>
      <c r="J11" s="116" t="s">
        <v>56</v>
      </c>
      <c r="K11" s="105" t="s">
        <v>6</v>
      </c>
      <c r="L11" s="122" t="s">
        <v>132</v>
      </c>
      <c r="M11" s="123"/>
      <c r="S11" s="2"/>
    </row>
    <row r="12" spans="1:19" ht="48" customHeight="1" x14ac:dyDescent="0.25">
      <c r="A12" s="20"/>
      <c r="B12" s="117"/>
      <c r="C12" s="117"/>
      <c r="D12" s="117"/>
      <c r="E12" s="120" t="s">
        <v>50</v>
      </c>
      <c r="F12" s="120" t="s">
        <v>51</v>
      </c>
      <c r="G12" s="120" t="s">
        <v>52</v>
      </c>
      <c r="H12" s="117"/>
      <c r="I12" s="117"/>
      <c r="J12" s="117"/>
      <c r="K12" s="113"/>
      <c r="L12" s="124" t="s">
        <v>133</v>
      </c>
      <c r="M12" s="124" t="s">
        <v>134</v>
      </c>
    </row>
    <row r="13" spans="1:19" ht="21" customHeight="1" thickBot="1" x14ac:dyDescent="0.3">
      <c r="A13" s="20"/>
      <c r="B13" s="118"/>
      <c r="C13" s="118"/>
      <c r="D13" s="118"/>
      <c r="E13" s="121"/>
      <c r="F13" s="121"/>
      <c r="G13" s="121"/>
      <c r="H13" s="118"/>
      <c r="I13" s="118"/>
      <c r="J13" s="118"/>
      <c r="K13" s="108"/>
      <c r="L13" s="125"/>
      <c r="M13" s="125"/>
    </row>
    <row r="14" spans="1:19" ht="15.75" thickBot="1" x14ac:dyDescent="0.3">
      <c r="A14" s="20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</row>
    <row r="15" spans="1:19" ht="19.5" customHeight="1" thickBot="1" x14ac:dyDescent="0.3">
      <c r="A15" s="20"/>
      <c r="B15" s="105" t="s">
        <v>47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9" ht="41.25" customHeight="1" thickBot="1" x14ac:dyDescent="0.3">
      <c r="A16" s="20"/>
      <c r="B16" s="173" t="s">
        <v>114</v>
      </c>
      <c r="C16" s="174" t="s">
        <v>7</v>
      </c>
      <c r="D16" s="172">
        <f t="shared" ref="D16:D22" si="0">SUM(E16:M16)</f>
        <v>808</v>
      </c>
      <c r="E16" s="172"/>
      <c r="F16" s="172"/>
      <c r="G16" s="172"/>
      <c r="H16" s="172">
        <f>16+9+43+2</f>
        <v>70</v>
      </c>
      <c r="I16" s="172">
        <v>1</v>
      </c>
      <c r="J16" s="172"/>
      <c r="K16" s="172">
        <f>25+307+9+16+7+1+15+19+9</f>
        <v>408</v>
      </c>
      <c r="L16" s="44">
        <f>5+5+4+16+58+18+57+62+104</f>
        <v>329</v>
      </c>
      <c r="M16" s="44"/>
    </row>
    <row r="17" spans="1:69" ht="39" thickBot="1" x14ac:dyDescent="0.3">
      <c r="A17" s="41"/>
      <c r="B17" s="45" t="s">
        <v>115</v>
      </c>
      <c r="C17" s="46" t="s">
        <v>8</v>
      </c>
      <c r="D17" s="47">
        <f t="shared" si="0"/>
        <v>28</v>
      </c>
      <c r="E17" s="47"/>
      <c r="F17" s="47"/>
      <c r="G17" s="47"/>
      <c r="H17" s="47">
        <f>20+4+4</f>
        <v>28</v>
      </c>
      <c r="I17" s="47"/>
      <c r="J17" s="47"/>
      <c r="K17" s="47"/>
      <c r="L17" s="47"/>
      <c r="M17" s="48"/>
    </row>
    <row r="18" spans="1:69" ht="39" thickBot="1" x14ac:dyDescent="0.3">
      <c r="A18" s="20"/>
      <c r="B18" s="15" t="s">
        <v>116</v>
      </c>
      <c r="C18" s="17" t="s">
        <v>9</v>
      </c>
      <c r="D18" s="16">
        <f t="shared" si="0"/>
        <v>21</v>
      </c>
      <c r="E18" s="16"/>
      <c r="F18" s="16"/>
      <c r="G18" s="16"/>
      <c r="H18" s="16">
        <f>4+1+16</f>
        <v>21</v>
      </c>
      <c r="I18" s="16"/>
      <c r="J18" s="16"/>
      <c r="K18" s="16"/>
      <c r="L18" s="16"/>
      <c r="M18" s="16"/>
    </row>
    <row r="19" spans="1:69" ht="51.75" thickBot="1" x14ac:dyDescent="0.3">
      <c r="A19" s="20"/>
      <c r="B19" s="15" t="s">
        <v>112</v>
      </c>
      <c r="C19" s="17" t="s">
        <v>10</v>
      </c>
      <c r="D19" s="16">
        <f t="shared" si="0"/>
        <v>21</v>
      </c>
      <c r="E19" s="16"/>
      <c r="F19" s="16"/>
      <c r="G19" s="16"/>
      <c r="H19" s="16">
        <f>16+1+4</f>
        <v>21</v>
      </c>
      <c r="I19" s="16"/>
      <c r="J19" s="16"/>
      <c r="K19" s="16"/>
      <c r="L19" s="16"/>
      <c r="M19" s="16"/>
      <c r="Q19" s="14"/>
    </row>
    <row r="20" spans="1:69" ht="51.75" thickBot="1" x14ac:dyDescent="0.3">
      <c r="A20" s="20"/>
      <c r="B20" s="15" t="s">
        <v>117</v>
      </c>
      <c r="C20" s="17" t="s">
        <v>11</v>
      </c>
      <c r="D20" s="16">
        <f t="shared" si="0"/>
        <v>7</v>
      </c>
      <c r="E20" s="16"/>
      <c r="F20" s="16"/>
      <c r="G20" s="16"/>
      <c r="H20" s="16">
        <f>3+4</f>
        <v>7</v>
      </c>
      <c r="I20" s="16"/>
      <c r="J20" s="16"/>
      <c r="K20" s="16"/>
      <c r="L20" s="16"/>
      <c r="M20" s="16"/>
    </row>
    <row r="21" spans="1:69" ht="51.75" thickBot="1" x14ac:dyDescent="0.3">
      <c r="A21" s="20"/>
      <c r="B21" s="15" t="s">
        <v>118</v>
      </c>
      <c r="C21" s="17" t="s">
        <v>12</v>
      </c>
      <c r="D21" s="16">
        <f t="shared" si="0"/>
        <v>2</v>
      </c>
      <c r="E21" s="16"/>
      <c r="F21" s="16"/>
      <c r="G21" s="16"/>
      <c r="H21" s="16">
        <f>1+1</f>
        <v>2</v>
      </c>
      <c r="I21" s="16"/>
      <c r="J21" s="16"/>
      <c r="K21" s="16"/>
      <c r="L21" s="16"/>
      <c r="M21" s="16"/>
    </row>
    <row r="22" spans="1:69" ht="51.75" thickBot="1" x14ac:dyDescent="0.3">
      <c r="A22" s="20"/>
      <c r="B22" s="49" t="s">
        <v>119</v>
      </c>
      <c r="C22" s="50" t="s">
        <v>13</v>
      </c>
      <c r="D22" s="51">
        <f t="shared" si="0"/>
        <v>1</v>
      </c>
      <c r="E22" s="51"/>
      <c r="F22" s="51"/>
      <c r="G22" s="51"/>
      <c r="H22" s="51">
        <f>1</f>
        <v>1</v>
      </c>
      <c r="I22" s="51"/>
      <c r="J22" s="51"/>
      <c r="K22" s="51"/>
      <c r="L22" s="51"/>
      <c r="M22" s="51"/>
    </row>
    <row r="23" spans="1:69" s="27" customFormat="1" ht="51.75" thickBot="1" x14ac:dyDescent="0.3">
      <c r="A23" s="20"/>
      <c r="B23" s="45" t="s">
        <v>131</v>
      </c>
      <c r="C23" s="52" t="s">
        <v>14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</row>
    <row r="24" spans="1:69" s="26" customFormat="1" ht="65.25" customHeight="1" thickBot="1" x14ac:dyDescent="0.3">
      <c r="A24" s="25"/>
      <c r="B24" s="54" t="s">
        <v>120</v>
      </c>
      <c r="C24" s="55" t="s">
        <v>15</v>
      </c>
      <c r="D24" s="56">
        <f t="shared" ref="D24:D31" si="1">SUM(E24:M24)</f>
        <v>65</v>
      </c>
      <c r="E24" s="51"/>
      <c r="F24" s="51"/>
      <c r="G24" s="51"/>
      <c r="H24" s="51">
        <v>64</v>
      </c>
      <c r="I24" s="51">
        <v>1</v>
      </c>
      <c r="J24" s="51"/>
      <c r="K24" s="51"/>
      <c r="L24" s="51"/>
      <c r="M24" s="51"/>
    </row>
    <row r="25" spans="1:69" s="30" customFormat="1" ht="79.5" customHeight="1" thickBot="1" x14ac:dyDescent="0.3">
      <c r="A25" s="25"/>
      <c r="B25" s="45" t="s">
        <v>154</v>
      </c>
      <c r="C25" s="52" t="s">
        <v>16</v>
      </c>
      <c r="D25" s="53">
        <f t="shared" si="1"/>
        <v>71</v>
      </c>
      <c r="E25" s="53"/>
      <c r="F25" s="53"/>
      <c r="G25" s="53"/>
      <c r="H25" s="53">
        <f>16+9+43+2</f>
        <v>70</v>
      </c>
      <c r="I25" s="53">
        <v>1</v>
      </c>
      <c r="J25" s="53"/>
      <c r="K25" s="53"/>
      <c r="L25" s="53"/>
      <c r="M25" s="53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</row>
    <row r="26" spans="1:69" ht="42.75" customHeight="1" thickBot="1" x14ac:dyDescent="0.3">
      <c r="A26" s="20"/>
      <c r="B26" s="15" t="s">
        <v>121</v>
      </c>
      <c r="C26" s="17" t="s">
        <v>17</v>
      </c>
      <c r="D26" s="16">
        <f t="shared" si="1"/>
        <v>801</v>
      </c>
      <c r="E26" s="16"/>
      <c r="F26" s="16"/>
      <c r="G26" s="16"/>
      <c r="H26" s="16">
        <f>39+6+16+2</f>
        <v>63</v>
      </c>
      <c r="I26" s="16">
        <v>1</v>
      </c>
      <c r="J26" s="16"/>
      <c r="K26" s="172">
        <f>25+307+9+16+7+1+15+19+9</f>
        <v>408</v>
      </c>
      <c r="L26" s="44">
        <f>5+5+4+16+58+18+57+62+104</f>
        <v>329</v>
      </c>
      <c r="M26" s="16"/>
    </row>
    <row r="27" spans="1:69" ht="42" customHeight="1" thickBot="1" x14ac:dyDescent="0.3">
      <c r="A27" s="20"/>
      <c r="B27" s="15" t="s">
        <v>122</v>
      </c>
      <c r="C27" s="17" t="s">
        <v>18</v>
      </c>
      <c r="D27" s="16">
        <f t="shared" si="1"/>
        <v>4</v>
      </c>
      <c r="E27" s="16"/>
      <c r="F27" s="16"/>
      <c r="G27" s="16"/>
      <c r="H27" s="16">
        <f>2+2</f>
        <v>4</v>
      </c>
      <c r="I27" s="16"/>
      <c r="J27" s="16"/>
      <c r="K27" s="16"/>
      <c r="L27" s="16"/>
      <c r="M27" s="16"/>
    </row>
    <row r="28" spans="1:69" ht="25.5" customHeight="1" thickBot="1" x14ac:dyDescent="0.3">
      <c r="A28" s="20"/>
      <c r="B28" s="57" t="s">
        <v>101</v>
      </c>
      <c r="C28" s="17" t="s">
        <v>19</v>
      </c>
      <c r="D28" s="16">
        <f t="shared" si="1"/>
        <v>801</v>
      </c>
      <c r="E28" s="16"/>
      <c r="F28" s="16"/>
      <c r="G28" s="16"/>
      <c r="H28" s="16">
        <f>39+6+16+2</f>
        <v>63</v>
      </c>
      <c r="I28" s="16">
        <v>1</v>
      </c>
      <c r="J28" s="16"/>
      <c r="K28" s="172">
        <f>25+307+9+16+7+1+15+19+9</f>
        <v>408</v>
      </c>
      <c r="L28" s="44">
        <f>5+5+4+16+58+18+57+62+104</f>
        <v>329</v>
      </c>
      <c r="M28" s="16"/>
    </row>
    <row r="29" spans="1:69" ht="39.75" customHeight="1" thickBot="1" x14ac:dyDescent="0.3">
      <c r="A29" s="20"/>
      <c r="B29" s="15" t="s">
        <v>144</v>
      </c>
      <c r="C29" s="17" t="s">
        <v>20</v>
      </c>
      <c r="D29" s="16">
        <f t="shared" si="1"/>
        <v>21</v>
      </c>
      <c r="E29" s="16"/>
      <c r="F29" s="16"/>
      <c r="G29" s="16"/>
      <c r="H29" s="16">
        <f>4+1+16</f>
        <v>21</v>
      </c>
      <c r="I29" s="16"/>
      <c r="J29" s="16"/>
      <c r="K29" s="16"/>
      <c r="L29" s="16"/>
      <c r="M29" s="16"/>
    </row>
    <row r="30" spans="1:69" ht="51.75" thickBot="1" x14ac:dyDescent="0.3">
      <c r="A30" s="20"/>
      <c r="B30" s="15" t="s">
        <v>142</v>
      </c>
      <c r="C30" s="17" t="s">
        <v>21</v>
      </c>
      <c r="D30" s="16">
        <f t="shared" si="1"/>
        <v>21</v>
      </c>
      <c r="E30" s="16"/>
      <c r="F30" s="16"/>
      <c r="G30" s="16"/>
      <c r="H30" s="16">
        <f>16+1+4</f>
        <v>21</v>
      </c>
      <c r="I30" s="16"/>
      <c r="J30" s="16"/>
      <c r="K30" s="21"/>
      <c r="L30" s="21"/>
      <c r="M30" s="21"/>
    </row>
    <row r="31" spans="1:69" ht="54.75" customHeight="1" thickBot="1" x14ac:dyDescent="0.3">
      <c r="A31" s="20"/>
      <c r="B31" s="15" t="s">
        <v>143</v>
      </c>
      <c r="C31" s="17" t="s">
        <v>22</v>
      </c>
      <c r="D31" s="16">
        <f t="shared" si="1"/>
        <v>21</v>
      </c>
      <c r="E31" s="16"/>
      <c r="F31" s="16"/>
      <c r="G31" s="16"/>
      <c r="H31" s="16">
        <f>4+1+16</f>
        <v>21</v>
      </c>
      <c r="I31" s="16"/>
      <c r="J31" s="16"/>
      <c r="K31" s="21"/>
      <c r="L31" s="21"/>
      <c r="M31" s="21"/>
    </row>
    <row r="32" spans="1:69" ht="15.75" thickBot="1" x14ac:dyDescent="0.3">
      <c r="A32" s="20"/>
      <c r="B32" s="15" t="s">
        <v>102</v>
      </c>
      <c r="C32" s="17" t="s">
        <v>99</v>
      </c>
      <c r="D32" s="16"/>
      <c r="E32" s="16"/>
      <c r="F32" s="16"/>
      <c r="G32" s="16"/>
      <c r="H32" s="16"/>
      <c r="I32" s="16"/>
      <c r="J32" s="16"/>
      <c r="K32" s="21"/>
      <c r="L32" s="21"/>
      <c r="M32" s="21"/>
    </row>
    <row r="33" spans="1:31" ht="15.75" thickBot="1" x14ac:dyDescent="0.3">
      <c r="A33" s="20"/>
      <c r="B33" s="15" t="s">
        <v>103</v>
      </c>
      <c r="C33" s="17" t="s">
        <v>135</v>
      </c>
      <c r="D33" s="16"/>
      <c r="E33" s="16"/>
      <c r="F33" s="16"/>
      <c r="G33" s="16"/>
      <c r="H33" s="16"/>
      <c r="I33" s="16"/>
      <c r="J33" s="16"/>
      <c r="K33" s="21"/>
      <c r="L33" s="21"/>
      <c r="M33" s="21"/>
    </row>
    <row r="34" spans="1:31" s="26" customFormat="1" ht="51.75" thickBot="1" x14ac:dyDescent="0.3">
      <c r="A34" s="25"/>
      <c r="B34" s="49" t="s">
        <v>145</v>
      </c>
      <c r="C34" s="50" t="s">
        <v>136</v>
      </c>
      <c r="D34" s="58">
        <f>SUM(E34:M34)</f>
        <v>59</v>
      </c>
      <c r="E34" s="59"/>
      <c r="F34" s="58"/>
      <c r="G34" s="59"/>
      <c r="H34" s="58">
        <f>39+5+12+2</f>
        <v>58</v>
      </c>
      <c r="I34" s="59">
        <v>1</v>
      </c>
      <c r="J34" s="58"/>
      <c r="K34" s="59"/>
      <c r="L34" s="58"/>
      <c r="M34" s="44"/>
    </row>
    <row r="35" spans="1:31" s="30" customFormat="1" ht="66" customHeight="1" thickBot="1" x14ac:dyDescent="0.3">
      <c r="A35" s="25"/>
      <c r="B35" s="45" t="s">
        <v>146</v>
      </c>
      <c r="C35" s="52" t="s">
        <v>137</v>
      </c>
      <c r="D35" s="53">
        <f>SUM(E35:M35)</f>
        <v>64</v>
      </c>
      <c r="E35" s="53"/>
      <c r="F35" s="53"/>
      <c r="G35" s="53"/>
      <c r="H35" s="53">
        <f>16+6+39+2</f>
        <v>63</v>
      </c>
      <c r="I35" s="53">
        <v>1</v>
      </c>
      <c r="J35" s="53"/>
      <c r="K35" s="53"/>
      <c r="L35" s="53"/>
      <c r="M35" s="53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20.25" customHeight="1" thickBot="1" x14ac:dyDescent="0.3">
      <c r="A36" s="20"/>
      <c r="B36" s="113" t="s">
        <v>48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5"/>
    </row>
    <row r="37" spans="1:31" ht="15.75" thickBot="1" x14ac:dyDescent="0.3">
      <c r="A37" s="20"/>
      <c r="B37" s="66" t="s">
        <v>104</v>
      </c>
      <c r="C37" s="67" t="s">
        <v>23</v>
      </c>
      <c r="D37" s="68">
        <f>SUM(E37:M37)</f>
        <v>182</v>
      </c>
      <c r="E37" s="68"/>
      <c r="F37" s="68"/>
      <c r="G37" s="68"/>
      <c r="H37" s="68">
        <f>87+27+54+11</f>
        <v>179</v>
      </c>
      <c r="I37" s="68">
        <v>3</v>
      </c>
      <c r="J37" s="68"/>
      <c r="K37" s="69"/>
      <c r="L37" s="70"/>
      <c r="M37" s="70"/>
    </row>
    <row r="38" spans="1:31" ht="39" thickBot="1" x14ac:dyDescent="0.3">
      <c r="A38" s="20"/>
      <c r="B38" s="15" t="s">
        <v>105</v>
      </c>
      <c r="C38" s="17" t="s">
        <v>24</v>
      </c>
      <c r="D38" s="16"/>
      <c r="E38" s="16"/>
      <c r="F38" s="16"/>
      <c r="G38" s="16"/>
      <c r="H38" s="16"/>
      <c r="I38" s="16"/>
      <c r="J38" s="16"/>
      <c r="K38" s="21"/>
      <c r="L38" s="21"/>
      <c r="M38" s="21"/>
    </row>
    <row r="39" spans="1:31" ht="20.25" customHeight="1" thickBot="1" x14ac:dyDescent="0.3">
      <c r="A39" s="20"/>
      <c r="B39" s="15" t="s">
        <v>106</v>
      </c>
      <c r="C39" s="17" t="s">
        <v>25</v>
      </c>
      <c r="D39" s="16"/>
      <c r="E39" s="16"/>
      <c r="F39" s="16"/>
      <c r="G39" s="16"/>
      <c r="H39" s="16"/>
      <c r="I39" s="16"/>
      <c r="J39" s="16"/>
      <c r="K39" s="21"/>
      <c r="L39" s="21"/>
      <c r="M39" s="21"/>
    </row>
    <row r="40" spans="1:31" s="26" customFormat="1" ht="51.75" thickBot="1" x14ac:dyDescent="0.3">
      <c r="A40" s="25"/>
      <c r="B40" s="60" t="s">
        <v>111</v>
      </c>
      <c r="C40" s="52" t="s">
        <v>100</v>
      </c>
      <c r="D40" s="61">
        <f>SUM(E40:M40)</f>
        <v>176</v>
      </c>
      <c r="E40" s="62"/>
      <c r="F40" s="61"/>
      <c r="G40" s="62"/>
      <c r="H40" s="93">
        <f>49+26+87+11</f>
        <v>173</v>
      </c>
      <c r="I40" s="62">
        <v>3</v>
      </c>
      <c r="J40" s="61"/>
      <c r="K40" s="63"/>
      <c r="L40" s="64"/>
      <c r="M40" s="63"/>
    </row>
    <row r="41" spans="1:31" ht="22.5" customHeight="1" thickBot="1" x14ac:dyDescent="0.3">
      <c r="A41" s="20"/>
      <c r="B41" s="105" t="s">
        <v>49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31" ht="26.25" thickBot="1" x14ac:dyDescent="0.3">
      <c r="A42" s="20"/>
      <c r="B42" s="71" t="s">
        <v>123</v>
      </c>
      <c r="C42" s="72" t="s">
        <v>26</v>
      </c>
      <c r="D42" s="31">
        <f t="shared" ref="D42:D48" si="2">SUM(E42:M42)</f>
        <v>238794.95000000004</v>
      </c>
      <c r="E42" s="31"/>
      <c r="F42" s="31"/>
      <c r="G42" s="31"/>
      <c r="H42" s="31">
        <f>198418.29+4085.98</f>
        <v>202504.27000000002</v>
      </c>
      <c r="I42" s="31">
        <v>50.16</v>
      </c>
      <c r="J42" s="31"/>
      <c r="K42" s="32">
        <f>4261.1+13702.5+1377.4+258+31.7+14.5+388.7+2485+638.2</f>
        <v>23157.100000000002</v>
      </c>
      <c r="L42" s="33">
        <f>129.1+175+60.2+210.8+1992.5+321.4+2212.82+2858.3+5123.3</f>
        <v>13083.42</v>
      </c>
      <c r="M42" s="33"/>
    </row>
    <row r="43" spans="1:31" ht="39" thickBot="1" x14ac:dyDescent="0.3">
      <c r="A43" s="20"/>
      <c r="B43" s="15" t="s">
        <v>124</v>
      </c>
      <c r="C43" s="17" t="s">
        <v>27</v>
      </c>
      <c r="D43" s="16">
        <f t="shared" si="2"/>
        <v>107464.74</v>
      </c>
      <c r="E43" s="16"/>
      <c r="F43" s="16"/>
      <c r="G43" s="16"/>
      <c r="H43" s="16">
        <v>107464.74</v>
      </c>
      <c r="I43" s="16"/>
      <c r="J43" s="16"/>
      <c r="K43" s="21"/>
      <c r="L43" s="21"/>
      <c r="M43" s="21"/>
    </row>
    <row r="44" spans="1:31" ht="51.75" thickBot="1" x14ac:dyDescent="0.3">
      <c r="A44" s="20"/>
      <c r="B44" s="15" t="s">
        <v>125</v>
      </c>
      <c r="C44" s="17" t="s">
        <v>28</v>
      </c>
      <c r="D44" s="16">
        <f t="shared" si="2"/>
        <v>56549.43</v>
      </c>
      <c r="E44" s="16"/>
      <c r="F44" s="16"/>
      <c r="G44" s="16"/>
      <c r="H44" s="16">
        <v>56549.43</v>
      </c>
      <c r="I44" s="16"/>
      <c r="J44" s="16"/>
      <c r="K44" s="21"/>
      <c r="L44" s="21"/>
      <c r="M44" s="21"/>
    </row>
    <row r="45" spans="1:31" ht="51.75" thickBot="1" x14ac:dyDescent="0.3">
      <c r="A45" s="20"/>
      <c r="B45" s="15" t="s">
        <v>126</v>
      </c>
      <c r="C45" s="17" t="s">
        <v>29</v>
      </c>
      <c r="D45" s="16">
        <f t="shared" si="2"/>
        <v>56549.43</v>
      </c>
      <c r="E45" s="16"/>
      <c r="F45" s="16"/>
      <c r="G45" s="16"/>
      <c r="H45" s="16">
        <v>56549.43</v>
      </c>
      <c r="I45" s="16"/>
      <c r="J45" s="16"/>
      <c r="K45" s="21"/>
      <c r="L45" s="21"/>
      <c r="M45" s="21"/>
    </row>
    <row r="46" spans="1:31" ht="51.75" thickBot="1" x14ac:dyDescent="0.3">
      <c r="A46" s="20"/>
      <c r="B46" s="15" t="s">
        <v>127</v>
      </c>
      <c r="C46" s="17" t="s">
        <v>30</v>
      </c>
      <c r="D46" s="16">
        <f t="shared" si="2"/>
        <v>50915.31</v>
      </c>
      <c r="E46" s="16"/>
      <c r="F46" s="16"/>
      <c r="G46" s="16"/>
      <c r="H46" s="16">
        <v>50915.31</v>
      </c>
      <c r="I46" s="16"/>
      <c r="J46" s="16"/>
      <c r="K46" s="21"/>
      <c r="L46" s="21"/>
      <c r="M46" s="21"/>
    </row>
    <row r="47" spans="1:31" ht="64.5" thickBot="1" x14ac:dyDescent="0.3">
      <c r="A47" s="20"/>
      <c r="B47" s="15" t="s">
        <v>128</v>
      </c>
      <c r="C47" s="17" t="s">
        <v>31</v>
      </c>
      <c r="D47" s="16">
        <f t="shared" si="2"/>
        <v>32741.4</v>
      </c>
      <c r="E47" s="16"/>
      <c r="F47" s="16"/>
      <c r="G47" s="16"/>
      <c r="H47" s="16">
        <f>741.79+31999.61</f>
        <v>32741.4</v>
      </c>
      <c r="I47" s="16"/>
      <c r="J47" s="16"/>
      <c r="K47" s="21"/>
      <c r="L47" s="21"/>
      <c r="M47" s="21"/>
    </row>
    <row r="48" spans="1:31" ht="64.5" thickBot="1" x14ac:dyDescent="0.3">
      <c r="A48" s="20"/>
      <c r="B48" s="15" t="s">
        <v>129</v>
      </c>
      <c r="C48" s="50" t="s">
        <v>32</v>
      </c>
      <c r="D48" s="16">
        <f t="shared" si="2"/>
        <v>996.92</v>
      </c>
      <c r="E48" s="16"/>
      <c r="F48" s="16"/>
      <c r="G48" s="16"/>
      <c r="H48" s="16">
        <f>996.92</f>
        <v>996.92</v>
      </c>
      <c r="I48" s="16"/>
      <c r="J48" s="16"/>
      <c r="K48" s="21"/>
      <c r="L48" s="21"/>
      <c r="M48" s="21"/>
    </row>
    <row r="49" spans="1:36" s="27" customFormat="1" ht="65.25" customHeight="1" thickBot="1" x14ac:dyDescent="0.3">
      <c r="A49" s="20"/>
      <c r="B49" s="65" t="s">
        <v>138</v>
      </c>
      <c r="C49" s="52" t="s">
        <v>33</v>
      </c>
      <c r="D49" s="16"/>
      <c r="E49" s="16"/>
      <c r="F49" s="16"/>
      <c r="G49" s="16"/>
      <c r="H49" s="16"/>
      <c r="I49" s="16"/>
      <c r="J49" s="16"/>
      <c r="K49" s="21"/>
      <c r="L49" s="21"/>
      <c r="M49" s="21"/>
    </row>
    <row r="50" spans="1:36" ht="26.25" thickBot="1" x14ac:dyDescent="0.3">
      <c r="A50" s="20"/>
      <c r="B50" s="86" t="s">
        <v>107</v>
      </c>
      <c r="C50" s="87" t="s">
        <v>34</v>
      </c>
      <c r="D50" s="24">
        <f t="shared" ref="D50:D59" si="3">SUM(E50:M50)</f>
        <v>55127.637999999999</v>
      </c>
      <c r="E50" s="24"/>
      <c r="F50" s="24"/>
      <c r="G50" s="24"/>
      <c r="H50" s="24">
        <f>14750.978+4085.98</f>
        <v>18836.957999999999</v>
      </c>
      <c r="I50" s="24">
        <v>50.16</v>
      </c>
      <c r="J50" s="24"/>
      <c r="K50" s="32">
        <f>4261.1+13702.5+1377.4+258+31.7+14.5+388.7+2485+638.2</f>
        <v>23157.100000000002</v>
      </c>
      <c r="L50" s="33">
        <f>129.1+175+60.2+210.8+1992.5+321.4+2212.82+2858.3+5123.3</f>
        <v>13083.42</v>
      </c>
      <c r="M50" s="88"/>
    </row>
    <row r="51" spans="1:36" s="26" customFormat="1" ht="53.25" customHeight="1" thickBot="1" x14ac:dyDescent="0.3">
      <c r="A51" s="25"/>
      <c r="B51" s="73" t="s">
        <v>147</v>
      </c>
      <c r="C51" s="74" t="s">
        <v>35</v>
      </c>
      <c r="D51" s="75">
        <f t="shared" si="3"/>
        <v>115682.42</v>
      </c>
      <c r="E51" s="75"/>
      <c r="F51" s="75"/>
      <c r="G51" s="75"/>
      <c r="H51" s="75">
        <f>111546.28+4085.98</f>
        <v>115632.26</v>
      </c>
      <c r="I51" s="75">
        <v>50.16</v>
      </c>
      <c r="J51" s="75"/>
      <c r="K51" s="76"/>
      <c r="L51" s="76"/>
      <c r="M51" s="76"/>
    </row>
    <row r="52" spans="1:36" s="30" customFormat="1" ht="75.75" customHeight="1" thickBot="1" x14ac:dyDescent="0.3">
      <c r="A52" s="25"/>
      <c r="B52" s="77" t="s">
        <v>148</v>
      </c>
      <c r="C52" s="78" t="s">
        <v>36</v>
      </c>
      <c r="D52" s="79">
        <f t="shared" si="3"/>
        <v>18887.117999999999</v>
      </c>
      <c r="E52" s="80"/>
      <c r="F52" s="80"/>
      <c r="G52" s="80"/>
      <c r="H52" s="155">
        <f>14750.978+4085.98</f>
        <v>18836.957999999999</v>
      </c>
      <c r="I52" s="80">
        <v>50.16</v>
      </c>
      <c r="J52" s="80"/>
      <c r="K52" s="81"/>
      <c r="L52" s="81"/>
      <c r="M52" s="8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36" ht="26.25" thickBot="1" x14ac:dyDescent="0.3">
      <c r="A53" s="20"/>
      <c r="B53" s="15" t="s">
        <v>130</v>
      </c>
      <c r="C53" s="17" t="s">
        <v>37</v>
      </c>
      <c r="D53" s="16">
        <f t="shared" si="3"/>
        <v>17176.989999999998</v>
      </c>
      <c r="E53" s="16"/>
      <c r="F53" s="16"/>
      <c r="G53" s="16"/>
      <c r="H53" s="16">
        <f>1777.59+15399.4</f>
        <v>17176.989999999998</v>
      </c>
      <c r="I53" s="16"/>
      <c r="J53" s="16"/>
      <c r="K53" s="21"/>
      <c r="L53" s="21"/>
      <c r="M53" s="21"/>
    </row>
    <row r="54" spans="1:36" ht="27" thickBot="1" x14ac:dyDescent="0.3">
      <c r="A54" s="20"/>
      <c r="B54" s="89" t="s">
        <v>108</v>
      </c>
      <c r="C54" s="34" t="s">
        <v>38</v>
      </c>
      <c r="D54" s="35">
        <f t="shared" si="3"/>
        <v>173332.5</v>
      </c>
      <c r="E54" s="35"/>
      <c r="F54" s="35"/>
      <c r="G54" s="35"/>
      <c r="H54" s="35">
        <f>134150.68+2895.43</f>
        <v>137046.10999999999</v>
      </c>
      <c r="I54" s="35">
        <v>45.87</v>
      </c>
      <c r="J54" s="35"/>
      <c r="K54" s="32">
        <f>4261.1+13702.5+1377.4+258+31.7+14.5+388.7+2485+638.2</f>
        <v>23157.100000000002</v>
      </c>
      <c r="L54" s="33">
        <f>129.1+175+60.2+210.8+1992.5+321.4+2212.82+2858.3+5123.3</f>
        <v>13083.42</v>
      </c>
      <c r="M54" s="35"/>
    </row>
    <row r="55" spans="1:36" ht="51.75" thickBot="1" x14ac:dyDescent="0.3">
      <c r="A55" s="20"/>
      <c r="B55" s="15" t="s">
        <v>153</v>
      </c>
      <c r="C55" s="17" t="s">
        <v>39</v>
      </c>
      <c r="D55" s="16">
        <f t="shared" si="3"/>
        <v>56499.020000000004</v>
      </c>
      <c r="E55" s="16"/>
      <c r="F55" s="16"/>
      <c r="G55" s="16"/>
      <c r="H55" s="16">
        <f>19458.47+31999.61+5040.94</f>
        <v>56499.020000000004</v>
      </c>
      <c r="I55" s="16"/>
      <c r="J55" s="16"/>
      <c r="K55" s="21"/>
      <c r="L55" s="21"/>
      <c r="M55" s="21"/>
    </row>
    <row r="56" spans="1:36" ht="64.5" thickBot="1" x14ac:dyDescent="0.3">
      <c r="A56" s="20"/>
      <c r="B56" s="15" t="s">
        <v>149</v>
      </c>
      <c r="C56" s="17" t="s">
        <v>40</v>
      </c>
      <c r="D56" s="16">
        <f t="shared" si="3"/>
        <v>56499.020000000004</v>
      </c>
      <c r="E56" s="16"/>
      <c r="F56" s="16"/>
      <c r="G56" s="16"/>
      <c r="H56" s="16">
        <f>19458.47+31999.61+5040.94</f>
        <v>56499.020000000004</v>
      </c>
      <c r="I56" s="16"/>
      <c r="J56" s="16"/>
      <c r="K56" s="21"/>
      <c r="L56" s="21"/>
      <c r="M56" s="21"/>
    </row>
    <row r="57" spans="1:36" ht="64.5" thickBot="1" x14ac:dyDescent="0.3">
      <c r="A57" s="20"/>
      <c r="B57" s="15" t="s">
        <v>150</v>
      </c>
      <c r="C57" s="17" t="s">
        <v>41</v>
      </c>
      <c r="D57" s="16">
        <f t="shared" si="3"/>
        <v>56499.020000000004</v>
      </c>
      <c r="E57" s="16"/>
      <c r="F57" s="16"/>
      <c r="G57" s="16"/>
      <c r="H57" s="16">
        <f>19458.47+31999.61+5040.94</f>
        <v>56499.020000000004</v>
      </c>
      <c r="I57" s="16"/>
      <c r="J57" s="16"/>
      <c r="K57" s="21"/>
      <c r="L57" s="21"/>
      <c r="M57" s="21"/>
    </row>
    <row r="58" spans="1:36" ht="52.5" customHeight="1" thickBot="1" x14ac:dyDescent="0.3">
      <c r="A58" s="20"/>
      <c r="B58" s="83" t="s">
        <v>151</v>
      </c>
      <c r="C58" s="90" t="s">
        <v>113</v>
      </c>
      <c r="D58" s="84">
        <f t="shared" si="3"/>
        <v>101409.72999999998</v>
      </c>
      <c r="E58" s="84"/>
      <c r="F58" s="84"/>
      <c r="G58" s="84"/>
      <c r="H58" s="84">
        <f>98468.43+2895.43</f>
        <v>101363.85999999999</v>
      </c>
      <c r="I58" s="84">
        <v>45.87</v>
      </c>
      <c r="J58" s="84"/>
      <c r="K58" s="85"/>
      <c r="L58" s="85"/>
      <c r="M58" s="85"/>
    </row>
    <row r="59" spans="1:36" s="30" customFormat="1" ht="68.25" customHeight="1" thickBot="1" x14ac:dyDescent="0.3">
      <c r="A59" s="25"/>
      <c r="B59" s="15" t="s">
        <v>152</v>
      </c>
      <c r="C59" s="17" t="s">
        <v>139</v>
      </c>
      <c r="D59" s="16">
        <f t="shared" si="3"/>
        <v>137091.97999999998</v>
      </c>
      <c r="E59" s="16"/>
      <c r="F59" s="16"/>
      <c r="G59" s="16"/>
      <c r="H59" s="16">
        <f>134150.68+2895.43</f>
        <v>137046.10999999999</v>
      </c>
      <c r="I59" s="16">
        <v>45.87</v>
      </c>
      <c r="J59" s="16"/>
      <c r="K59" s="21"/>
      <c r="L59" s="21"/>
      <c r="M59" s="21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</row>
    <row r="60" spans="1:36" ht="19.5" customHeight="1" thickBot="1" x14ac:dyDescent="0.3">
      <c r="A60" s="20"/>
      <c r="B60" s="15" t="s">
        <v>109</v>
      </c>
      <c r="C60" s="17" t="s">
        <v>140</v>
      </c>
      <c r="D60" s="16"/>
      <c r="E60" s="16"/>
      <c r="F60" s="16"/>
      <c r="G60" s="16"/>
      <c r="H60" s="16"/>
      <c r="I60" s="16"/>
      <c r="J60" s="16"/>
      <c r="K60" s="21"/>
      <c r="L60" s="21"/>
      <c r="M60" s="21"/>
    </row>
    <row r="61" spans="1:36" ht="15.75" thickBot="1" x14ac:dyDescent="0.3">
      <c r="A61" s="20"/>
      <c r="B61" s="15" t="s">
        <v>110</v>
      </c>
      <c r="C61" s="17" t="s">
        <v>141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36" x14ac:dyDescent="0.25">
      <c r="A62" s="20"/>
      <c r="B62" s="22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36" ht="34.5" customHeight="1" x14ac:dyDescent="0.25">
      <c r="A63" s="20"/>
      <c r="B63" s="100" t="s">
        <v>98</v>
      </c>
      <c r="C63" s="100"/>
      <c r="D63" s="100"/>
      <c r="E63" s="156" t="s">
        <v>229</v>
      </c>
      <c r="F63" s="157"/>
      <c r="G63" s="157"/>
      <c r="H63" s="157"/>
      <c r="I63" s="156" t="s">
        <v>230</v>
      </c>
      <c r="J63" s="157"/>
      <c r="K63" s="157"/>
      <c r="L63" s="127" t="s">
        <v>57</v>
      </c>
      <c r="M63" s="127"/>
    </row>
    <row r="64" spans="1:36" x14ac:dyDescent="0.25">
      <c r="A64" s="20"/>
      <c r="B64" s="3"/>
      <c r="C64" s="3"/>
      <c r="D64" s="3"/>
      <c r="E64" s="158" t="s">
        <v>42</v>
      </c>
      <c r="F64" s="158"/>
      <c r="G64" s="158"/>
      <c r="H64" s="158"/>
      <c r="I64" s="158" t="s">
        <v>43</v>
      </c>
      <c r="J64" s="158"/>
      <c r="K64" s="158"/>
      <c r="L64" s="158" t="s">
        <v>44</v>
      </c>
      <c r="M64" s="158"/>
    </row>
    <row r="65" spans="1:14" ht="28.5" customHeight="1" x14ac:dyDescent="0.25">
      <c r="A65" s="20"/>
      <c r="B65" s="3"/>
      <c r="C65" s="20"/>
      <c r="D65" s="3"/>
      <c r="E65" s="159" t="s">
        <v>231</v>
      </c>
      <c r="F65" s="127"/>
      <c r="G65" s="127"/>
      <c r="H65" s="127"/>
      <c r="I65" s="159" t="s">
        <v>232</v>
      </c>
      <c r="J65" s="159"/>
      <c r="K65" s="159"/>
      <c r="L65" s="157"/>
      <c r="M65" s="157"/>
    </row>
    <row r="66" spans="1:14" ht="18.75" customHeight="1" x14ac:dyDescent="0.25">
      <c r="A66" s="20"/>
      <c r="B66" s="3"/>
      <c r="C66" s="20"/>
      <c r="D66" s="23"/>
      <c r="E66" s="160" t="s">
        <v>45</v>
      </c>
      <c r="F66" s="160"/>
      <c r="G66" s="160"/>
      <c r="H66" s="160"/>
      <c r="I66" s="161" t="s">
        <v>46</v>
      </c>
      <c r="J66" s="161"/>
      <c r="K66" s="161"/>
      <c r="L66" s="160"/>
      <c r="M66" s="160"/>
    </row>
    <row r="67" spans="1:14" x14ac:dyDescent="0.25">
      <c r="B67" s="6"/>
      <c r="C67" s="4"/>
      <c r="D67" s="4"/>
      <c r="E67" s="128" t="s">
        <v>86</v>
      </c>
      <c r="F67" s="128"/>
      <c r="G67" s="163" t="s">
        <v>233</v>
      </c>
      <c r="H67" s="139"/>
      <c r="I67" s="139"/>
      <c r="J67" s="4"/>
      <c r="K67" s="4"/>
      <c r="L67"/>
      <c r="M67"/>
      <c r="N67" s="5"/>
    </row>
  </sheetData>
  <mergeCells count="42">
    <mergeCell ref="E67:F67"/>
    <mergeCell ref="G67:I67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  <mergeCell ref="L11:M11"/>
    <mergeCell ref="L12:L13"/>
    <mergeCell ref="M12:M13"/>
    <mergeCell ref="E65:H65"/>
    <mergeCell ref="I65:K65"/>
    <mergeCell ref="L65:M65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B41:M41"/>
    <mergeCell ref="B36:M36"/>
    <mergeCell ref="B15:M15"/>
    <mergeCell ref="B8:B13"/>
    <mergeCell ref="K9:M10"/>
    <mergeCell ref="E8:M8"/>
  </mergeCells>
  <hyperlinks>
    <hyperlink ref="G67" r:id="rId1"/>
  </hyperlinks>
  <pageMargins left="0.23622047244094491" right="0.23622047244094491" top="0.35433070866141736" bottom="0.35433070866141736" header="0" footer="0"/>
  <pageSetup paperSize="9" scale="53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0"/>
  <sheetViews>
    <sheetView topLeftCell="A94" workbookViewId="0">
      <selection activeCell="A102" sqref="A102:J108"/>
    </sheetView>
  </sheetViews>
  <sheetFormatPr defaultRowHeight="15" x14ac:dyDescent="0.25"/>
  <cols>
    <col min="1" max="1" width="5.140625" customWidth="1"/>
    <col min="2" max="2" width="37.5703125" customWidth="1"/>
    <col min="3" max="3" width="13.7109375" customWidth="1"/>
    <col min="4" max="4" width="16" customWidth="1"/>
    <col min="5" max="5" width="15.42578125" customWidth="1"/>
    <col min="6" max="6" width="14.7109375" customWidth="1"/>
    <col min="7" max="7" width="12" customWidth="1"/>
    <col min="9" max="9" width="9.85546875" customWidth="1"/>
    <col min="10" max="10" width="13.140625" customWidth="1"/>
  </cols>
  <sheetData>
    <row r="1" spans="1:10" x14ac:dyDescent="0.25">
      <c r="A1" s="146" t="s">
        <v>157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3" customHeight="1" x14ac:dyDescent="0.25">
      <c r="A2" s="142"/>
      <c r="B2" s="143"/>
      <c r="C2" s="143"/>
      <c r="D2" s="143"/>
      <c r="E2" s="143"/>
      <c r="F2" s="143"/>
      <c r="G2" s="143"/>
      <c r="H2" s="143"/>
      <c r="I2" s="143"/>
      <c r="J2" s="143"/>
    </row>
    <row r="3" spans="1:10" x14ac:dyDescent="0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3.5" customHeight="1" x14ac:dyDescent="0.25">
      <c r="A4" s="144" t="s">
        <v>59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idden="1" x14ac:dyDescent="0.25">
      <c r="A5" s="127"/>
      <c r="B5" s="128"/>
      <c r="C5" s="128"/>
      <c r="D5" s="128"/>
      <c r="E5" s="128"/>
      <c r="F5" s="128"/>
      <c r="G5" s="128"/>
      <c r="H5" s="128"/>
      <c r="I5" s="128"/>
      <c r="J5" s="128"/>
    </row>
    <row r="6" spans="1:10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5">
      <c r="A7" s="139" t="s">
        <v>60</v>
      </c>
      <c r="B7" s="139"/>
      <c r="C7" s="139"/>
      <c r="D7" s="92"/>
      <c r="E7" s="92"/>
      <c r="F7" s="92"/>
      <c r="G7" s="92"/>
      <c r="H7" s="92"/>
      <c r="I7" s="92"/>
      <c r="J7" s="92"/>
    </row>
    <row r="8" spans="1:10" ht="45" customHeight="1" x14ac:dyDescent="0.25">
      <c r="A8" s="139" t="s">
        <v>161</v>
      </c>
      <c r="B8" s="139"/>
      <c r="C8" s="139"/>
      <c r="D8" s="139"/>
      <c r="E8" s="139"/>
      <c r="F8" s="147"/>
      <c r="G8" s="92"/>
      <c r="H8" s="92"/>
      <c r="I8" s="92"/>
      <c r="J8" s="92"/>
    </row>
    <row r="9" spans="1:10" x14ac:dyDescent="0.25">
      <c r="A9" s="128"/>
      <c r="B9" s="128"/>
      <c r="C9" s="128"/>
      <c r="D9" s="128"/>
      <c r="E9" s="128"/>
      <c r="F9" s="36"/>
      <c r="G9" s="36"/>
      <c r="H9" s="36"/>
      <c r="I9" s="36"/>
      <c r="J9" s="36"/>
    </row>
    <row r="10" spans="1:10" x14ac:dyDescent="0.25">
      <c r="A10" s="36" t="s">
        <v>241</v>
      </c>
      <c r="B10" s="36"/>
      <c r="C10" s="36"/>
      <c r="D10" s="36"/>
      <c r="E10" s="128"/>
      <c r="F10" s="128"/>
      <c r="G10" s="36"/>
      <c r="H10" s="36"/>
      <c r="I10" s="36"/>
      <c r="J10" s="36"/>
    </row>
    <row r="11" spans="1:1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10" x14ac:dyDescent="0.25">
      <c r="A12" s="36" t="s">
        <v>61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60" customHeight="1" x14ac:dyDescent="0.25">
      <c r="A13" s="129" t="s">
        <v>62</v>
      </c>
      <c r="B13" s="129" t="s">
        <v>63</v>
      </c>
      <c r="C13" s="129" t="s">
        <v>64</v>
      </c>
      <c r="D13" s="129" t="s">
        <v>65</v>
      </c>
      <c r="E13" s="129" t="s">
        <v>66</v>
      </c>
      <c r="F13" s="129" t="s">
        <v>67</v>
      </c>
      <c r="G13" s="131" t="s">
        <v>68</v>
      </c>
      <c r="H13" s="132"/>
      <c r="I13" s="129" t="s">
        <v>69</v>
      </c>
      <c r="J13" s="129" t="s">
        <v>70</v>
      </c>
    </row>
    <row r="14" spans="1:10" ht="45" x14ac:dyDescent="0.25">
      <c r="A14" s="130"/>
      <c r="B14" s="130"/>
      <c r="C14" s="130"/>
      <c r="D14" s="130"/>
      <c r="E14" s="130"/>
      <c r="F14" s="130"/>
      <c r="G14" s="39" t="s">
        <v>71</v>
      </c>
      <c r="H14" s="39" t="s">
        <v>83</v>
      </c>
      <c r="I14" s="130"/>
      <c r="J14" s="130"/>
    </row>
    <row r="15" spans="1:10" x14ac:dyDescent="0.25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8</v>
      </c>
      <c r="H15" s="37">
        <v>9</v>
      </c>
      <c r="I15" s="37">
        <v>10</v>
      </c>
      <c r="J15" s="37">
        <v>11</v>
      </c>
    </row>
    <row r="16" spans="1:10" x14ac:dyDescent="0.25">
      <c r="A16" s="136" t="s">
        <v>72</v>
      </c>
      <c r="B16" s="137"/>
      <c r="C16" s="137"/>
      <c r="D16" s="137"/>
      <c r="E16" s="137"/>
      <c r="F16" s="137"/>
      <c r="G16" s="137"/>
      <c r="H16" s="137"/>
      <c r="I16" s="137"/>
      <c r="J16" s="138"/>
    </row>
    <row r="17" spans="1:10" x14ac:dyDescent="0.25">
      <c r="A17" s="133" t="s">
        <v>73</v>
      </c>
      <c r="B17" s="134"/>
      <c r="C17" s="134"/>
      <c r="D17" s="134"/>
      <c r="E17" s="134"/>
      <c r="F17" s="134"/>
      <c r="G17" s="134"/>
      <c r="H17" s="134"/>
      <c r="I17" s="134"/>
      <c r="J17" s="135"/>
    </row>
    <row r="18" spans="1:10" ht="75" x14ac:dyDescent="0.25">
      <c r="A18" s="94">
        <v>1</v>
      </c>
      <c r="B18" s="96" t="s">
        <v>162</v>
      </c>
      <c r="C18" s="95">
        <v>43868</v>
      </c>
      <c r="D18" s="94" t="s">
        <v>163</v>
      </c>
      <c r="E18" s="151">
        <v>914.82</v>
      </c>
      <c r="F18" s="94">
        <v>640.37</v>
      </c>
      <c r="G18" s="94">
        <v>274.45</v>
      </c>
      <c r="H18" s="94">
        <v>30</v>
      </c>
      <c r="I18" s="94">
        <v>2</v>
      </c>
      <c r="J18" s="94" t="s">
        <v>164</v>
      </c>
    </row>
    <row r="19" spans="1:10" ht="90" x14ac:dyDescent="0.25">
      <c r="A19" s="94">
        <v>2</v>
      </c>
      <c r="B19" s="96" t="s">
        <v>165</v>
      </c>
      <c r="C19" s="95">
        <v>43502</v>
      </c>
      <c r="D19" s="94" t="s">
        <v>163</v>
      </c>
      <c r="E19" s="151">
        <v>1014.09</v>
      </c>
      <c r="F19" s="94">
        <v>1014.09</v>
      </c>
      <c r="G19" s="94">
        <v>0</v>
      </c>
      <c r="H19" s="94">
        <v>0</v>
      </c>
      <c r="I19" s="94">
        <v>1</v>
      </c>
      <c r="J19" s="94" t="s">
        <v>166</v>
      </c>
    </row>
    <row r="20" spans="1:10" ht="90" x14ac:dyDescent="0.25">
      <c r="A20" s="94">
        <v>3</v>
      </c>
      <c r="B20" s="96" t="s">
        <v>165</v>
      </c>
      <c r="C20" s="95">
        <v>43502</v>
      </c>
      <c r="D20" s="94" t="s">
        <v>163</v>
      </c>
      <c r="E20" s="151">
        <v>1014.09</v>
      </c>
      <c r="F20" s="94">
        <v>1014.09</v>
      </c>
      <c r="G20" s="94">
        <v>0</v>
      </c>
      <c r="H20" s="94">
        <v>0</v>
      </c>
      <c r="I20" s="94">
        <v>1</v>
      </c>
      <c r="J20" s="94" t="s">
        <v>166</v>
      </c>
    </row>
    <row r="21" spans="1:10" ht="90" x14ac:dyDescent="0.25">
      <c r="A21" s="94">
        <v>4</v>
      </c>
      <c r="B21" s="96" t="s">
        <v>165</v>
      </c>
      <c r="C21" s="95">
        <v>43502</v>
      </c>
      <c r="D21" s="94" t="s">
        <v>163</v>
      </c>
      <c r="E21" s="151">
        <v>1014.09</v>
      </c>
      <c r="F21" s="94">
        <v>1014.09</v>
      </c>
      <c r="G21" s="94">
        <v>0</v>
      </c>
      <c r="H21" s="94">
        <v>0</v>
      </c>
      <c r="I21" s="94">
        <v>1</v>
      </c>
      <c r="J21" s="94" t="s">
        <v>166</v>
      </c>
    </row>
    <row r="22" spans="1:10" ht="105" x14ac:dyDescent="0.25">
      <c r="A22" s="94">
        <v>5</v>
      </c>
      <c r="B22" s="96" t="s">
        <v>167</v>
      </c>
      <c r="C22" s="95">
        <v>43875</v>
      </c>
      <c r="D22" s="94" t="s">
        <v>168</v>
      </c>
      <c r="E22" s="151">
        <v>148.88999999999999</v>
      </c>
      <c r="F22" s="94">
        <v>10.214</v>
      </c>
      <c r="G22" s="94">
        <v>138.66999999999999</v>
      </c>
      <c r="H22" s="94">
        <v>93.14</v>
      </c>
      <c r="I22" s="94">
        <v>11</v>
      </c>
      <c r="J22" s="94" t="s">
        <v>164</v>
      </c>
    </row>
    <row r="23" spans="1:10" ht="75" x14ac:dyDescent="0.25">
      <c r="A23" s="94">
        <v>6</v>
      </c>
      <c r="B23" s="96" t="s">
        <v>169</v>
      </c>
      <c r="C23" s="95">
        <v>43882</v>
      </c>
      <c r="D23" s="94" t="s">
        <v>168</v>
      </c>
      <c r="E23" s="151">
        <v>5339.42</v>
      </c>
      <c r="F23" s="94">
        <v>4378.3</v>
      </c>
      <c r="G23" s="94">
        <v>961.12</v>
      </c>
      <c r="H23" s="94">
        <v>18</v>
      </c>
      <c r="I23" s="94">
        <v>5</v>
      </c>
      <c r="J23" s="94" t="s">
        <v>164</v>
      </c>
    </row>
    <row r="24" spans="1:10" ht="60" x14ac:dyDescent="0.25">
      <c r="A24" s="94">
        <v>7</v>
      </c>
      <c r="B24" s="96" t="s">
        <v>170</v>
      </c>
      <c r="C24" s="95">
        <v>43882</v>
      </c>
      <c r="D24" s="94" t="s">
        <v>168</v>
      </c>
      <c r="E24" s="151">
        <v>4123.58</v>
      </c>
      <c r="F24" s="94">
        <v>3340.1</v>
      </c>
      <c r="G24" s="94">
        <v>783.48</v>
      </c>
      <c r="H24" s="94">
        <v>19</v>
      </c>
      <c r="I24" s="94">
        <v>3</v>
      </c>
      <c r="J24" s="94" t="s">
        <v>164</v>
      </c>
    </row>
    <row r="25" spans="1:10" ht="45" x14ac:dyDescent="0.25">
      <c r="A25" s="94">
        <v>8</v>
      </c>
      <c r="B25" s="96" t="s">
        <v>171</v>
      </c>
      <c r="C25" s="95">
        <v>43887</v>
      </c>
      <c r="D25" s="94" t="s">
        <v>168</v>
      </c>
      <c r="E25" s="152">
        <v>950.9</v>
      </c>
      <c r="F25" s="94">
        <v>556.29999999999995</v>
      </c>
      <c r="G25" s="94">
        <v>394.6</v>
      </c>
      <c r="H25" s="94">
        <v>41.5</v>
      </c>
      <c r="I25" s="94">
        <v>5</v>
      </c>
      <c r="J25" s="94" t="s">
        <v>164</v>
      </c>
    </row>
    <row r="26" spans="1:10" ht="45" x14ac:dyDescent="0.25">
      <c r="A26" s="94">
        <v>9</v>
      </c>
      <c r="B26" s="96" t="s">
        <v>172</v>
      </c>
      <c r="C26" s="95">
        <v>43896</v>
      </c>
      <c r="D26" s="94" t="s">
        <v>173</v>
      </c>
      <c r="E26" s="151">
        <v>50.16</v>
      </c>
      <c r="F26" s="94">
        <v>45.87</v>
      </c>
      <c r="G26" s="94">
        <v>4.29</v>
      </c>
      <c r="H26" s="94">
        <v>8.5500000000000007</v>
      </c>
      <c r="I26" s="94">
        <v>3</v>
      </c>
      <c r="J26" s="94" t="s">
        <v>164</v>
      </c>
    </row>
    <row r="27" spans="1:10" ht="105" x14ac:dyDescent="0.25">
      <c r="A27" s="94">
        <v>10</v>
      </c>
      <c r="B27" s="96" t="s">
        <v>174</v>
      </c>
      <c r="C27" s="95">
        <v>43902</v>
      </c>
      <c r="D27" s="94" t="s">
        <v>168</v>
      </c>
      <c r="E27" s="151">
        <v>274.45</v>
      </c>
      <c r="F27" s="94">
        <v>142.80000000000001</v>
      </c>
      <c r="G27" s="94">
        <v>131.65</v>
      </c>
      <c r="H27" s="94">
        <v>47.97</v>
      </c>
      <c r="I27" s="94">
        <v>5</v>
      </c>
      <c r="J27" s="94" t="s">
        <v>164</v>
      </c>
    </row>
    <row r="28" spans="1:10" ht="105" x14ac:dyDescent="0.25">
      <c r="A28" s="94">
        <v>11</v>
      </c>
      <c r="B28" s="96" t="s">
        <v>175</v>
      </c>
      <c r="C28" s="95">
        <v>43963</v>
      </c>
      <c r="D28" s="94" t="s">
        <v>168</v>
      </c>
      <c r="E28" s="151">
        <v>3622.32</v>
      </c>
      <c r="F28" s="94">
        <v>3097.08</v>
      </c>
      <c r="G28" s="94">
        <v>525.24</v>
      </c>
      <c r="H28" s="94">
        <v>14.5</v>
      </c>
      <c r="I28" s="94">
        <v>5</v>
      </c>
      <c r="J28" s="94" t="s">
        <v>164</v>
      </c>
    </row>
    <row r="29" spans="1:10" ht="90" x14ac:dyDescent="0.25">
      <c r="A29" s="94">
        <v>12</v>
      </c>
      <c r="B29" s="96" t="s">
        <v>176</v>
      </c>
      <c r="C29" s="95">
        <v>43964</v>
      </c>
      <c r="D29" s="94" t="s">
        <v>168</v>
      </c>
      <c r="E29" s="151">
        <v>1998.67</v>
      </c>
      <c r="F29" s="94">
        <v>1998.67</v>
      </c>
      <c r="G29" s="94">
        <v>0</v>
      </c>
      <c r="H29" s="94">
        <v>0</v>
      </c>
      <c r="I29" s="94">
        <v>1</v>
      </c>
      <c r="J29" s="94" t="s">
        <v>166</v>
      </c>
    </row>
    <row r="30" spans="1:10" ht="330" x14ac:dyDescent="0.25">
      <c r="A30" s="94">
        <v>13</v>
      </c>
      <c r="B30" s="96" t="s">
        <v>177</v>
      </c>
      <c r="C30" s="95">
        <v>43965</v>
      </c>
      <c r="D30" s="94" t="s">
        <v>168</v>
      </c>
      <c r="E30" s="152">
        <v>12238.3</v>
      </c>
      <c r="F30" s="94">
        <v>11932.34</v>
      </c>
      <c r="G30" s="94">
        <v>305.95999999999998</v>
      </c>
      <c r="H30" s="94">
        <v>2.5</v>
      </c>
      <c r="I30" s="94">
        <v>3</v>
      </c>
      <c r="J30" s="94" t="s">
        <v>164</v>
      </c>
    </row>
    <row r="31" spans="1:10" ht="45" x14ac:dyDescent="0.25">
      <c r="A31" s="94">
        <v>14</v>
      </c>
      <c r="B31" s="96" t="s">
        <v>178</v>
      </c>
      <c r="C31" s="94" t="s">
        <v>179</v>
      </c>
      <c r="D31" s="94" t="s">
        <v>168</v>
      </c>
      <c r="E31" s="150">
        <v>355.69900000000001</v>
      </c>
      <c r="F31" s="94">
        <v>350.36</v>
      </c>
      <c r="G31" s="94">
        <v>5.34</v>
      </c>
      <c r="H31" s="94">
        <v>1.5</v>
      </c>
      <c r="I31" s="94">
        <v>2</v>
      </c>
      <c r="J31" s="94" t="s">
        <v>164</v>
      </c>
    </row>
    <row r="32" spans="1:10" ht="165" x14ac:dyDescent="0.25">
      <c r="A32" s="94">
        <v>15</v>
      </c>
      <c r="B32" s="96" t="s">
        <v>180</v>
      </c>
      <c r="C32" s="95">
        <v>43977</v>
      </c>
      <c r="D32" s="94" t="s">
        <v>168</v>
      </c>
      <c r="E32" s="152">
        <v>1693.6</v>
      </c>
      <c r="F32" s="94">
        <v>1464.96</v>
      </c>
      <c r="G32" s="94">
        <v>228.64</v>
      </c>
      <c r="H32" s="94">
        <v>13.5</v>
      </c>
      <c r="I32" s="94">
        <v>2</v>
      </c>
      <c r="J32" s="94" t="s">
        <v>164</v>
      </c>
    </row>
    <row r="33" spans="1:10" ht="105" x14ac:dyDescent="0.25">
      <c r="A33" s="94">
        <v>16</v>
      </c>
      <c r="B33" s="96" t="s">
        <v>181</v>
      </c>
      <c r="C33" s="95">
        <v>43998</v>
      </c>
      <c r="D33" s="94" t="s">
        <v>168</v>
      </c>
      <c r="E33" s="151">
        <v>1272.1300000000001</v>
      </c>
      <c r="F33" s="94">
        <v>845.97</v>
      </c>
      <c r="G33" s="94">
        <v>426.16</v>
      </c>
      <c r="H33" s="94">
        <v>33.5</v>
      </c>
      <c r="I33" s="94">
        <v>2</v>
      </c>
      <c r="J33" s="94" t="s">
        <v>164</v>
      </c>
    </row>
    <row r="34" spans="1:10" ht="60" x14ac:dyDescent="0.25">
      <c r="A34" s="94">
        <v>17</v>
      </c>
      <c r="B34" s="96" t="s">
        <v>182</v>
      </c>
      <c r="C34" s="95">
        <v>44007</v>
      </c>
      <c r="D34" s="94" t="s">
        <v>168</v>
      </c>
      <c r="E34" s="152">
        <v>1254.5999999999999</v>
      </c>
      <c r="F34" s="94">
        <v>1009.953</v>
      </c>
      <c r="G34" s="94">
        <v>244.65</v>
      </c>
      <c r="H34" s="94">
        <v>19.5</v>
      </c>
      <c r="I34" s="94">
        <v>5</v>
      </c>
      <c r="J34" s="94" t="s">
        <v>164</v>
      </c>
    </row>
    <row r="35" spans="1:10" ht="60" x14ac:dyDescent="0.25">
      <c r="A35" s="94">
        <v>18</v>
      </c>
      <c r="B35" s="96" t="s">
        <v>183</v>
      </c>
      <c r="C35" s="95">
        <v>43886</v>
      </c>
      <c r="D35" s="94" t="s">
        <v>168</v>
      </c>
      <c r="E35" s="150">
        <v>1590.5319999999999</v>
      </c>
      <c r="F35" s="94">
        <v>1231.181</v>
      </c>
      <c r="G35" s="94">
        <v>359.351</v>
      </c>
      <c r="H35" s="94">
        <v>22.593132359999998</v>
      </c>
      <c r="I35" s="94">
        <v>7</v>
      </c>
      <c r="J35" s="94" t="s">
        <v>164</v>
      </c>
    </row>
    <row r="36" spans="1:10" ht="45" x14ac:dyDescent="0.25">
      <c r="A36" s="94">
        <v>19</v>
      </c>
      <c r="B36" s="96" t="s">
        <v>184</v>
      </c>
      <c r="C36" s="95">
        <v>43893</v>
      </c>
      <c r="D36" s="94" t="s">
        <v>168</v>
      </c>
      <c r="E36" s="94">
        <v>2368.5329999999999</v>
      </c>
      <c r="F36" s="94">
        <v>2072.4659999999999</v>
      </c>
      <c r="G36" s="94">
        <v>296.06700000000001</v>
      </c>
      <c r="H36" s="94">
        <v>12.500015830000001</v>
      </c>
      <c r="I36" s="94">
        <v>4</v>
      </c>
      <c r="J36" s="94" t="s">
        <v>164</v>
      </c>
    </row>
    <row r="37" spans="1:10" ht="150" x14ac:dyDescent="0.25">
      <c r="A37" s="94">
        <v>20</v>
      </c>
      <c r="B37" s="96" t="s">
        <v>185</v>
      </c>
      <c r="C37" s="95">
        <v>43930</v>
      </c>
      <c r="D37" s="94" t="s">
        <v>168</v>
      </c>
      <c r="E37" s="153">
        <v>14000</v>
      </c>
      <c r="F37" s="94">
        <v>11830</v>
      </c>
      <c r="G37" s="94">
        <v>2170</v>
      </c>
      <c r="H37" s="94">
        <v>15.5</v>
      </c>
      <c r="I37" s="94">
        <v>4</v>
      </c>
      <c r="J37" s="94" t="s">
        <v>164</v>
      </c>
    </row>
    <row r="38" spans="1:10" ht="60" x14ac:dyDescent="0.25">
      <c r="A38" s="94">
        <v>21</v>
      </c>
      <c r="B38" s="96" t="s">
        <v>186</v>
      </c>
      <c r="C38" s="95">
        <v>43951</v>
      </c>
      <c r="D38" s="94" t="s">
        <v>168</v>
      </c>
      <c r="E38" s="151">
        <v>1303.8900000000001</v>
      </c>
      <c r="F38" s="94">
        <v>1064.095</v>
      </c>
      <c r="G38" s="94">
        <v>239.79499999999999</v>
      </c>
      <c r="H38" s="94">
        <v>18.39073848</v>
      </c>
      <c r="I38" s="94">
        <v>5</v>
      </c>
      <c r="J38" s="94" t="s">
        <v>164</v>
      </c>
    </row>
    <row r="39" spans="1:10" ht="75" x14ac:dyDescent="0.25">
      <c r="A39" s="94">
        <v>22</v>
      </c>
      <c r="B39" s="96" t="s">
        <v>187</v>
      </c>
      <c r="C39" s="95">
        <v>43959</v>
      </c>
      <c r="D39" s="94" t="s">
        <v>168</v>
      </c>
      <c r="E39" s="151">
        <v>9500.32</v>
      </c>
      <c r="F39" s="94">
        <v>7242.4979999999996</v>
      </c>
      <c r="G39" s="94">
        <v>2257.8220000000001</v>
      </c>
      <c r="H39" s="94">
        <v>23.765746839999998</v>
      </c>
      <c r="I39" s="94">
        <v>6</v>
      </c>
      <c r="J39" s="94" t="s">
        <v>164</v>
      </c>
    </row>
    <row r="40" spans="1:10" ht="75" x14ac:dyDescent="0.25">
      <c r="A40" s="94">
        <v>23</v>
      </c>
      <c r="B40" s="96" t="s">
        <v>188</v>
      </c>
      <c r="C40" s="95">
        <v>43972</v>
      </c>
      <c r="D40" s="94" t="s">
        <v>163</v>
      </c>
      <c r="E40" s="151">
        <v>31999.61</v>
      </c>
      <c r="F40" s="94">
        <v>31999.61</v>
      </c>
      <c r="G40" s="94">
        <v>0</v>
      </c>
      <c r="H40" s="94">
        <v>0</v>
      </c>
      <c r="I40" s="94">
        <v>1</v>
      </c>
      <c r="J40" s="94" t="s">
        <v>166</v>
      </c>
    </row>
    <row r="41" spans="1:10" ht="75" x14ac:dyDescent="0.25">
      <c r="A41" s="94">
        <v>24</v>
      </c>
      <c r="B41" s="96" t="s">
        <v>189</v>
      </c>
      <c r="C41" s="95">
        <v>43913</v>
      </c>
      <c r="D41" s="94" t="s">
        <v>168</v>
      </c>
      <c r="E41" s="150">
        <v>452.66699999999997</v>
      </c>
      <c r="F41" s="94">
        <v>321.39299999999997</v>
      </c>
      <c r="G41" s="94">
        <v>131.274</v>
      </c>
      <c r="H41" s="94">
        <v>29.000125919999999</v>
      </c>
      <c r="I41" s="94">
        <v>4</v>
      </c>
      <c r="J41" s="94" t="s">
        <v>164</v>
      </c>
    </row>
    <row r="42" spans="1:10" ht="75" x14ac:dyDescent="0.25">
      <c r="A42" s="94">
        <v>25</v>
      </c>
      <c r="B42" s="96" t="s">
        <v>190</v>
      </c>
      <c r="C42" s="95">
        <v>43917</v>
      </c>
      <c r="D42" s="94" t="s">
        <v>168</v>
      </c>
      <c r="E42" s="150">
        <v>382.55500000000001</v>
      </c>
      <c r="F42" s="94">
        <v>309.86900000000003</v>
      </c>
      <c r="G42" s="94">
        <v>72.686000000000007</v>
      </c>
      <c r="H42" s="94">
        <v>19.000143770000001</v>
      </c>
      <c r="I42" s="94">
        <v>3</v>
      </c>
      <c r="J42" s="94" t="s">
        <v>164</v>
      </c>
    </row>
    <row r="43" spans="1:10" ht="60" x14ac:dyDescent="0.25">
      <c r="A43" s="94">
        <v>26</v>
      </c>
      <c r="B43" s="96" t="s">
        <v>191</v>
      </c>
      <c r="C43" s="95">
        <v>43914</v>
      </c>
      <c r="D43" s="94" t="s">
        <v>168</v>
      </c>
      <c r="E43" s="151">
        <v>1271.98</v>
      </c>
      <c r="F43" s="94">
        <v>1176.5809999999999</v>
      </c>
      <c r="G43" s="94">
        <v>95.399000000000001</v>
      </c>
      <c r="H43" s="94">
        <v>7.5000393089999999</v>
      </c>
      <c r="I43" s="94">
        <v>2</v>
      </c>
      <c r="J43" s="94" t="s">
        <v>164</v>
      </c>
    </row>
    <row r="44" spans="1:10" ht="120" x14ac:dyDescent="0.25">
      <c r="A44" s="94">
        <v>27</v>
      </c>
      <c r="B44" s="96" t="s">
        <v>192</v>
      </c>
      <c r="C44" s="95">
        <v>43917</v>
      </c>
      <c r="D44" s="94" t="s">
        <v>168</v>
      </c>
      <c r="E44" s="150">
        <v>450.66699999999997</v>
      </c>
      <c r="F44" s="94">
        <v>369.81299999999999</v>
      </c>
      <c r="G44" s="94">
        <v>80.853999999999999</v>
      </c>
      <c r="H44" s="94">
        <v>17.940963060000001</v>
      </c>
      <c r="I44" s="94">
        <v>5</v>
      </c>
      <c r="J44" s="94" t="s">
        <v>164</v>
      </c>
    </row>
    <row r="45" spans="1:10" ht="75" x14ac:dyDescent="0.25">
      <c r="A45" s="94">
        <v>28</v>
      </c>
      <c r="B45" s="96" t="s">
        <v>193</v>
      </c>
      <c r="C45" s="95">
        <v>43931</v>
      </c>
      <c r="D45" s="94" t="s">
        <v>168</v>
      </c>
      <c r="E45" s="151">
        <v>1395.04</v>
      </c>
      <c r="F45" s="94">
        <v>1254.421</v>
      </c>
      <c r="G45" s="94">
        <v>140.619</v>
      </c>
      <c r="H45" s="94">
        <v>10.07992602</v>
      </c>
      <c r="I45" s="94">
        <v>3</v>
      </c>
      <c r="J45" s="94" t="s">
        <v>164</v>
      </c>
    </row>
    <row r="46" spans="1:10" ht="75" x14ac:dyDescent="0.25">
      <c r="A46" s="94">
        <v>29</v>
      </c>
      <c r="B46" s="96" t="s">
        <v>194</v>
      </c>
      <c r="C46" s="95">
        <v>43916</v>
      </c>
      <c r="D46" s="94" t="s">
        <v>168</v>
      </c>
      <c r="E46" s="150">
        <v>3789.4960000000001</v>
      </c>
      <c r="F46" s="94">
        <v>2594.7950000000001</v>
      </c>
      <c r="G46" s="94">
        <v>1194.701</v>
      </c>
      <c r="H46" s="94">
        <v>31.526646289999999</v>
      </c>
      <c r="I46" s="94">
        <v>7</v>
      </c>
      <c r="J46" s="94" t="s">
        <v>164</v>
      </c>
    </row>
    <row r="47" spans="1:10" ht="75" x14ac:dyDescent="0.25">
      <c r="A47" s="94">
        <v>30</v>
      </c>
      <c r="B47" s="96" t="s">
        <v>195</v>
      </c>
      <c r="C47" s="95">
        <v>43943</v>
      </c>
      <c r="D47" s="94" t="s">
        <v>168</v>
      </c>
      <c r="E47" s="150">
        <v>274.44400000000002</v>
      </c>
      <c r="F47" s="94">
        <v>270.327</v>
      </c>
      <c r="G47" s="94">
        <v>4.117</v>
      </c>
      <c r="H47" s="94">
        <v>1.500123887</v>
      </c>
      <c r="I47" s="94">
        <v>2</v>
      </c>
      <c r="J47" s="94" t="s">
        <v>164</v>
      </c>
    </row>
    <row r="48" spans="1:10" ht="120" x14ac:dyDescent="0.25">
      <c r="A48" s="94">
        <v>31</v>
      </c>
      <c r="B48" s="96" t="s">
        <v>196</v>
      </c>
      <c r="C48" s="95">
        <v>43951</v>
      </c>
      <c r="D48" s="94" t="s">
        <v>168</v>
      </c>
      <c r="E48" s="150">
        <v>392.55500000000001</v>
      </c>
      <c r="F48" s="94">
        <v>374.89</v>
      </c>
      <c r="G48" s="94">
        <v>17.664999999999999</v>
      </c>
      <c r="H48" s="94">
        <v>4.5000063690000003</v>
      </c>
      <c r="I48" s="94">
        <v>3</v>
      </c>
      <c r="J48" s="94" t="s">
        <v>164</v>
      </c>
    </row>
    <row r="49" spans="1:10" ht="30" x14ac:dyDescent="0.25">
      <c r="A49" s="94">
        <v>32</v>
      </c>
      <c r="B49" s="96" t="s">
        <v>197</v>
      </c>
      <c r="C49" s="95">
        <v>43951</v>
      </c>
      <c r="D49" s="94" t="s">
        <v>168</v>
      </c>
      <c r="E49" s="151">
        <v>324.83999999999997</v>
      </c>
      <c r="F49" s="94">
        <v>324.83999999999997</v>
      </c>
      <c r="G49" s="94">
        <v>0</v>
      </c>
      <c r="H49" s="94">
        <v>0</v>
      </c>
      <c r="I49" s="94">
        <v>1</v>
      </c>
      <c r="J49" s="94" t="s">
        <v>166</v>
      </c>
    </row>
    <row r="50" spans="1:10" ht="45" x14ac:dyDescent="0.25">
      <c r="A50" s="94">
        <v>33</v>
      </c>
      <c r="B50" s="96" t="s">
        <v>198</v>
      </c>
      <c r="C50" s="95">
        <v>43957</v>
      </c>
      <c r="D50" s="94" t="s">
        <v>168</v>
      </c>
      <c r="E50" s="150">
        <v>678.63400000000001</v>
      </c>
      <c r="F50" s="94">
        <v>678.63400000000001</v>
      </c>
      <c r="G50" s="94">
        <v>0</v>
      </c>
      <c r="H50" s="94">
        <v>0</v>
      </c>
      <c r="I50" s="94">
        <v>1</v>
      </c>
      <c r="J50" s="94" t="s">
        <v>166</v>
      </c>
    </row>
    <row r="51" spans="1:10" ht="75" x14ac:dyDescent="0.25">
      <c r="A51" s="94">
        <v>34</v>
      </c>
      <c r="B51" s="96" t="s">
        <v>199</v>
      </c>
      <c r="C51" s="95">
        <v>43959</v>
      </c>
      <c r="D51" s="94" t="s">
        <v>168</v>
      </c>
      <c r="E51" s="154">
        <v>1944</v>
      </c>
      <c r="F51" s="94">
        <v>1933.9110000000001</v>
      </c>
      <c r="G51" s="94">
        <v>10</v>
      </c>
      <c r="H51" s="94">
        <v>0.50004373300000005</v>
      </c>
      <c r="I51" s="94">
        <v>1</v>
      </c>
      <c r="J51" s="94" t="s">
        <v>166</v>
      </c>
    </row>
    <row r="52" spans="1:10" ht="75" x14ac:dyDescent="0.25">
      <c r="A52" s="94">
        <v>35</v>
      </c>
      <c r="B52" s="96" t="s">
        <v>200</v>
      </c>
      <c r="C52" s="95">
        <v>43959</v>
      </c>
      <c r="D52" s="94" t="s">
        <v>168</v>
      </c>
      <c r="E52" s="154">
        <v>1000</v>
      </c>
      <c r="F52" s="94">
        <v>1000</v>
      </c>
      <c r="G52" s="94">
        <v>0</v>
      </c>
      <c r="H52" s="94">
        <v>0</v>
      </c>
      <c r="I52" s="94">
        <v>1</v>
      </c>
      <c r="J52" s="94" t="s">
        <v>166</v>
      </c>
    </row>
    <row r="53" spans="1:10" ht="75" x14ac:dyDescent="0.25">
      <c r="A53" s="94">
        <v>36</v>
      </c>
      <c r="B53" s="96" t="s">
        <v>201</v>
      </c>
      <c r="C53" s="95">
        <v>43963</v>
      </c>
      <c r="D53" s="94" t="s">
        <v>168</v>
      </c>
      <c r="E53" s="151">
        <v>894.97199999999998</v>
      </c>
      <c r="F53" s="94">
        <v>881.54700000000003</v>
      </c>
      <c r="G53" s="94">
        <v>13.425000000000001</v>
      </c>
      <c r="H53" s="94">
        <v>1.500046929</v>
      </c>
      <c r="I53" s="94">
        <v>2</v>
      </c>
      <c r="J53" s="94" t="s">
        <v>164</v>
      </c>
    </row>
    <row r="54" spans="1:10" ht="75" x14ac:dyDescent="0.25">
      <c r="A54" s="94">
        <v>37</v>
      </c>
      <c r="B54" s="96" t="s">
        <v>202</v>
      </c>
      <c r="C54" s="95">
        <v>43963</v>
      </c>
      <c r="D54" s="94" t="s">
        <v>168</v>
      </c>
      <c r="E54" s="151">
        <v>953.36599999999999</v>
      </c>
      <c r="F54" s="94">
        <v>934.298</v>
      </c>
      <c r="G54" s="94">
        <v>19.068000000000001</v>
      </c>
      <c r="H54" s="94">
        <v>2.000071326</v>
      </c>
      <c r="I54" s="94">
        <v>2</v>
      </c>
      <c r="J54" s="94" t="s">
        <v>164</v>
      </c>
    </row>
    <row r="55" spans="1:10" ht="60" x14ac:dyDescent="0.25">
      <c r="A55" s="94">
        <v>38</v>
      </c>
      <c r="B55" s="96" t="s">
        <v>203</v>
      </c>
      <c r="C55" s="95">
        <v>43963</v>
      </c>
      <c r="D55" s="94" t="s">
        <v>168</v>
      </c>
      <c r="E55" s="151">
        <v>3216.5880000000002</v>
      </c>
      <c r="F55" s="94">
        <v>2591.5419999999999</v>
      </c>
      <c r="G55" s="94">
        <v>625.04600000000005</v>
      </c>
      <c r="H55" s="94">
        <v>19.431957090000001</v>
      </c>
      <c r="I55" s="94">
        <v>6</v>
      </c>
      <c r="J55" s="94" t="s">
        <v>164</v>
      </c>
    </row>
    <row r="56" spans="1:10" ht="75" x14ac:dyDescent="0.25">
      <c r="A56" s="94">
        <v>39</v>
      </c>
      <c r="B56" s="96" t="s">
        <v>204</v>
      </c>
      <c r="C56" s="95">
        <v>43963</v>
      </c>
      <c r="D56" s="94" t="s">
        <v>168</v>
      </c>
      <c r="E56" s="151">
        <v>386.74</v>
      </c>
      <c r="F56" s="94">
        <v>328.72800000000001</v>
      </c>
      <c r="G56" s="94">
        <v>58.012</v>
      </c>
      <c r="H56" s="94">
        <v>15.00025857</v>
      </c>
      <c r="I56" s="94">
        <v>4</v>
      </c>
      <c r="J56" s="94" t="s">
        <v>164</v>
      </c>
    </row>
    <row r="57" spans="1:10" ht="90" x14ac:dyDescent="0.25">
      <c r="A57" s="94">
        <v>40</v>
      </c>
      <c r="B57" s="96" t="s">
        <v>205</v>
      </c>
      <c r="C57" s="95">
        <v>43964</v>
      </c>
      <c r="D57" s="94" t="s">
        <v>168</v>
      </c>
      <c r="E57" s="151">
        <v>387.24900000000002</v>
      </c>
      <c r="F57" s="94">
        <v>373.69499999999999</v>
      </c>
      <c r="G57" s="94">
        <v>13.554</v>
      </c>
      <c r="H57" s="94">
        <v>3.500073596</v>
      </c>
      <c r="I57" s="94">
        <v>2</v>
      </c>
      <c r="J57" s="94" t="s">
        <v>164</v>
      </c>
    </row>
    <row r="58" spans="1:10" ht="90" x14ac:dyDescent="0.25">
      <c r="A58" s="94">
        <v>41</v>
      </c>
      <c r="B58" s="96" t="s">
        <v>206</v>
      </c>
      <c r="C58" s="95">
        <v>43964</v>
      </c>
      <c r="D58" s="94" t="s">
        <v>168</v>
      </c>
      <c r="E58" s="151">
        <v>334.46600000000001</v>
      </c>
      <c r="F58" s="94">
        <v>334.46600000000001</v>
      </c>
      <c r="G58" s="94">
        <v>0</v>
      </c>
      <c r="H58" s="94">
        <v>0</v>
      </c>
      <c r="I58" s="94">
        <v>1</v>
      </c>
      <c r="J58" s="94" t="s">
        <v>166</v>
      </c>
    </row>
    <row r="59" spans="1:10" ht="75" x14ac:dyDescent="0.25">
      <c r="A59" s="94">
        <v>42</v>
      </c>
      <c r="B59" s="96" t="s">
        <v>207</v>
      </c>
      <c r="C59" s="95">
        <v>43963</v>
      </c>
      <c r="D59" s="94" t="s">
        <v>168</v>
      </c>
      <c r="E59" s="151">
        <v>942.77</v>
      </c>
      <c r="F59" s="94">
        <v>938.05600000000004</v>
      </c>
      <c r="G59" s="94">
        <v>4.7140000000000004</v>
      </c>
      <c r="H59" s="94">
        <v>0.50001591099999998</v>
      </c>
      <c r="I59" s="94">
        <v>1</v>
      </c>
      <c r="J59" s="94" t="s">
        <v>166</v>
      </c>
    </row>
    <row r="60" spans="1:10" ht="90" x14ac:dyDescent="0.25">
      <c r="A60" s="94">
        <v>43</v>
      </c>
      <c r="B60" s="96" t="s">
        <v>208</v>
      </c>
      <c r="C60" s="95">
        <v>43963</v>
      </c>
      <c r="D60" s="94" t="s">
        <v>168</v>
      </c>
      <c r="E60" s="151">
        <v>5535.02</v>
      </c>
      <c r="F60" s="94">
        <v>5507.3440000000001</v>
      </c>
      <c r="G60" s="94">
        <v>27.675999999999998</v>
      </c>
      <c r="H60" s="94">
        <v>0.50001625999999999</v>
      </c>
      <c r="I60" s="94">
        <v>1</v>
      </c>
      <c r="J60" s="94" t="s">
        <v>166</v>
      </c>
    </row>
    <row r="61" spans="1:10" ht="90" x14ac:dyDescent="0.25">
      <c r="A61" s="94">
        <v>44</v>
      </c>
      <c r="B61" s="96" t="s">
        <v>209</v>
      </c>
      <c r="C61" s="95">
        <v>43963</v>
      </c>
      <c r="D61" s="94" t="s">
        <v>168</v>
      </c>
      <c r="E61" s="151">
        <v>6812.66</v>
      </c>
      <c r="F61" s="94">
        <v>6199.52</v>
      </c>
      <c r="G61" s="94">
        <v>613.14</v>
      </c>
      <c r="H61" s="94">
        <v>9.0000088070000004</v>
      </c>
      <c r="I61" s="94">
        <v>3</v>
      </c>
      <c r="J61" s="94" t="s">
        <v>164</v>
      </c>
    </row>
    <row r="62" spans="1:10" ht="60" x14ac:dyDescent="0.25">
      <c r="A62" s="94">
        <v>45</v>
      </c>
      <c r="B62" s="96" t="s">
        <v>210</v>
      </c>
      <c r="C62" s="95">
        <v>43963</v>
      </c>
      <c r="D62" s="94" t="s">
        <v>168</v>
      </c>
      <c r="E62" s="151">
        <v>999.94</v>
      </c>
      <c r="F62" s="94">
        <v>999.94</v>
      </c>
      <c r="G62" s="94">
        <v>0</v>
      </c>
      <c r="H62" s="94">
        <v>0</v>
      </c>
      <c r="I62" s="94">
        <v>1</v>
      </c>
      <c r="J62" s="94" t="s">
        <v>166</v>
      </c>
    </row>
    <row r="63" spans="1:10" ht="75" x14ac:dyDescent="0.25">
      <c r="A63" s="94">
        <v>46</v>
      </c>
      <c r="B63" s="96" t="s">
        <v>211</v>
      </c>
      <c r="C63" s="95">
        <v>43963</v>
      </c>
      <c r="D63" s="94" t="s">
        <v>168</v>
      </c>
      <c r="E63" s="151">
        <v>997.32</v>
      </c>
      <c r="F63" s="94">
        <v>997.32</v>
      </c>
      <c r="G63" s="94">
        <v>0</v>
      </c>
      <c r="H63" s="94">
        <v>0</v>
      </c>
      <c r="I63" s="94">
        <v>1</v>
      </c>
      <c r="J63" s="94" t="s">
        <v>166</v>
      </c>
    </row>
    <row r="64" spans="1:10" ht="75" x14ac:dyDescent="0.25">
      <c r="A64" s="94">
        <v>47</v>
      </c>
      <c r="B64" s="96" t="s">
        <v>212</v>
      </c>
      <c r="C64" s="95">
        <v>43963</v>
      </c>
      <c r="D64" s="94" t="s">
        <v>168</v>
      </c>
      <c r="E64" s="151">
        <v>773.03</v>
      </c>
      <c r="F64" s="94">
        <v>769.16399999999999</v>
      </c>
      <c r="G64" s="94">
        <v>3.8660000000000001</v>
      </c>
      <c r="H64" s="94">
        <v>0.50010995700000005</v>
      </c>
      <c r="I64" s="94">
        <v>1</v>
      </c>
      <c r="J64" s="94" t="s">
        <v>166</v>
      </c>
    </row>
    <row r="65" spans="1:10" ht="90" x14ac:dyDescent="0.25">
      <c r="A65" s="94">
        <v>48</v>
      </c>
      <c r="B65" s="96" t="s">
        <v>205</v>
      </c>
      <c r="C65" s="95">
        <v>43964</v>
      </c>
      <c r="D65" s="94" t="s">
        <v>168</v>
      </c>
      <c r="E65" s="151">
        <v>387.24900000000002</v>
      </c>
      <c r="F65" s="94">
        <v>373.69499999999999</v>
      </c>
      <c r="G65" s="94">
        <v>13.554</v>
      </c>
      <c r="H65" s="94">
        <v>3.500073596</v>
      </c>
      <c r="I65" s="94">
        <v>2</v>
      </c>
      <c r="J65" s="94" t="s">
        <v>164</v>
      </c>
    </row>
    <row r="66" spans="1:10" ht="75" x14ac:dyDescent="0.25">
      <c r="A66" s="94">
        <v>49</v>
      </c>
      <c r="B66" s="96" t="s">
        <v>213</v>
      </c>
      <c r="C66" s="95">
        <v>43969</v>
      </c>
      <c r="D66" s="94" t="s">
        <v>168</v>
      </c>
      <c r="E66" s="151">
        <v>797.327</v>
      </c>
      <c r="F66" s="94">
        <v>785.36699999999996</v>
      </c>
      <c r="G66" s="94">
        <v>11.96</v>
      </c>
      <c r="H66" s="94">
        <v>1.500011915</v>
      </c>
      <c r="I66" s="94">
        <v>2</v>
      </c>
      <c r="J66" s="94" t="s">
        <v>164</v>
      </c>
    </row>
    <row r="67" spans="1:10" ht="60" x14ac:dyDescent="0.25">
      <c r="A67" s="94">
        <v>50</v>
      </c>
      <c r="B67" s="96" t="s">
        <v>214</v>
      </c>
      <c r="C67" s="95">
        <v>43970</v>
      </c>
      <c r="D67" s="94" t="s">
        <v>168</v>
      </c>
      <c r="E67" s="152">
        <v>756.02</v>
      </c>
      <c r="F67" s="94">
        <v>752.23900000000003</v>
      </c>
      <c r="G67" s="94">
        <v>3.7810000000000001</v>
      </c>
      <c r="H67" s="94">
        <v>0.50011904399999996</v>
      </c>
      <c r="I67" s="94">
        <v>3</v>
      </c>
      <c r="J67" s="94" t="s">
        <v>164</v>
      </c>
    </row>
    <row r="68" spans="1:10" ht="90" x14ac:dyDescent="0.25">
      <c r="A68" s="94">
        <v>51</v>
      </c>
      <c r="B68" s="96" t="s">
        <v>215</v>
      </c>
      <c r="C68" s="95">
        <v>43970</v>
      </c>
      <c r="D68" s="94" t="s">
        <v>168</v>
      </c>
      <c r="E68" s="153">
        <v>545.29999999999995</v>
      </c>
      <c r="F68" s="94">
        <v>460.77800000000002</v>
      </c>
      <c r="G68" s="94">
        <v>84.522000000000006</v>
      </c>
      <c r="H68" s="94">
        <v>15.50009169</v>
      </c>
      <c r="I68" s="94">
        <v>2</v>
      </c>
      <c r="J68" s="94" t="s">
        <v>164</v>
      </c>
    </row>
    <row r="69" spans="1:10" ht="75" x14ac:dyDescent="0.25">
      <c r="A69" s="94">
        <v>52</v>
      </c>
      <c r="B69" s="96" t="s">
        <v>216</v>
      </c>
      <c r="C69" s="95">
        <v>43972</v>
      </c>
      <c r="D69" s="94" t="s">
        <v>168</v>
      </c>
      <c r="E69" s="152">
        <v>1021.66</v>
      </c>
      <c r="F69" s="94">
        <v>1001.226</v>
      </c>
      <c r="G69" s="94">
        <v>20.434000000000001</v>
      </c>
      <c r="H69" s="94">
        <v>2.0000783040000001</v>
      </c>
      <c r="I69" s="94">
        <v>2</v>
      </c>
      <c r="J69" s="94" t="s">
        <v>164</v>
      </c>
    </row>
    <row r="70" spans="1:10" ht="60" x14ac:dyDescent="0.25">
      <c r="A70" s="94">
        <v>53</v>
      </c>
      <c r="B70" s="96" t="s">
        <v>217</v>
      </c>
      <c r="C70" s="95">
        <v>43972</v>
      </c>
      <c r="D70" s="94" t="s">
        <v>168</v>
      </c>
      <c r="E70" s="152">
        <v>429.51</v>
      </c>
      <c r="F70" s="94">
        <v>427.36200000000002</v>
      </c>
      <c r="G70" s="94">
        <v>2.1480000000000001</v>
      </c>
      <c r="H70" s="94">
        <v>0.50010477099999995</v>
      </c>
      <c r="I70" s="94">
        <v>2</v>
      </c>
      <c r="J70" s="94" t="s">
        <v>164</v>
      </c>
    </row>
    <row r="71" spans="1:10" ht="60" x14ac:dyDescent="0.25">
      <c r="A71" s="94">
        <v>54</v>
      </c>
      <c r="B71" s="96" t="s">
        <v>218</v>
      </c>
      <c r="C71" s="95">
        <v>43970</v>
      </c>
      <c r="D71" s="94" t="s">
        <v>168</v>
      </c>
      <c r="E71" s="152">
        <v>741.79</v>
      </c>
      <c r="F71" s="94">
        <v>741.79</v>
      </c>
      <c r="G71" s="94">
        <v>0</v>
      </c>
      <c r="H71" s="94">
        <v>0</v>
      </c>
      <c r="I71" s="94">
        <v>1</v>
      </c>
      <c r="J71" s="94" t="s">
        <v>166</v>
      </c>
    </row>
    <row r="72" spans="1:10" ht="75" x14ac:dyDescent="0.25">
      <c r="A72" s="94">
        <v>55</v>
      </c>
      <c r="B72" s="96" t="s">
        <v>219</v>
      </c>
      <c r="C72" s="95">
        <v>43970</v>
      </c>
      <c r="D72" s="94" t="s">
        <v>168</v>
      </c>
      <c r="E72" s="151">
        <v>813.01900000000001</v>
      </c>
      <c r="F72" s="94">
        <v>808.95299999999997</v>
      </c>
      <c r="G72" s="94">
        <v>4.0659999999999998</v>
      </c>
      <c r="H72" s="94">
        <v>0.50011131399999997</v>
      </c>
      <c r="I72" s="94">
        <v>1</v>
      </c>
      <c r="J72" s="94" t="s">
        <v>166</v>
      </c>
    </row>
    <row r="73" spans="1:10" ht="105" x14ac:dyDescent="0.25">
      <c r="A73" s="94">
        <v>56</v>
      </c>
      <c r="B73" s="96" t="s">
        <v>220</v>
      </c>
      <c r="C73" s="95">
        <v>43976</v>
      </c>
      <c r="D73" s="94" t="s">
        <v>168</v>
      </c>
      <c r="E73" s="153">
        <v>1000</v>
      </c>
      <c r="F73" s="94">
        <v>1000</v>
      </c>
      <c r="G73" s="94">
        <v>0</v>
      </c>
      <c r="H73" s="94">
        <v>0</v>
      </c>
      <c r="I73" s="94">
        <v>1</v>
      </c>
      <c r="J73" s="94" t="s">
        <v>166</v>
      </c>
    </row>
    <row r="74" spans="1:10" ht="75" x14ac:dyDescent="0.25">
      <c r="A74" s="94">
        <v>57</v>
      </c>
      <c r="B74" s="96" t="s">
        <v>221</v>
      </c>
      <c r="C74" s="95">
        <v>43978</v>
      </c>
      <c r="D74" s="94" t="s">
        <v>168</v>
      </c>
      <c r="E74" s="152">
        <v>996.92</v>
      </c>
      <c r="F74" s="94">
        <v>996.92</v>
      </c>
      <c r="G74" s="94">
        <v>0</v>
      </c>
      <c r="H74" s="94">
        <v>0</v>
      </c>
      <c r="I74" s="94">
        <v>1</v>
      </c>
      <c r="J74" s="94" t="s">
        <v>166</v>
      </c>
    </row>
    <row r="75" spans="1:10" ht="105" x14ac:dyDescent="0.25">
      <c r="A75" s="94">
        <v>58</v>
      </c>
      <c r="B75" s="96" t="s">
        <v>222</v>
      </c>
      <c r="C75" s="95">
        <v>43976</v>
      </c>
      <c r="D75" s="94" t="s">
        <v>168</v>
      </c>
      <c r="E75" s="151">
        <v>1054.9970000000001</v>
      </c>
      <c r="F75" s="94">
        <v>827.02300000000002</v>
      </c>
      <c r="G75" s="94">
        <v>227.97399999999999</v>
      </c>
      <c r="H75" s="94">
        <v>21.608971400000001</v>
      </c>
      <c r="I75" s="94">
        <v>6</v>
      </c>
      <c r="J75" s="94" t="s">
        <v>164</v>
      </c>
    </row>
    <row r="76" spans="1:10" ht="90" x14ac:dyDescent="0.25">
      <c r="A76" s="94">
        <v>59</v>
      </c>
      <c r="B76" s="96" t="s">
        <v>223</v>
      </c>
      <c r="C76" s="95">
        <v>43991</v>
      </c>
      <c r="D76" s="94" t="s">
        <v>168</v>
      </c>
      <c r="E76" s="151">
        <v>555.55499999999995</v>
      </c>
      <c r="F76" s="94">
        <v>457.56</v>
      </c>
      <c r="G76" s="94">
        <v>97.995000000000005</v>
      </c>
      <c r="H76" s="94">
        <v>17.639117639999998</v>
      </c>
      <c r="I76" s="94">
        <v>2</v>
      </c>
      <c r="J76" s="94" t="s">
        <v>164</v>
      </c>
    </row>
    <row r="77" spans="1:10" ht="90" x14ac:dyDescent="0.25">
      <c r="A77" s="94">
        <v>60</v>
      </c>
      <c r="B77" s="96" t="s">
        <v>224</v>
      </c>
      <c r="C77" s="95">
        <v>43997</v>
      </c>
      <c r="D77" s="94" t="s">
        <v>168</v>
      </c>
      <c r="E77" s="152">
        <v>3392.97</v>
      </c>
      <c r="F77" s="94">
        <v>3376.0050000000001</v>
      </c>
      <c r="G77" s="94">
        <v>16.965</v>
      </c>
      <c r="H77" s="94">
        <v>0.50000442099999998</v>
      </c>
      <c r="I77" s="94">
        <v>2</v>
      </c>
      <c r="J77" s="94" t="s">
        <v>164</v>
      </c>
    </row>
    <row r="78" spans="1:10" ht="90" x14ac:dyDescent="0.25">
      <c r="A78" s="94">
        <v>61</v>
      </c>
      <c r="B78" s="96" t="s">
        <v>225</v>
      </c>
      <c r="C78" s="95">
        <v>44001</v>
      </c>
      <c r="D78" s="94" t="s">
        <v>168</v>
      </c>
      <c r="E78" s="151">
        <v>922.851</v>
      </c>
      <c r="F78" s="94">
        <v>922.851</v>
      </c>
      <c r="G78" s="94">
        <v>0</v>
      </c>
      <c r="H78" s="94">
        <v>0</v>
      </c>
      <c r="I78" s="94">
        <v>1</v>
      </c>
      <c r="J78" s="94" t="s">
        <v>166</v>
      </c>
    </row>
    <row r="79" spans="1:10" ht="60" x14ac:dyDescent="0.25">
      <c r="A79" s="94">
        <v>62</v>
      </c>
      <c r="B79" s="96" t="s">
        <v>226</v>
      </c>
      <c r="C79" s="95">
        <v>44000</v>
      </c>
      <c r="D79" s="94" t="s">
        <v>168</v>
      </c>
      <c r="E79" s="151">
        <v>1504.277</v>
      </c>
      <c r="F79" s="94">
        <v>1504.277</v>
      </c>
      <c r="G79" s="94">
        <v>0</v>
      </c>
      <c r="H79" s="94">
        <v>0</v>
      </c>
      <c r="I79" s="94">
        <v>1</v>
      </c>
      <c r="J79" s="94" t="s">
        <v>166</v>
      </c>
    </row>
    <row r="80" spans="1:10" ht="75" x14ac:dyDescent="0.25">
      <c r="A80" s="94">
        <v>63</v>
      </c>
      <c r="B80" s="166" t="s">
        <v>237</v>
      </c>
      <c r="C80" s="167">
        <v>43930</v>
      </c>
      <c r="D80" s="94" t="s">
        <v>168</v>
      </c>
      <c r="E80" s="168">
        <v>1505.376</v>
      </c>
      <c r="F80" s="94">
        <v>1099.9459999999999</v>
      </c>
      <c r="G80" s="94">
        <f>E80-F80</f>
        <v>405.43000000000006</v>
      </c>
      <c r="H80" s="94">
        <f>G80/E80*100</f>
        <v>26.932141870203864</v>
      </c>
      <c r="I80" s="170">
        <v>6</v>
      </c>
      <c r="J80" s="94" t="s">
        <v>164</v>
      </c>
    </row>
    <row r="81" spans="1:10" ht="75" x14ac:dyDescent="0.25">
      <c r="A81" s="94">
        <v>64</v>
      </c>
      <c r="B81" s="96" t="s">
        <v>238</v>
      </c>
      <c r="C81" s="167">
        <v>43930</v>
      </c>
      <c r="D81" s="94" t="s">
        <v>168</v>
      </c>
      <c r="E81" s="94">
        <v>2580.61</v>
      </c>
      <c r="F81" s="169">
        <v>1795.4839999999999</v>
      </c>
      <c r="G81" s="94">
        <f>E81-F81</f>
        <v>785.1260000000002</v>
      </c>
      <c r="H81" s="94">
        <f>G81/E81*100</f>
        <v>30.424047027640761</v>
      </c>
      <c r="I81" s="94">
        <v>5</v>
      </c>
      <c r="J81" s="94" t="s">
        <v>164</v>
      </c>
    </row>
    <row r="82" spans="1:10" ht="24.75" customHeight="1" x14ac:dyDescent="0.25">
      <c r="A82" s="40"/>
      <c r="B82" s="140" t="s">
        <v>74</v>
      </c>
      <c r="C82" s="141"/>
      <c r="D82" s="40"/>
      <c r="E82" s="171">
        <f>SUM(E18:E81)</f>
        <v>151639.12399999998</v>
      </c>
      <c r="F82" s="40">
        <f>SUM(F18:F81)</f>
        <v>137091.97700000001</v>
      </c>
      <c r="G82" s="171">
        <f>E82-F82</f>
        <v>14547.146999999968</v>
      </c>
      <c r="H82" s="40">
        <f>G82/E82*100</f>
        <v>9.5932676319074286</v>
      </c>
      <c r="I82" s="40">
        <f>SUM(I18:I81)</f>
        <v>182</v>
      </c>
      <c r="J82" s="40"/>
    </row>
    <row r="83" spans="1:10" x14ac:dyDescent="0.25">
      <c r="A83" s="136" t="s">
        <v>75</v>
      </c>
      <c r="B83" s="137"/>
      <c r="C83" s="137"/>
      <c r="D83" s="137"/>
      <c r="E83" s="137"/>
      <c r="F83" s="137"/>
      <c r="G83" s="137"/>
      <c r="H83" s="137"/>
      <c r="I83" s="137"/>
      <c r="J83" s="138"/>
    </row>
    <row r="84" spans="1:10" x14ac:dyDescent="0.25">
      <c r="A84" s="133" t="s">
        <v>76</v>
      </c>
      <c r="B84" s="134"/>
      <c r="C84" s="134"/>
      <c r="D84" s="134"/>
      <c r="E84" s="134"/>
      <c r="F84" s="134"/>
      <c r="G84" s="134"/>
      <c r="H84" s="134"/>
      <c r="I84" s="134"/>
      <c r="J84" s="135"/>
    </row>
    <row r="85" spans="1:10" x14ac:dyDescent="0.25">
      <c r="A85" s="91">
        <v>1</v>
      </c>
      <c r="B85" s="38"/>
      <c r="C85" s="38"/>
      <c r="D85" s="38"/>
      <c r="E85" s="38"/>
      <c r="F85" s="38"/>
      <c r="G85" s="38"/>
      <c r="H85" s="38"/>
      <c r="I85" s="38"/>
      <c r="J85" s="38"/>
    </row>
    <row r="86" spans="1:10" x14ac:dyDescent="0.25">
      <c r="A86" s="91">
        <v>2</v>
      </c>
      <c r="B86" s="38"/>
      <c r="C86" s="38"/>
      <c r="D86" s="38"/>
      <c r="E86" s="38"/>
      <c r="F86" s="38"/>
      <c r="G86" s="38"/>
      <c r="H86" s="38"/>
      <c r="I86" s="38"/>
      <c r="J86" s="38"/>
    </row>
    <row r="87" spans="1:10" x14ac:dyDescent="0.25">
      <c r="A87" s="91" t="s">
        <v>160</v>
      </c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22.5" customHeight="1" x14ac:dyDescent="0.25">
      <c r="A88" s="38"/>
      <c r="B88" s="40" t="s">
        <v>77</v>
      </c>
      <c r="C88" s="40"/>
      <c r="D88" s="40"/>
      <c r="E88" s="40"/>
      <c r="F88" s="40"/>
      <c r="G88" s="40"/>
      <c r="H88" s="40"/>
      <c r="I88" s="40"/>
      <c r="J88" s="40"/>
    </row>
    <row r="89" spans="1:10" x14ac:dyDescent="0.25">
      <c r="A89" s="136" t="s">
        <v>78</v>
      </c>
      <c r="B89" s="137"/>
      <c r="C89" s="137"/>
      <c r="D89" s="137"/>
      <c r="E89" s="137"/>
      <c r="F89" s="137"/>
      <c r="G89" s="137"/>
      <c r="H89" s="137"/>
      <c r="I89" s="137"/>
      <c r="J89" s="138"/>
    </row>
    <row r="90" spans="1:10" x14ac:dyDescent="0.25">
      <c r="A90" s="133" t="s">
        <v>79</v>
      </c>
      <c r="B90" s="134"/>
      <c r="C90" s="134"/>
      <c r="D90" s="134"/>
      <c r="E90" s="134"/>
      <c r="F90" s="134"/>
      <c r="G90" s="134"/>
      <c r="H90" s="134"/>
      <c r="I90" s="134"/>
      <c r="J90" s="135"/>
    </row>
    <row r="91" spans="1:10" ht="45" x14ac:dyDescent="0.25">
      <c r="A91" s="94">
        <v>1</v>
      </c>
      <c r="B91" s="96" t="s">
        <v>227</v>
      </c>
      <c r="C91" s="95">
        <v>43867</v>
      </c>
      <c r="D91" s="94" t="s">
        <v>168</v>
      </c>
      <c r="E91" s="94">
        <v>1399.4</v>
      </c>
      <c r="F91" s="38"/>
      <c r="G91" s="38"/>
      <c r="H91" s="38"/>
      <c r="I91" s="38"/>
      <c r="J91" s="38"/>
    </row>
    <row r="92" spans="1:10" ht="150" x14ac:dyDescent="0.25">
      <c r="A92" s="94">
        <v>2</v>
      </c>
      <c r="B92" s="96" t="s">
        <v>185</v>
      </c>
      <c r="C92" s="95">
        <v>43901</v>
      </c>
      <c r="D92" s="94" t="s">
        <v>168</v>
      </c>
      <c r="E92" s="94">
        <v>14000</v>
      </c>
      <c r="F92" s="38"/>
      <c r="G92" s="38"/>
      <c r="H92" s="38"/>
      <c r="I92" s="38"/>
      <c r="J92" s="38"/>
    </row>
    <row r="93" spans="1:10" ht="75" x14ac:dyDescent="0.25">
      <c r="A93" s="94" t="s">
        <v>160</v>
      </c>
      <c r="B93" s="96" t="s">
        <v>188</v>
      </c>
      <c r="C93" s="95">
        <v>43963</v>
      </c>
      <c r="D93" s="94" t="s">
        <v>163</v>
      </c>
      <c r="E93" s="94">
        <v>31999.61</v>
      </c>
      <c r="F93" s="38"/>
      <c r="G93" s="38"/>
      <c r="H93" s="38"/>
      <c r="I93" s="38"/>
      <c r="J93" s="38"/>
    </row>
    <row r="94" spans="1:10" ht="75" x14ac:dyDescent="0.25">
      <c r="A94" s="94">
        <v>4</v>
      </c>
      <c r="B94" s="96" t="s">
        <v>190</v>
      </c>
      <c r="C94" s="95">
        <v>43902</v>
      </c>
      <c r="D94" s="94" t="s">
        <v>168</v>
      </c>
      <c r="E94" s="94">
        <v>382.55500000000001</v>
      </c>
      <c r="F94" s="38"/>
      <c r="G94" s="38"/>
      <c r="H94" s="38"/>
      <c r="I94" s="38"/>
      <c r="J94" s="38"/>
    </row>
    <row r="95" spans="1:10" ht="75" x14ac:dyDescent="0.25">
      <c r="A95" s="94">
        <v>5</v>
      </c>
      <c r="B95" s="96" t="s">
        <v>193</v>
      </c>
      <c r="C95" s="95">
        <v>43914</v>
      </c>
      <c r="D95" s="94" t="s">
        <v>168</v>
      </c>
      <c r="E95" s="94">
        <v>1395.04</v>
      </c>
      <c r="F95" s="38"/>
      <c r="G95" s="38"/>
      <c r="H95" s="38"/>
      <c r="I95" s="38"/>
      <c r="J95" s="38"/>
    </row>
    <row r="96" spans="1:10" ht="60" x14ac:dyDescent="0.25">
      <c r="A96" s="94">
        <v>6</v>
      </c>
      <c r="B96" s="96" t="s">
        <v>218</v>
      </c>
      <c r="C96" s="95">
        <v>43959</v>
      </c>
      <c r="D96" s="94" t="s">
        <v>168</v>
      </c>
      <c r="E96" s="94">
        <v>741.79</v>
      </c>
      <c r="F96" s="38"/>
      <c r="G96" s="38"/>
      <c r="H96" s="38"/>
      <c r="I96" s="38"/>
      <c r="J96" s="38"/>
    </row>
    <row r="97" spans="1:10" ht="75" x14ac:dyDescent="0.25">
      <c r="A97" s="94">
        <v>7</v>
      </c>
      <c r="B97" s="96" t="s">
        <v>228</v>
      </c>
      <c r="C97" s="95">
        <v>43963</v>
      </c>
      <c r="D97" s="94" t="s">
        <v>168</v>
      </c>
      <c r="E97" s="94">
        <v>996.92</v>
      </c>
      <c r="F97" s="38"/>
      <c r="G97" s="38"/>
      <c r="H97" s="38"/>
      <c r="I97" s="38"/>
      <c r="J97" s="38"/>
    </row>
    <row r="98" spans="1:10" x14ac:dyDescent="0.25">
      <c r="A98" s="38"/>
      <c r="B98" s="40" t="s">
        <v>81</v>
      </c>
      <c r="C98" s="40"/>
      <c r="D98" s="40"/>
      <c r="E98" s="40">
        <f>SUM(E91:E97)</f>
        <v>50915.315000000002</v>
      </c>
      <c r="F98" s="40" t="s">
        <v>80</v>
      </c>
      <c r="G98" s="40"/>
      <c r="H98" s="40"/>
      <c r="I98" s="40"/>
      <c r="J98" s="40"/>
    </row>
    <row r="99" spans="1:10" x14ac:dyDescent="0.25">
      <c r="A99" s="38"/>
      <c r="B99" s="40" t="s">
        <v>84</v>
      </c>
      <c r="C99" s="40"/>
      <c r="D99" s="40"/>
      <c r="E99" s="40"/>
      <c r="F99" s="40"/>
      <c r="G99" s="40"/>
      <c r="H99" s="40"/>
      <c r="I99" s="40"/>
      <c r="J99" s="40"/>
    </row>
    <row r="100" spans="1:10" ht="13.5" customHeight="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idden="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33" customHeight="1" x14ac:dyDescent="0.25">
      <c r="A102" s="139" t="s">
        <v>82</v>
      </c>
      <c r="B102" s="139"/>
      <c r="C102" s="164" t="s">
        <v>234</v>
      </c>
      <c r="D102" s="164"/>
      <c r="E102" s="164"/>
      <c r="F102" s="164"/>
      <c r="G102" s="164"/>
      <c r="H102" s="164"/>
      <c r="I102" s="164"/>
      <c r="J102" s="164"/>
    </row>
    <row r="103" spans="1:10" ht="13.5" customHeight="1" x14ac:dyDescent="0.25">
      <c r="A103" s="139"/>
      <c r="B103" s="139"/>
      <c r="C103" s="127" t="s">
        <v>88</v>
      </c>
      <c r="D103" s="127"/>
      <c r="E103" s="127" t="s">
        <v>89</v>
      </c>
      <c r="F103" s="127"/>
      <c r="G103" s="127"/>
      <c r="H103" s="127"/>
      <c r="I103" s="36"/>
      <c r="J103" s="36"/>
    </row>
    <row r="104" spans="1:10" ht="3.7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5" hidden="1" customHeight="1" x14ac:dyDescent="0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x14ac:dyDescent="0.25">
      <c r="A106" s="128" t="s">
        <v>85</v>
      </c>
      <c r="B106" s="128"/>
      <c r="C106" s="128" t="s">
        <v>231</v>
      </c>
      <c r="D106" s="128"/>
      <c r="E106" s="128"/>
      <c r="F106" s="36"/>
      <c r="G106" s="36"/>
      <c r="H106" s="36"/>
      <c r="I106" s="36"/>
      <c r="J106" s="36"/>
    </row>
    <row r="107" spans="1:10" x14ac:dyDescent="0.25">
      <c r="A107" s="128" t="s">
        <v>86</v>
      </c>
      <c r="B107" s="128"/>
      <c r="C107" s="165" t="s">
        <v>233</v>
      </c>
      <c r="D107" s="128"/>
      <c r="E107" s="128"/>
      <c r="F107" s="36"/>
      <c r="G107" s="36"/>
      <c r="H107" s="36"/>
      <c r="I107" s="36"/>
      <c r="J107" s="36"/>
    </row>
    <row r="108" spans="1:10" x14ac:dyDescent="0.25">
      <c r="A108" s="128" t="s">
        <v>87</v>
      </c>
      <c r="B108" s="128"/>
      <c r="C108" s="128" t="s">
        <v>232</v>
      </c>
      <c r="D108" s="128"/>
      <c r="E108" s="36"/>
      <c r="F108" s="36"/>
      <c r="G108" s="36"/>
      <c r="H108" s="36"/>
      <c r="I108" s="36"/>
      <c r="J108" s="36"/>
    </row>
    <row r="109" spans="1:10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x14ac:dyDescent="0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x14ac:dyDescent="0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x14ac:dyDescent="0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x14ac:dyDescent="0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  <row r="127" spans="1:10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</row>
    <row r="128" spans="1:10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</row>
    <row r="129" spans="1:10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</row>
    <row r="130" spans="1:10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</row>
    <row r="131" spans="1:10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</row>
    <row r="132" spans="1:10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</row>
    <row r="133" spans="1:10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</row>
    <row r="134" spans="1:10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</row>
    <row r="135" spans="1:1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</row>
    <row r="136" spans="1:1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</row>
    <row r="137" spans="1:1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</row>
    <row r="138" spans="1:1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</row>
    <row r="139" spans="1:1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</row>
    <row r="140" spans="1:1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</row>
  </sheetData>
  <mergeCells count="36">
    <mergeCell ref="A7:C7"/>
    <mergeCell ref="A9:E9"/>
    <mergeCell ref="E10:F10"/>
    <mergeCell ref="A13:A14"/>
    <mergeCell ref="B13:B14"/>
    <mergeCell ref="C13:C14"/>
    <mergeCell ref="D13:D14"/>
    <mergeCell ref="E13:E14"/>
    <mergeCell ref="A8:F8"/>
    <mergeCell ref="A2:J2"/>
    <mergeCell ref="A4:J4"/>
    <mergeCell ref="A1:J1"/>
    <mergeCell ref="A3:J3"/>
    <mergeCell ref="A5:J5"/>
    <mergeCell ref="I13:I14"/>
    <mergeCell ref="J13:J14"/>
    <mergeCell ref="A108:B108"/>
    <mergeCell ref="C108:D108"/>
    <mergeCell ref="C107:E107"/>
    <mergeCell ref="C106:E106"/>
    <mergeCell ref="A17:J17"/>
    <mergeCell ref="A83:J83"/>
    <mergeCell ref="A84:J84"/>
    <mergeCell ref="A89:J89"/>
    <mergeCell ref="A90:J90"/>
    <mergeCell ref="A102:B102"/>
    <mergeCell ref="C102:J102"/>
    <mergeCell ref="A103:B103"/>
    <mergeCell ref="B82:C82"/>
    <mergeCell ref="A16:J16"/>
    <mergeCell ref="C103:D103"/>
    <mergeCell ref="E103:H103"/>
    <mergeCell ref="A106:B106"/>
    <mergeCell ref="A107:B107"/>
    <mergeCell ref="F13:F14"/>
    <mergeCell ref="G13:H13"/>
  </mergeCells>
  <hyperlinks>
    <hyperlink ref="C107" r:id="rId1"/>
  </hyperlinks>
  <pageMargins left="0.70866141732283472" right="0.51181102362204722" top="0.35433070866141736" bottom="0.35433070866141736" header="0.11811023622047245" footer="0.11811023622047245"/>
  <pageSetup paperSize="9" scale="6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C6" sqref="C6"/>
    </sheetView>
  </sheetViews>
  <sheetFormatPr defaultRowHeight="15" x14ac:dyDescent="0.25"/>
  <cols>
    <col min="1" max="1" width="5.28515625" customWidth="1"/>
    <col min="2" max="2" width="16.28515625" customWidth="1"/>
    <col min="3" max="3" width="19.5703125" customWidth="1"/>
    <col min="4" max="4" width="19.7109375" customWidth="1"/>
    <col min="5" max="5" width="17.42578125" customWidth="1"/>
    <col min="6" max="6" width="33" customWidth="1"/>
    <col min="7" max="7" width="26.5703125" customWidth="1"/>
    <col min="8" max="8" width="2" customWidth="1"/>
    <col min="9" max="11" width="9.140625" hidden="1" customWidth="1"/>
  </cols>
  <sheetData>
    <row r="1" spans="1:11" x14ac:dyDescent="0.25">
      <c r="A1" s="28"/>
      <c r="B1" s="28"/>
      <c r="C1" s="28"/>
      <c r="D1" s="28"/>
      <c r="E1" s="28"/>
      <c r="F1" s="28"/>
      <c r="G1" s="29" t="s">
        <v>159</v>
      </c>
    </row>
    <row r="2" spans="1:11" x14ac:dyDescent="0.25">
      <c r="A2" s="179" t="s">
        <v>158</v>
      </c>
      <c r="B2" s="179"/>
      <c r="C2" s="179"/>
      <c r="D2" s="179"/>
      <c r="E2" s="179"/>
      <c r="F2" s="179"/>
      <c r="G2" s="179"/>
    </row>
    <row r="3" spans="1:11" ht="3.75" customHeight="1" x14ac:dyDescent="0.25">
      <c r="A3" s="180"/>
      <c r="B3" s="180"/>
      <c r="C3" s="180"/>
      <c r="D3" s="180"/>
      <c r="E3" s="180"/>
      <c r="F3" s="180"/>
      <c r="G3" s="180"/>
    </row>
    <row r="4" spans="1:11" ht="16.5" hidden="1" x14ac:dyDescent="0.25">
      <c r="A4" s="148" t="s">
        <v>235</v>
      </c>
      <c r="B4" s="149"/>
      <c r="C4" s="149"/>
      <c r="D4" s="149"/>
      <c r="E4" s="149"/>
      <c r="F4" s="149"/>
      <c r="G4" s="149"/>
    </row>
    <row r="5" spans="1:11" ht="7.5" customHeight="1" x14ac:dyDescent="0.25">
      <c r="A5" s="181"/>
      <c r="B5" s="181"/>
      <c r="C5" s="181"/>
      <c r="D5" s="181"/>
      <c r="E5" s="181"/>
      <c r="F5" s="181"/>
      <c r="G5" s="181"/>
    </row>
    <row r="6" spans="1:11" ht="297" customHeight="1" x14ac:dyDescent="0.25">
      <c r="A6" s="175" t="s">
        <v>90</v>
      </c>
      <c r="B6" s="8" t="s">
        <v>91</v>
      </c>
      <c r="C6" s="8" t="s">
        <v>92</v>
      </c>
      <c r="D6" s="8" t="s">
        <v>93</v>
      </c>
      <c r="E6" s="8" t="s">
        <v>94</v>
      </c>
      <c r="F6" s="8" t="s">
        <v>95</v>
      </c>
      <c r="G6" s="8" t="s">
        <v>96</v>
      </c>
    </row>
    <row r="7" spans="1:11" x14ac:dyDescent="0.25">
      <c r="A7" s="9">
        <v>1</v>
      </c>
      <c r="B7" s="10">
        <f>A7+1</f>
        <v>2</v>
      </c>
      <c r="C7" s="10">
        <f t="shared" ref="C7:G7" si="0">B7+1</f>
        <v>3</v>
      </c>
      <c r="D7" s="10">
        <f t="shared" si="0"/>
        <v>4</v>
      </c>
      <c r="E7" s="10">
        <f t="shared" si="0"/>
        <v>5</v>
      </c>
      <c r="F7" s="10">
        <f t="shared" si="0"/>
        <v>6</v>
      </c>
      <c r="G7" s="10">
        <f t="shared" si="0"/>
        <v>7</v>
      </c>
    </row>
    <row r="8" spans="1:11" ht="25.5" x14ac:dyDescent="0.25">
      <c r="A8" s="7">
        <v>1</v>
      </c>
      <c r="B8" s="8" t="s">
        <v>236</v>
      </c>
      <c r="C8" s="11">
        <f>11584.506+335.898+31.7+258.5+66897.45+43733.54+59417.46+210.8+448.1+2648.2+34622.076</f>
        <v>220188.23</v>
      </c>
      <c r="D8" s="11">
        <f>C8-'СМП СОНКО'!K50-'Отчет по закупкам '!L50</f>
        <v>207104.81</v>
      </c>
      <c r="E8" s="11">
        <f>'Отчет по закупкам '!D51</f>
        <v>115682.42</v>
      </c>
      <c r="F8" s="11">
        <v>1599.98</v>
      </c>
      <c r="G8" s="12">
        <v>0.56599999999999995</v>
      </c>
    </row>
    <row r="10" spans="1:11" ht="33" customHeight="1" x14ac:dyDescent="0.25">
      <c r="B10" s="162" t="s">
        <v>82</v>
      </c>
      <c r="C10" s="162"/>
      <c r="D10" s="178" t="s">
        <v>234</v>
      </c>
      <c r="E10" s="178"/>
      <c r="F10" s="178"/>
      <c r="G10" s="178"/>
      <c r="H10" s="178"/>
    </row>
    <row r="11" spans="1:11" x14ac:dyDescent="0.25">
      <c r="B11" s="162"/>
      <c r="C11" s="162"/>
      <c r="D11" s="126" t="s">
        <v>88</v>
      </c>
      <c r="E11" s="126"/>
      <c r="F11" s="97" t="s">
        <v>89</v>
      </c>
      <c r="G11" s="97"/>
      <c r="H11" s="97"/>
      <c r="I11" s="178"/>
      <c r="J11" s="178"/>
      <c r="K11" s="178"/>
    </row>
    <row r="12" spans="1:11" x14ac:dyDescent="0.25">
      <c r="B12" s="176" t="s">
        <v>85</v>
      </c>
      <c r="C12" s="176"/>
      <c r="D12" s="176" t="s">
        <v>231</v>
      </c>
      <c r="E12" s="176"/>
      <c r="F12" s="176"/>
      <c r="G12" s="5"/>
      <c r="H12" s="5"/>
      <c r="I12" s="97"/>
      <c r="J12" s="5"/>
      <c r="K12" s="5"/>
    </row>
    <row r="13" spans="1:11" x14ac:dyDescent="0.25">
      <c r="B13" s="176" t="s">
        <v>86</v>
      </c>
      <c r="C13" s="176"/>
      <c r="D13" s="177" t="s">
        <v>233</v>
      </c>
      <c r="E13" s="176"/>
      <c r="F13" s="176"/>
      <c r="G13" s="5"/>
      <c r="H13" s="5"/>
      <c r="I13" s="5"/>
      <c r="J13" s="5"/>
      <c r="K13" s="5"/>
    </row>
    <row r="14" spans="1:11" x14ac:dyDescent="0.25">
      <c r="B14" s="176" t="s">
        <v>87</v>
      </c>
      <c r="C14" s="176"/>
      <c r="D14" s="176" t="s">
        <v>232</v>
      </c>
      <c r="E14" s="176"/>
      <c r="F14" s="5"/>
      <c r="G14" s="5"/>
      <c r="H14" s="5"/>
      <c r="I14" s="5"/>
      <c r="J14" s="5"/>
      <c r="K14" s="5"/>
    </row>
    <row r="15" spans="1:11" x14ac:dyDescent="0.25">
      <c r="I15" s="5"/>
      <c r="J15" s="5"/>
      <c r="K15" s="5"/>
    </row>
    <row r="16" spans="1:11" x14ac:dyDescent="0.25">
      <c r="I16" s="5"/>
      <c r="J16" s="5"/>
      <c r="K16" s="5"/>
    </row>
    <row r="17" spans="9:11" x14ac:dyDescent="0.25">
      <c r="I17" s="5"/>
      <c r="J17" s="5"/>
      <c r="K17" s="5"/>
    </row>
  </sheetData>
  <mergeCells count="12">
    <mergeCell ref="B13:C13"/>
    <mergeCell ref="D13:F13"/>
    <mergeCell ref="B14:C14"/>
    <mergeCell ref="D14:E14"/>
    <mergeCell ref="B11:C11"/>
    <mergeCell ref="D11:E11"/>
    <mergeCell ref="B12:C12"/>
    <mergeCell ref="D12:F12"/>
    <mergeCell ref="A2:G3"/>
    <mergeCell ref="A4:G4"/>
    <mergeCell ref="A5:G5"/>
    <mergeCell ref="B10:C10"/>
  </mergeCells>
  <hyperlinks>
    <hyperlink ref="D13" r:id="rId1"/>
  </hyperlinks>
  <pageMargins left="0.51181102362204722" right="0.51181102362204722" top="0.55118110236220474" bottom="0.55118110236220474" header="0.11811023622047245" footer="0.11811023622047245"/>
  <pageSetup paperSize="9" scale="9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Отчет по закупкам </vt:lpstr>
      <vt:lpstr>Сведения о конкурентных процеда</vt:lpstr>
      <vt:lpstr>СМП СОНКО</vt:lpstr>
      <vt:lpstr>'Отчет по закупкам '!Область_печати</vt:lpstr>
      <vt:lpstr>'Сведения о конкурентных процеда'!Область_печати</vt:lpstr>
      <vt:lpstr>'СМП СОНКО'!Область_печати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Patorkin</dc:creator>
  <cp:lastModifiedBy>krarm_glbuxg</cp:lastModifiedBy>
  <cp:lastPrinted>2020-07-16T09:33:20Z</cp:lastPrinted>
  <dcterms:created xsi:type="dcterms:W3CDTF">2016-03-25T08:25:28Z</dcterms:created>
  <dcterms:modified xsi:type="dcterms:W3CDTF">2020-07-16T09:33:22Z</dcterms:modified>
</cp:coreProperties>
</file>