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Лист1" sheetId="1" r:id="rId1"/>
  </sheets>
  <definedNames>
    <definedName name="_xlnm.Print_Area" localSheetId="0">'Лист1'!$A$1:$E$334</definedName>
  </definedNames>
  <calcPr fullCalcOnLoad="1"/>
</workbook>
</file>

<file path=xl/sharedStrings.xml><?xml version="1.0" encoding="utf-8"?>
<sst xmlns="http://schemas.openxmlformats.org/spreadsheetml/2006/main" count="323" uniqueCount="105">
  <si>
    <t>Всего</t>
  </si>
  <si>
    <t>1.  Алманчинское сельское поселение</t>
  </si>
  <si>
    <t>2.  Б.Шатьминское сельское поселение</t>
  </si>
  <si>
    <t>3.  Исаковское сельское поселение</t>
  </si>
  <si>
    <t>4.  Караевское сельское поселение</t>
  </si>
  <si>
    <t>5.  Красноармейское сельское поселение</t>
  </si>
  <si>
    <t>6.  Пикшикское сельское поселение</t>
  </si>
  <si>
    <t>7.  Убеевское сельское поселение</t>
  </si>
  <si>
    <t>8.  Чадукасинское сельское поселение</t>
  </si>
  <si>
    <t>(в рублях)</t>
  </si>
  <si>
    <t>9.  Яншихово-Челлинское сельское поселение</t>
  </si>
  <si>
    <t>Таблица 2</t>
  </si>
  <si>
    <t>Таблица 1</t>
  </si>
  <si>
    <t>Таблица 3</t>
  </si>
  <si>
    <t>В том числе за счет</t>
  </si>
  <si>
    <t>средств бюджета района</t>
  </si>
  <si>
    <t xml:space="preserve">Сумма </t>
  </si>
  <si>
    <t xml:space="preserve">Наименование </t>
  </si>
  <si>
    <t>дополнительных отчислений от налога на доходы физических лиц</t>
  </si>
  <si>
    <t>Приложение 13</t>
  </si>
  <si>
    <t>Сумма</t>
  </si>
  <si>
    <t>Таблица 4</t>
  </si>
  <si>
    <t>Таблица 5</t>
  </si>
  <si>
    <t>1.  Красноармейское сельское поселение</t>
  </si>
  <si>
    <t>Таблица 6</t>
  </si>
  <si>
    <t>Таблица 7</t>
  </si>
  <si>
    <t>В том числе за счет средств:</t>
  </si>
  <si>
    <t xml:space="preserve">федерального бюджета </t>
  </si>
  <si>
    <t>республиканского бюджета Чувашской Республики</t>
  </si>
  <si>
    <t>Таблица 8</t>
  </si>
  <si>
    <t>Таблица 9</t>
  </si>
  <si>
    <t>1.  Яншихово-Челлинское сельское поселение</t>
  </si>
  <si>
    <t>Таблица 10</t>
  </si>
  <si>
    <t>Распределение дотаций   на выравнивание бюджетной обеспеченности поселений на 2019 год</t>
  </si>
  <si>
    <t>Распределение субвенций   для осуществления государственных полномочий Чувашской Республики по расчету и предоставлению субвенций бюджетам поселениий, органы местного самоуправления которых осуществляют полномочия по первичному воинскому учету граждан на 2019 год</t>
  </si>
  <si>
    <t xml:space="preserve">Распределение субсидий на 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на 2019 год </t>
  </si>
  <si>
    <t>Распределение субсидий бюджетам поселений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пунктов, на 2019 год</t>
  </si>
  <si>
    <t>к решению Собрания депутатов Красноармейского района "О бюджете Красноармейского района Чувашской Республики на 2019 год и плановый период 2020 и 2021 годов"</t>
  </si>
  <si>
    <t>Распределение дотации на поддержку мер по обеспечению сбалансированности бюджетов поселений, на 2019 год</t>
  </si>
  <si>
    <t>Распределение субсидий бюджетам поселений на благоустройство  дворовых и общественных территорий , на 2019 год</t>
  </si>
  <si>
    <t>Распределение субвенций, представляемых бюджетам сельских поселений на осуществление государственных полномочий Чувашской Республики по организации и проведения на территории мероприятий по отлову и содержанию безнадзорных животных, на 2019 год</t>
  </si>
  <si>
    <t>Распределение иных межбюджетных трансфертов из бюджета района бюджетам поселений на благоустройство территории  фельдшерско-акушерских пунктов на 2019 год</t>
  </si>
  <si>
    <t>на обеспечение жильем</t>
  </si>
  <si>
    <t>1. Алманчинское сельское поселение</t>
  </si>
  <si>
    <t>Распределение субсидий бюджетам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  на 2019 год</t>
  </si>
  <si>
    <t>субсидий бюджетам муниципальных районов на софинансирование расходов бюджетов муниципальных образований по капитальному ремонту, ремонту и содержанию автомобильных дорог общего пользования местного значения в границах населенных пунктов поселения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</si>
  <si>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</si>
  <si>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бюд</t>
  </si>
  <si>
    <t>Ч210314210 (R04)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</si>
  <si>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</si>
  <si>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0503 А51F2L5550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</si>
  <si>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</si>
  <si>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>Ц970112750 (R23)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</si>
  <si>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</si>
  <si>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А21F112940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</si>
  <si>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</si>
  <si>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</si>
  <si>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Распределение иных  межбюджетных трансфертов на обеспечение деятельности учреждений в сфере культурно-досугового обслуживания населения на 2019 год</t>
  </si>
  <si>
    <t>к решению Собрания депутатов Красноармейского района Чувашской Республики "О внесении изменений в решение Собрания депутатов Красноармейского района "О бюджете Красноармейского района Чувашской Республики на 2019 год и плановый период 2020 и 2021 годов"</t>
  </si>
  <si>
    <t>Таблица 11</t>
  </si>
  <si>
    <t>1.  Пикшикское сельское поселение</t>
  </si>
  <si>
    <t>Распределение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человек, на 2019 год</t>
  </si>
  <si>
    <t>Таблица 12</t>
  </si>
  <si>
    <t>Распределение субсидии бюджетам сельских поселений на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политики", на 2019 год</t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</si>
  <si>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 полномочия по первичному </t>
    </r>
    <r>
      <rPr>
        <b/>
        <sz val="9"/>
        <color indexed="9"/>
        <rFont val="Times New Roman"/>
        <family val="1"/>
      </rPr>
      <t>воинскому учету</t>
    </r>
    <r>
      <rPr>
        <sz val="9"/>
        <color indexed="9"/>
        <rFont val="Times New Roman"/>
        <family val="1"/>
      </rPr>
      <t xml:space="preserve"> граждан
</t>
    </r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</si>
  <si>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и бюджетам городских округов на осуществление государственных полномочий Чувашской Республики по организации проведения на территории поселений и городских округов мероприятий </t>
    </r>
    <r>
      <rPr>
        <b/>
        <sz val="9"/>
        <color indexed="9"/>
        <rFont val="Times New Roman"/>
        <family val="1"/>
      </rPr>
      <t>по отлову и содержанию безнадзорных животных</t>
    </r>
    <r>
      <rPr>
        <sz val="9"/>
        <color indexed="9"/>
        <rFont val="Times New Roman"/>
        <family val="1"/>
      </rPr>
      <t xml:space="preserve">, а также по расчету и предоставлению            указанных субвенций бюджетам поселений 
</t>
    </r>
  </si>
  <si>
    <r>
      <rPr>
        <b/>
        <sz val="12"/>
        <color indexed="9"/>
        <rFont val="Times New Roman"/>
        <family val="1"/>
      </rPr>
      <t>субсидий</t>
    </r>
    <r>
      <rPr>
        <sz val="12"/>
        <color indexed="9"/>
        <rFont val="Times New Roman"/>
        <family val="1"/>
      </rPr>
      <t xml:space="preserve"> бюджетам муниципальных районов и бюджетам городских округов на софинансирование расходов</t>
    </r>
    <r>
      <rPr>
        <b/>
        <sz val="12"/>
        <color indexed="9"/>
        <rFont val="Times New Roman"/>
        <family val="1"/>
      </rPr>
      <t xml:space="preserve"> по капитальному ремонту и   ремонту дворовых территорий многоквартирных домов</t>
    </r>
    <r>
      <rPr>
        <sz val="12"/>
        <color indexed="9"/>
        <rFont val="Times New Roman"/>
        <family val="1"/>
      </rPr>
      <t>, проездов к   дворовым территориям многоквартирных домов населенных пунктов</t>
    </r>
  </si>
  <si>
    <t>в том числе по подразделу</t>
  </si>
  <si>
    <t>"Прочие межбюджетные трансферты общего характера"</t>
  </si>
  <si>
    <t>"Дорожное хозяйство (дорожные фонды)</t>
  </si>
  <si>
    <t>4.  Красноармейское сельское поселение</t>
  </si>
  <si>
    <t>5. Пикшикское сельское поселение</t>
  </si>
  <si>
    <t>6. Убеевское сельское поселение</t>
  </si>
  <si>
    <t>Таблица 13</t>
  </si>
  <si>
    <t>Распределение субсидий бюджетам поселений на реализацию проектов развития общественной инфраструктуры, основанных на местных инициативах, на 2019 год</t>
  </si>
  <si>
    <t>2. Большешатьминское сельское поселение</t>
  </si>
  <si>
    <t>3. Исаковское сельское поселение</t>
  </si>
  <si>
    <t>7. Чадукасинкое сельское поселение</t>
  </si>
  <si>
    <t>8.Яншихово - Челлинское сельское поселение</t>
  </si>
  <si>
    <t>Таблица 14</t>
  </si>
  <si>
    <t>Распределение иных  межбюджетных трансфертов на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 на 2019 год</t>
  </si>
  <si>
    <r>
      <rPr>
        <b/>
        <sz val="9"/>
        <color indexed="9"/>
        <rFont val="Times New Roman"/>
        <family val="1"/>
      </rPr>
      <t>субсидий</t>
    </r>
    <r>
      <rPr>
        <sz val="9"/>
        <color indexed="9"/>
        <rFont val="Times New Roman"/>
        <family val="1"/>
      </rPr>
      <t xml:space="preserve"> бюджетам муниципальных районов и бюджетам городских округов на благоустройство дворовых и общественных территорий муниципальных образований Чувашской Республики в рамках 
поддержки государственных программ субъектов Российской Федерации и муниципальных программ </t>
    </r>
    <r>
      <rPr>
        <b/>
        <sz val="9"/>
        <color indexed="9"/>
        <rFont val="Times New Roman"/>
        <family val="1"/>
      </rPr>
      <t>формирования современной городской среды</t>
    </r>
    <r>
      <rPr>
        <sz val="9"/>
        <color indexed="9"/>
        <rFont val="Times New Roman"/>
        <family val="1"/>
      </rPr>
      <t xml:space="preserve">
</t>
    </r>
  </si>
  <si>
    <t>Таблица 16</t>
  </si>
  <si>
    <t>Распределение иных  межбюджетных трансфертов  на реализацию мероприятий по благоустройству территории на 2019 год</t>
  </si>
  <si>
    <t>Распределение иных  межбюджетных трансфертов  на осуществление строительных и ремонтных работ в целях обеспечения благоустройства территории на 2019 год</t>
  </si>
  <si>
    <t>Таблица 15</t>
  </si>
  <si>
    <t>местного бюджета</t>
  </si>
  <si>
    <t>ТКО</t>
  </si>
  <si>
    <t>возврат от ТКО</t>
  </si>
  <si>
    <t>нумерация</t>
  </si>
  <si>
    <t>долги по благоустройству</t>
  </si>
  <si>
    <t>в нов редакции</t>
  </si>
  <si>
    <t>Распределение иных  межбюджетных трансфертов  на поощрение победителей ежегодного районного (городского) смотра-конкурса на лучшее озеленение и благоустройство на 2019 год</t>
  </si>
  <si>
    <t>Таблица 17</t>
  </si>
  <si>
    <t>Приложение 6</t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</si>
  <si>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городских округов для осуществления  государственных полномочий Чувашской Республики по обеспечению жилыми помещениями по договорам социального найма категорий граждан, указанных </t>
    </r>
    <r>
      <rPr>
        <b/>
        <sz val="9"/>
        <color indexed="9"/>
        <rFont val="Times New Roman"/>
        <family val="1"/>
      </rPr>
      <t>в пункте 3 части 1 статьи 11</t>
    </r>
    <r>
      <rPr>
        <sz val="9"/>
        <color indexed="9"/>
        <rFont val="Times New Roman"/>
        <family val="1"/>
      </rPr>
      <t xml:space="preserve"> Закона Чувашской Республики от 17 октября 2005 года № 42 "О регулировании жилищных отношений" и состоящих на учете в качестве нуждающихся в
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 , в том числе</t>
    </r>
  </si>
  <si>
    <t>Таблица 18</t>
  </si>
  <si>
    <t>Таблица 19</t>
  </si>
  <si>
    <t>Распределение иных  межбюджетных трансфертов  на уличное освещение  на 2019 год</t>
  </si>
  <si>
    <t>Распределение иных  межбюджетных трансфертов  на капитальный и текущий ремонт объектов водоснабжения (водозаборных сооружений, водопроводов и др.) муниципальных образований на 2019 год</t>
  </si>
  <si>
    <t>Таблица 20</t>
  </si>
  <si>
    <t xml:space="preserve">Распределение иных  межбюджетных трансфертов  на поощрение 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в форме дотаций (грантов) за достижение показателей </t>
  </si>
  <si>
    <t>Таблица 21</t>
  </si>
  <si>
    <t>1.  Исаковское сельское поселение</t>
  </si>
  <si>
    <t>Распределение иных  межбюджетных трансфертов  на газификацию населенных пунктов (проектирование, строительство (реконструкция) газопроводных сетей) на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</si>
</sst>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\ ###\ ##0.00"/>
  </numFmts>
  <fonts count="7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17"/>
      <name val="Segoe U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9"/>
      <color indexed="9"/>
      <name val="Arial Cyr"/>
      <family val="0"/>
    </font>
    <font>
      <b/>
      <sz val="12"/>
      <color indexed="8"/>
      <name val="Times New Roman"/>
      <family val="1"/>
    </font>
    <font>
      <sz val="8"/>
      <color indexed="10"/>
      <name val="Arial Cyr"/>
      <family val="2"/>
    </font>
    <font>
      <b/>
      <sz val="8"/>
      <color indexed="9"/>
      <name val="Arial Cyr"/>
      <family val="0"/>
    </font>
    <font>
      <b/>
      <sz val="7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b/>
      <sz val="10"/>
      <color rgb="FF008000"/>
      <name val="Segoe U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0"/>
      <name val="Arial Cyr"/>
      <family val="0"/>
    </font>
    <font>
      <sz val="9"/>
      <color theme="0"/>
      <name val="Times New Roman"/>
      <family val="1"/>
    </font>
    <font>
      <b/>
      <sz val="8"/>
      <color theme="0"/>
      <name val="Arial Cyr"/>
      <family val="0"/>
    </font>
    <font>
      <b/>
      <sz val="7"/>
      <color theme="0"/>
      <name val="Arial Cyr"/>
      <family val="0"/>
    </font>
    <font>
      <b/>
      <sz val="12"/>
      <color theme="1"/>
      <name val="Times New Roman"/>
      <family val="1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1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/>
    </xf>
    <xf numFmtId="0" fontId="64" fillId="0" borderId="10" xfId="0" applyFont="1" applyBorder="1" applyAlignment="1">
      <alignment horizontal="right"/>
    </xf>
    <xf numFmtId="0" fontId="6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78" fontId="66" fillId="0" borderId="0" xfId="0" applyNumberFormat="1" applyFont="1" applyAlignment="1">
      <alignment horizontal="right" vertical="top" wrapText="1"/>
    </xf>
    <xf numFmtId="2" fontId="54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7" fillId="33" borderId="0" xfId="0" applyFont="1" applyFill="1" applyAlignment="1">
      <alignment wrapText="1"/>
    </xf>
    <xf numFmtId="2" fontId="67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70" fillId="0" borderId="0" xfId="0" applyFont="1" applyAlignment="1">
      <alignment horizontal="center"/>
    </xf>
    <xf numFmtId="2" fontId="67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0" fontId="71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67" fillId="33" borderId="0" xfId="0" applyFont="1" applyFill="1" applyAlignment="1">
      <alignment horizontal="center" wrapText="1"/>
    </xf>
    <xf numFmtId="0" fontId="69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1" fontId="65" fillId="33" borderId="14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63" fillId="33" borderId="16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1" fontId="65" fillId="33" borderId="16" xfId="0" applyNumberFormat="1" applyFont="1" applyFill="1" applyBorder="1" applyAlignment="1">
      <alignment horizontal="center" vertical="top" wrapText="1"/>
    </xf>
    <xf numFmtId="0" fontId="7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63" fillId="33" borderId="0" xfId="0" applyFont="1" applyFill="1" applyAlignment="1">
      <alignment horizontal="center" wrapText="1"/>
    </xf>
    <xf numFmtId="2" fontId="63" fillId="33" borderId="0" xfId="0" applyNumberFormat="1" applyFont="1" applyFill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72" fillId="0" borderId="0" xfId="0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2" fontId="65" fillId="33" borderId="13" xfId="0" applyNumberFormat="1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wrapText="1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2" fontId="67" fillId="0" borderId="0" xfId="0" applyNumberFormat="1" applyFont="1" applyFill="1" applyAlignment="1">
      <alignment/>
    </xf>
    <xf numFmtId="0" fontId="63" fillId="33" borderId="12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1" fontId="65" fillId="33" borderId="12" xfId="0" applyNumberFormat="1" applyFont="1" applyFill="1" applyBorder="1" applyAlignment="1">
      <alignment horizontal="center" vertical="top" wrapText="1"/>
    </xf>
    <xf numFmtId="1" fontId="65" fillId="33" borderId="13" xfId="0" applyNumberFormat="1" applyFont="1" applyFill="1" applyBorder="1" applyAlignment="1">
      <alignment horizontal="center" vertical="top" wrapText="1"/>
    </xf>
    <xf numFmtId="1" fontId="65" fillId="33" borderId="14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 wrapText="1"/>
    </xf>
    <xf numFmtId="0" fontId="72" fillId="33" borderId="21" xfId="0" applyFont="1" applyFill="1" applyBorder="1" applyAlignment="1">
      <alignment horizontal="center" wrapText="1"/>
    </xf>
    <xf numFmtId="0" fontId="75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/>
    </xf>
    <xf numFmtId="1" fontId="63" fillId="0" borderId="13" xfId="0" applyNumberFormat="1" applyFont="1" applyBorder="1" applyAlignment="1">
      <alignment horizontal="center"/>
    </xf>
    <xf numFmtId="1" fontId="63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2" fontId="65" fillId="0" borderId="12" xfId="0" applyNumberFormat="1" applyFont="1" applyBorder="1" applyAlignment="1">
      <alignment horizontal="center" vertical="top" wrapText="1"/>
    </xf>
    <xf numFmtId="2" fontId="65" fillId="0" borderId="13" xfId="0" applyNumberFormat="1" applyFont="1" applyBorder="1" applyAlignment="1">
      <alignment horizontal="center" vertical="top" wrapText="1"/>
    </xf>
    <xf numFmtId="2" fontId="65" fillId="0" borderId="14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wrapText="1"/>
    </xf>
    <xf numFmtId="0" fontId="69" fillId="33" borderId="0" xfId="0" applyFont="1" applyFill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top" wrapText="1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63" fillId="0" borderId="12" xfId="0" applyNumberFormat="1" applyFont="1" applyBorder="1" applyAlignment="1">
      <alignment horizontal="center" vertical="top" wrapText="1"/>
    </xf>
    <xf numFmtId="1" fontId="63" fillId="0" borderId="13" xfId="0" applyNumberFormat="1" applyFont="1" applyBorder="1" applyAlignment="1">
      <alignment horizontal="center" vertical="top" wrapText="1"/>
    </xf>
    <xf numFmtId="1" fontId="63" fillId="0" borderId="14" xfId="0" applyNumberFormat="1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65" fillId="33" borderId="12" xfId="0" applyNumberFormat="1" applyFont="1" applyFill="1" applyBorder="1" applyAlignment="1">
      <alignment horizontal="center" vertical="top" wrapText="1"/>
    </xf>
    <xf numFmtId="2" fontId="65" fillId="33" borderId="13" xfId="0" applyNumberFormat="1" applyFont="1" applyFill="1" applyBorder="1" applyAlignment="1">
      <alignment horizontal="center" vertical="top" wrapText="1"/>
    </xf>
    <xf numFmtId="2" fontId="65" fillId="33" borderId="14" xfId="0" applyNumberFormat="1" applyFont="1" applyFill="1" applyBorder="1" applyAlignment="1">
      <alignment horizontal="center" vertical="top" wrapText="1"/>
    </xf>
    <xf numFmtId="0" fontId="75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3"/>
  <sheetViews>
    <sheetView showGridLines="0" tabSelected="1" zoomScalePageLayoutView="0" workbookViewId="0" topLeftCell="A300">
      <selection activeCell="J312" sqref="J312"/>
    </sheetView>
  </sheetViews>
  <sheetFormatPr defaultColWidth="9.00390625" defaultRowHeight="12.75"/>
  <cols>
    <col min="1" max="1" width="38.75390625" style="14" customWidth="1"/>
    <col min="2" max="4" width="15.625" style="15" customWidth="1"/>
    <col min="5" max="5" width="13.375" style="0" customWidth="1"/>
    <col min="6" max="6" width="19.625" style="0" customWidth="1"/>
    <col min="7" max="7" width="11.25390625" style="0" customWidth="1"/>
    <col min="8" max="8" width="8.125" style="0" customWidth="1"/>
    <col min="10" max="10" width="14.875" style="0" customWidth="1"/>
    <col min="11" max="11" width="12.375" style="0" customWidth="1"/>
    <col min="12" max="12" width="14.375" style="0" customWidth="1"/>
    <col min="13" max="13" width="17.75390625" style="0" customWidth="1"/>
    <col min="14" max="14" width="12.75390625" style="0" customWidth="1"/>
    <col min="15" max="15" width="14.25390625" style="0" customWidth="1"/>
  </cols>
  <sheetData>
    <row r="1" spans="1:4" s="33" customFormat="1" ht="17.25" customHeight="1">
      <c r="A1" s="70"/>
      <c r="B1" s="171" t="s">
        <v>94</v>
      </c>
      <c r="C1" s="171"/>
      <c r="D1" s="171"/>
    </row>
    <row r="2" spans="1:8" s="33" customFormat="1" ht="57" customHeight="1">
      <c r="A2" s="70"/>
      <c r="B2" s="172" t="s">
        <v>58</v>
      </c>
      <c r="C2" s="172"/>
      <c r="D2" s="172"/>
      <c r="E2" s="71"/>
      <c r="F2" s="71"/>
      <c r="G2" s="71"/>
      <c r="H2" s="71"/>
    </row>
    <row r="3" spans="1:4" s="17" customFormat="1" ht="21" customHeight="1">
      <c r="A3" s="5"/>
      <c r="B3" s="173" t="s">
        <v>19</v>
      </c>
      <c r="C3" s="173"/>
      <c r="D3" s="173"/>
    </row>
    <row r="4" spans="1:8" s="17" customFormat="1" ht="34.5" customHeight="1">
      <c r="A4" s="5"/>
      <c r="B4" s="174" t="s">
        <v>37</v>
      </c>
      <c r="C4" s="174"/>
      <c r="D4" s="174"/>
      <c r="E4" s="3"/>
      <c r="F4" s="3"/>
      <c r="G4" s="3"/>
      <c r="H4" s="3"/>
    </row>
    <row r="5" spans="1:4" s="17" customFormat="1" ht="23.25" customHeight="1">
      <c r="A5" s="5"/>
      <c r="B5" s="13"/>
      <c r="C5" s="12"/>
      <c r="D5" s="12"/>
    </row>
    <row r="6" spans="1:4" s="17" customFormat="1" ht="17.25" customHeight="1" hidden="1">
      <c r="A6" s="5"/>
      <c r="B6" s="13"/>
      <c r="C6" s="12"/>
      <c r="D6" s="13" t="s">
        <v>12</v>
      </c>
    </row>
    <row r="7" spans="1:4" s="17" customFormat="1" ht="33.75" customHeight="1" hidden="1">
      <c r="A7" s="202" t="s">
        <v>33</v>
      </c>
      <c r="B7" s="202"/>
      <c r="C7" s="202"/>
      <c r="D7" s="202"/>
    </row>
    <row r="8" spans="1:4" s="17" customFormat="1" ht="15.75" customHeight="1" hidden="1">
      <c r="A8" s="6"/>
      <c r="B8" s="12"/>
      <c r="C8" s="12"/>
      <c r="D8" s="12" t="s">
        <v>9</v>
      </c>
    </row>
    <row r="9" spans="1:4" s="17" customFormat="1" ht="14.25" customHeight="1" hidden="1">
      <c r="A9" s="197" t="s">
        <v>17</v>
      </c>
      <c r="B9" s="197" t="s">
        <v>16</v>
      </c>
      <c r="C9" s="187" t="s">
        <v>14</v>
      </c>
      <c r="D9" s="188"/>
    </row>
    <row r="10" spans="1:4" s="17" customFormat="1" ht="56.25" customHeight="1" hidden="1">
      <c r="A10" s="198"/>
      <c r="B10" s="198"/>
      <c r="C10" s="1" t="s">
        <v>15</v>
      </c>
      <c r="D10" s="1" t="s">
        <v>18</v>
      </c>
    </row>
    <row r="11" spans="1:4" s="17" customFormat="1" ht="16.5" customHeight="1" hidden="1">
      <c r="A11" s="1">
        <v>1</v>
      </c>
      <c r="B11" s="1">
        <v>2</v>
      </c>
      <c r="C11" s="1">
        <v>3</v>
      </c>
      <c r="D11" s="1">
        <v>4</v>
      </c>
    </row>
    <row r="12" spans="1:4" s="17" customFormat="1" ht="16.5" customHeight="1" hidden="1">
      <c r="A12" s="7" t="s">
        <v>1</v>
      </c>
      <c r="B12" s="43">
        <f>C12+D12</f>
        <v>1429990.0000000002</v>
      </c>
      <c r="C12" s="44">
        <v>1413520.0000000002</v>
      </c>
      <c r="D12" s="45">
        <v>16470</v>
      </c>
    </row>
    <row r="13" spans="1:4" s="17" customFormat="1" ht="16.5" customHeight="1" hidden="1">
      <c r="A13" s="7" t="s">
        <v>2</v>
      </c>
      <c r="B13" s="43">
        <f aca="true" t="shared" si="0" ref="B13:B20">C13+D13</f>
        <v>844760.0000000002</v>
      </c>
      <c r="C13" s="44">
        <v>827290.0000000002</v>
      </c>
      <c r="D13" s="45">
        <v>17470</v>
      </c>
    </row>
    <row r="14" spans="1:4" s="17" customFormat="1" ht="16.5" customHeight="1" hidden="1">
      <c r="A14" s="7" t="s">
        <v>3</v>
      </c>
      <c r="B14" s="43">
        <f t="shared" si="0"/>
        <v>1059080</v>
      </c>
      <c r="C14" s="44">
        <v>1022780</v>
      </c>
      <c r="D14" s="45">
        <v>36300</v>
      </c>
    </row>
    <row r="15" spans="1:4" s="17" customFormat="1" ht="16.5" customHeight="1" hidden="1">
      <c r="A15" s="7" t="s">
        <v>4</v>
      </c>
      <c r="B15" s="43">
        <f t="shared" si="0"/>
        <v>168549.99999999994</v>
      </c>
      <c r="C15" s="44">
        <v>138739.99999999994</v>
      </c>
      <c r="D15" s="45">
        <v>29810</v>
      </c>
    </row>
    <row r="16" spans="1:4" s="17" customFormat="1" ht="16.5" customHeight="1" hidden="1">
      <c r="A16" s="7" t="s">
        <v>5</v>
      </c>
      <c r="B16" s="43">
        <f t="shared" si="0"/>
        <v>5848190</v>
      </c>
      <c r="C16" s="44">
        <v>4836100</v>
      </c>
      <c r="D16" s="45">
        <v>1012090</v>
      </c>
    </row>
    <row r="17" spans="1:4" s="17" customFormat="1" ht="16.5" customHeight="1" hidden="1">
      <c r="A17" s="7" t="s">
        <v>6</v>
      </c>
      <c r="B17" s="43">
        <f t="shared" si="0"/>
        <v>720780</v>
      </c>
      <c r="C17" s="44">
        <v>710590</v>
      </c>
      <c r="D17" s="45">
        <v>10190</v>
      </c>
    </row>
    <row r="18" spans="1:4" s="17" customFormat="1" ht="16.5" customHeight="1" hidden="1">
      <c r="A18" s="7" t="s">
        <v>7</v>
      </c>
      <c r="B18" s="43">
        <f t="shared" si="0"/>
        <v>1727070</v>
      </c>
      <c r="C18" s="44">
        <v>1711300</v>
      </c>
      <c r="D18" s="45">
        <v>15770</v>
      </c>
    </row>
    <row r="19" spans="1:4" s="17" customFormat="1" ht="16.5" customHeight="1" hidden="1">
      <c r="A19" s="7" t="s">
        <v>8</v>
      </c>
      <c r="B19" s="43">
        <f t="shared" si="0"/>
        <v>594190</v>
      </c>
      <c r="C19" s="44">
        <v>586290</v>
      </c>
      <c r="D19" s="45">
        <v>7900</v>
      </c>
    </row>
    <row r="20" spans="1:4" s="17" customFormat="1" ht="16.5" customHeight="1" hidden="1">
      <c r="A20" s="7" t="s">
        <v>10</v>
      </c>
      <c r="B20" s="43">
        <f t="shared" si="0"/>
        <v>524080.0000000001</v>
      </c>
      <c r="C20" s="44">
        <v>507090.0000000001</v>
      </c>
      <c r="D20" s="45">
        <v>16990</v>
      </c>
    </row>
    <row r="21" spans="1:4" s="17" customFormat="1" ht="16.5" customHeight="1" hidden="1">
      <c r="A21" s="8" t="s">
        <v>0</v>
      </c>
      <c r="B21" s="46">
        <f>C21+D21</f>
        <v>12916690</v>
      </c>
      <c r="C21" s="46">
        <f>SUM(C12:C20)</f>
        <v>11753700</v>
      </c>
      <c r="D21" s="46">
        <f>SUM(D12:D20)</f>
        <v>1162990</v>
      </c>
    </row>
    <row r="22" spans="1:4" s="17" customFormat="1" ht="15" customHeight="1" hidden="1">
      <c r="A22" s="9"/>
      <c r="B22" s="4"/>
      <c r="C22" s="4"/>
      <c r="D22" s="4"/>
    </row>
    <row r="23" spans="1:7" s="17" customFormat="1" ht="20.25" customHeight="1" hidden="1">
      <c r="A23" s="5"/>
      <c r="B23" s="12"/>
      <c r="C23" s="10"/>
      <c r="D23" s="13" t="s">
        <v>11</v>
      </c>
      <c r="F23" s="161" t="s">
        <v>64</v>
      </c>
      <c r="G23" s="96"/>
    </row>
    <row r="24" spans="1:7" s="17" customFormat="1" ht="66" customHeight="1" hidden="1">
      <c r="A24" s="202" t="s">
        <v>34</v>
      </c>
      <c r="B24" s="202"/>
      <c r="C24" s="202"/>
      <c r="D24" s="203"/>
      <c r="F24" s="162"/>
      <c r="G24" s="112"/>
    </row>
    <row r="25" spans="1:7" s="17" customFormat="1" ht="13.5" customHeight="1" hidden="1">
      <c r="A25" s="6"/>
      <c r="B25" s="12"/>
      <c r="C25" s="6"/>
      <c r="D25" s="12" t="s">
        <v>9</v>
      </c>
      <c r="F25" s="81"/>
      <c r="G25" s="81"/>
    </row>
    <row r="26" spans="1:7" s="17" customFormat="1" ht="9.75" customHeight="1" hidden="1">
      <c r="A26" s="189" t="s">
        <v>17</v>
      </c>
      <c r="B26" s="191" t="s">
        <v>16</v>
      </c>
      <c r="C26" s="192"/>
      <c r="D26" s="193"/>
      <c r="F26" s="185" t="s">
        <v>56</v>
      </c>
      <c r="G26" s="98"/>
    </row>
    <row r="27" spans="1:7" s="17" customFormat="1" ht="9.75" customHeight="1" hidden="1">
      <c r="A27" s="190"/>
      <c r="B27" s="194"/>
      <c r="C27" s="195"/>
      <c r="D27" s="196"/>
      <c r="F27" s="185"/>
      <c r="G27" s="98"/>
    </row>
    <row r="28" spans="1:7" s="17" customFormat="1" ht="16.5" customHeight="1" hidden="1">
      <c r="A28" s="1">
        <v>1</v>
      </c>
      <c r="B28" s="153">
        <v>2</v>
      </c>
      <c r="C28" s="180"/>
      <c r="D28" s="154"/>
      <c r="F28" s="185"/>
      <c r="G28" s="98"/>
    </row>
    <row r="29" spans="1:7" s="17" customFormat="1" ht="16.5" customHeight="1" hidden="1">
      <c r="A29" s="7" t="s">
        <v>1</v>
      </c>
      <c r="B29" s="53"/>
      <c r="C29" s="54">
        <v>89970</v>
      </c>
      <c r="D29" s="55"/>
      <c r="F29" s="185"/>
      <c r="G29" s="98"/>
    </row>
    <row r="30" spans="1:7" s="17" customFormat="1" ht="16.5" customHeight="1" hidden="1">
      <c r="A30" s="7" t="s">
        <v>2</v>
      </c>
      <c r="B30" s="53"/>
      <c r="C30" s="54">
        <v>89970</v>
      </c>
      <c r="D30" s="55"/>
      <c r="F30" s="185"/>
      <c r="G30" s="98"/>
    </row>
    <row r="31" spans="1:7" s="17" customFormat="1" ht="16.5" customHeight="1" hidden="1">
      <c r="A31" s="7" t="s">
        <v>3</v>
      </c>
      <c r="B31" s="53"/>
      <c r="C31" s="54">
        <v>89970</v>
      </c>
      <c r="D31" s="55"/>
      <c r="F31" s="185"/>
      <c r="G31" s="98"/>
    </row>
    <row r="32" spans="1:7" s="17" customFormat="1" ht="16.5" customHeight="1" hidden="1">
      <c r="A32" s="7" t="s">
        <v>4</v>
      </c>
      <c r="B32" s="53"/>
      <c r="C32" s="54">
        <v>89970</v>
      </c>
      <c r="D32" s="55"/>
      <c r="F32" s="81"/>
      <c r="G32" s="81"/>
    </row>
    <row r="33" spans="1:7" s="17" customFormat="1" ht="16.5" customHeight="1" hidden="1">
      <c r="A33" s="7" t="s">
        <v>5</v>
      </c>
      <c r="B33" s="53"/>
      <c r="C33" s="54">
        <v>179740</v>
      </c>
      <c r="D33" s="55"/>
      <c r="F33" s="81"/>
      <c r="G33" s="81"/>
    </row>
    <row r="34" spans="1:7" s="17" customFormat="1" ht="16.5" customHeight="1" hidden="1">
      <c r="A34" s="7" t="s">
        <v>6</v>
      </c>
      <c r="B34" s="53"/>
      <c r="C34" s="54">
        <v>89970</v>
      </c>
      <c r="D34" s="55"/>
      <c r="F34" s="81"/>
      <c r="G34" s="81"/>
    </row>
    <row r="35" spans="1:7" s="17" customFormat="1" ht="16.5" customHeight="1" hidden="1">
      <c r="A35" s="7" t="s">
        <v>7</v>
      </c>
      <c r="B35" s="53"/>
      <c r="C35" s="54">
        <v>89970</v>
      </c>
      <c r="D35" s="55"/>
      <c r="F35" s="81"/>
      <c r="G35" s="81"/>
    </row>
    <row r="36" spans="1:7" s="17" customFormat="1" ht="16.5" customHeight="1" hidden="1">
      <c r="A36" s="7" t="s">
        <v>8</v>
      </c>
      <c r="B36" s="53"/>
      <c r="C36" s="54">
        <v>89970</v>
      </c>
      <c r="D36" s="55"/>
      <c r="F36" s="81"/>
      <c r="G36" s="81"/>
    </row>
    <row r="37" spans="1:7" s="17" customFormat="1" ht="16.5" customHeight="1" hidden="1">
      <c r="A37" s="7" t="s">
        <v>10</v>
      </c>
      <c r="B37" s="53"/>
      <c r="C37" s="54">
        <v>89970</v>
      </c>
      <c r="D37" s="55"/>
      <c r="F37" s="81"/>
      <c r="G37" s="81"/>
    </row>
    <row r="38" spans="1:7" s="17" customFormat="1" ht="16.5" customHeight="1" hidden="1">
      <c r="A38" s="8" t="s">
        <v>0</v>
      </c>
      <c r="B38" s="181">
        <f>SUM(C29:C37)</f>
        <v>899500</v>
      </c>
      <c r="C38" s="182"/>
      <c r="D38" s="183"/>
      <c r="F38" s="81"/>
      <c r="G38" s="81"/>
    </row>
    <row r="39" spans="1:7" ht="24.75" customHeight="1" hidden="1">
      <c r="A39" s="16"/>
      <c r="B39" s="18"/>
      <c r="C39" s="18"/>
      <c r="D39" s="18"/>
      <c r="F39" s="81"/>
      <c r="G39" s="81"/>
    </row>
    <row r="40" spans="1:7" s="20" customFormat="1" ht="15.75" customHeight="1" hidden="1">
      <c r="A40" s="9"/>
      <c r="B40" s="22"/>
      <c r="C40" s="22"/>
      <c r="D40" s="22"/>
      <c r="F40" s="82"/>
      <c r="G40" s="82"/>
    </row>
    <row r="41" spans="1:7" s="17" customFormat="1" ht="15.75" customHeight="1" hidden="1">
      <c r="A41" s="5"/>
      <c r="B41" s="12"/>
      <c r="C41" s="13"/>
      <c r="D41" s="13" t="s">
        <v>13</v>
      </c>
      <c r="F41" s="81"/>
      <c r="G41" s="81"/>
    </row>
    <row r="42" spans="1:7" s="17" customFormat="1" ht="11.25" customHeight="1" hidden="1">
      <c r="A42" s="11"/>
      <c r="B42" s="12"/>
      <c r="C42" s="12"/>
      <c r="D42" s="12"/>
      <c r="F42" s="81"/>
      <c r="G42" s="81"/>
    </row>
    <row r="43" spans="1:7" s="19" customFormat="1" ht="66" customHeight="1" hidden="1">
      <c r="A43" s="202" t="s">
        <v>35</v>
      </c>
      <c r="B43" s="202"/>
      <c r="C43" s="202"/>
      <c r="D43" s="204"/>
      <c r="F43" s="83" t="s">
        <v>45</v>
      </c>
      <c r="G43" s="83"/>
    </row>
    <row r="44" spans="1:7" s="17" customFormat="1" ht="15.75" customHeight="1" hidden="1">
      <c r="A44" s="6"/>
      <c r="B44" s="12"/>
      <c r="C44" s="12"/>
      <c r="D44" s="12" t="s">
        <v>9</v>
      </c>
      <c r="F44" s="81"/>
      <c r="G44" s="81"/>
    </row>
    <row r="45" spans="1:7" s="17" customFormat="1" ht="13.5" customHeight="1" hidden="1">
      <c r="A45" s="24" t="s">
        <v>17</v>
      </c>
      <c r="B45" s="199" t="s">
        <v>20</v>
      </c>
      <c r="C45" s="200"/>
      <c r="D45" s="201"/>
      <c r="F45" s="185" t="s">
        <v>46</v>
      </c>
      <c r="G45" s="98"/>
    </row>
    <row r="46" spans="1:7" s="17" customFormat="1" ht="15.75" customHeight="1" hidden="1">
      <c r="A46" s="1">
        <v>1</v>
      </c>
      <c r="B46" s="153">
        <v>2</v>
      </c>
      <c r="C46" s="180"/>
      <c r="D46" s="154"/>
      <c r="F46" s="185"/>
      <c r="G46" s="98"/>
    </row>
    <row r="47" spans="1:7" s="17" customFormat="1" ht="15.75" customHeight="1" hidden="1">
      <c r="A47" s="7" t="s">
        <v>1</v>
      </c>
      <c r="B47" s="72"/>
      <c r="C47" s="68">
        <v>1150300</v>
      </c>
      <c r="D47" s="73"/>
      <c r="F47" s="185"/>
      <c r="G47" s="98"/>
    </row>
    <row r="48" spans="1:8" s="17" customFormat="1" ht="15.75" customHeight="1" hidden="1">
      <c r="A48" s="7" t="s">
        <v>2</v>
      </c>
      <c r="B48" s="72"/>
      <c r="C48" s="68">
        <v>972200</v>
      </c>
      <c r="D48" s="73"/>
      <c r="F48" s="185"/>
      <c r="G48" s="98"/>
      <c r="H48" t="s">
        <v>47</v>
      </c>
    </row>
    <row r="49" spans="1:7" s="17" customFormat="1" ht="15.75" customHeight="1" hidden="1">
      <c r="A49" s="7" t="s">
        <v>3</v>
      </c>
      <c r="B49" s="72"/>
      <c r="C49" s="68">
        <v>1145200</v>
      </c>
      <c r="D49" s="73"/>
      <c r="F49" s="81"/>
      <c r="G49" s="81"/>
    </row>
    <row r="50" spans="1:7" s="17" customFormat="1" ht="15.75" customHeight="1" hidden="1">
      <c r="A50" s="7" t="s">
        <v>4</v>
      </c>
      <c r="B50" s="72"/>
      <c r="C50" s="68">
        <v>697300</v>
      </c>
      <c r="D50" s="73"/>
      <c r="F50" s="81"/>
      <c r="G50" s="81"/>
    </row>
    <row r="51" spans="1:7" s="17" customFormat="1" ht="15.75" customHeight="1" hidden="1">
      <c r="A51" s="7" t="s">
        <v>5</v>
      </c>
      <c r="B51" s="72"/>
      <c r="C51" s="68">
        <v>1893500</v>
      </c>
      <c r="D51" s="73"/>
      <c r="F51" s="81"/>
      <c r="G51" s="81"/>
    </row>
    <row r="52" spans="1:7" s="17" customFormat="1" ht="15.75" customHeight="1" hidden="1">
      <c r="A52" s="7" t="s">
        <v>6</v>
      </c>
      <c r="B52" s="72"/>
      <c r="C52" s="68">
        <v>666800</v>
      </c>
      <c r="D52" s="73"/>
      <c r="F52" s="81"/>
      <c r="G52" s="81"/>
    </row>
    <row r="53" spans="1:7" s="17" customFormat="1" ht="15.75" customHeight="1" hidden="1">
      <c r="A53" s="7" t="s">
        <v>7</v>
      </c>
      <c r="B53" s="72"/>
      <c r="C53" s="68">
        <v>1018000</v>
      </c>
      <c r="D53" s="73"/>
      <c r="F53" s="81"/>
      <c r="G53" s="81"/>
    </row>
    <row r="54" spans="1:7" s="17" customFormat="1" ht="15.75" customHeight="1" hidden="1">
      <c r="A54" s="7" t="s">
        <v>8</v>
      </c>
      <c r="B54" s="72"/>
      <c r="C54" s="68">
        <v>549700</v>
      </c>
      <c r="D54" s="73"/>
      <c r="F54" s="81"/>
      <c r="G54" s="81"/>
    </row>
    <row r="55" spans="1:7" s="17" customFormat="1" ht="15.75" customHeight="1" hidden="1">
      <c r="A55" s="7" t="s">
        <v>10</v>
      </c>
      <c r="B55" s="72"/>
      <c r="C55" s="68">
        <v>997700</v>
      </c>
      <c r="D55" s="73"/>
      <c r="F55" s="81"/>
      <c r="G55" s="81"/>
    </row>
    <row r="56" spans="1:7" s="17" customFormat="1" ht="15.75" customHeight="1" hidden="1">
      <c r="A56" s="8" t="s">
        <v>0</v>
      </c>
      <c r="B56" s="74"/>
      <c r="C56" s="69">
        <f>SUM(C47:C55)</f>
        <v>9090700</v>
      </c>
      <c r="D56" s="75"/>
      <c r="F56" s="81"/>
      <c r="G56" s="81"/>
    </row>
    <row r="57" spans="1:7" s="17" customFormat="1" ht="15.75" customHeight="1" hidden="1">
      <c r="A57" s="9"/>
      <c r="B57" s="2"/>
      <c r="C57" s="2"/>
      <c r="D57" s="2"/>
      <c r="F57" s="81"/>
      <c r="G57" s="81"/>
    </row>
    <row r="58" spans="1:7" s="17" customFormat="1" ht="15.75" customHeight="1" hidden="1">
      <c r="A58" s="9"/>
      <c r="B58" s="23"/>
      <c r="C58" s="23"/>
      <c r="D58" s="23"/>
      <c r="F58" s="81"/>
      <c r="G58" s="81"/>
    </row>
    <row r="59" spans="1:7" s="17" customFormat="1" ht="25.5" customHeight="1" hidden="1">
      <c r="A59" s="9"/>
      <c r="B59" s="2"/>
      <c r="C59" s="2"/>
      <c r="D59" s="2"/>
      <c r="F59" s="81"/>
      <c r="G59" s="81"/>
    </row>
    <row r="60" spans="1:7" s="29" customFormat="1" ht="12.75" hidden="1">
      <c r="A60" s="26"/>
      <c r="B60" s="27"/>
      <c r="C60" s="27"/>
      <c r="D60" s="28" t="s">
        <v>21</v>
      </c>
      <c r="F60" s="81"/>
      <c r="G60" s="81"/>
    </row>
    <row r="61" spans="1:13" s="30" customFormat="1" ht="49.5" customHeight="1" hidden="1">
      <c r="A61" s="143" t="s">
        <v>36</v>
      </c>
      <c r="B61" s="143"/>
      <c r="C61" s="143"/>
      <c r="D61" s="205"/>
      <c r="F61" s="186" t="s">
        <v>66</v>
      </c>
      <c r="G61" s="99"/>
      <c r="M61" s="35"/>
    </row>
    <row r="62" spans="1:7" s="33" customFormat="1" ht="15.75" customHeight="1" hidden="1">
      <c r="A62" s="31"/>
      <c r="B62" s="32"/>
      <c r="C62" s="32"/>
      <c r="D62" s="32" t="s">
        <v>9</v>
      </c>
      <c r="F62" s="186"/>
      <c r="G62" s="99"/>
    </row>
    <row r="63" spans="1:10" s="33" customFormat="1" ht="20.25" customHeight="1" hidden="1">
      <c r="A63" s="209" t="s">
        <v>17</v>
      </c>
      <c r="B63" s="210"/>
      <c r="C63" s="209" t="s">
        <v>20</v>
      </c>
      <c r="D63" s="211"/>
      <c r="F63" s="186"/>
      <c r="G63" s="99"/>
      <c r="H63" s="89" t="s">
        <v>48</v>
      </c>
      <c r="I63" s="81"/>
      <c r="J63" s="81"/>
    </row>
    <row r="64" spans="1:7" s="33" customFormat="1" ht="16.5" customHeight="1" hidden="1">
      <c r="A64" s="139">
        <v>1</v>
      </c>
      <c r="B64" s="219"/>
      <c r="C64" s="139">
        <v>2</v>
      </c>
      <c r="D64" s="219"/>
      <c r="F64" s="186"/>
      <c r="G64" s="99"/>
    </row>
    <row r="65" spans="1:7" s="33" customFormat="1" ht="16.5" customHeight="1" hidden="1">
      <c r="A65" s="212" t="s">
        <v>23</v>
      </c>
      <c r="B65" s="213"/>
      <c r="C65" s="214">
        <v>1009900</v>
      </c>
      <c r="D65" s="215"/>
      <c r="F65" s="185" t="s">
        <v>49</v>
      </c>
      <c r="G65" s="98"/>
    </row>
    <row r="66" spans="1:7" s="33" customFormat="1" ht="16.5" customHeight="1" hidden="1">
      <c r="A66" s="216" t="s">
        <v>0</v>
      </c>
      <c r="B66" s="213"/>
      <c r="C66" s="217">
        <f>SUM(C65:C65)</f>
        <v>1009900</v>
      </c>
      <c r="D66" s="218"/>
      <c r="F66" s="185"/>
      <c r="G66" s="98"/>
    </row>
    <row r="67" spans="1:7" s="33" customFormat="1" ht="16.5" customHeight="1" hidden="1">
      <c r="A67" s="34"/>
      <c r="B67" s="35"/>
      <c r="C67" s="36"/>
      <c r="D67" s="37"/>
      <c r="F67" s="185"/>
      <c r="G67" s="98"/>
    </row>
    <row r="68" spans="1:7" s="33" customFormat="1" ht="16.5" customHeight="1" hidden="1">
      <c r="A68" s="34"/>
      <c r="B68" s="35"/>
      <c r="C68" s="36"/>
      <c r="D68" s="37"/>
      <c r="F68" s="185"/>
      <c r="G68" s="98"/>
    </row>
    <row r="69" spans="1:7" s="17" customFormat="1" ht="25.5" customHeight="1" hidden="1">
      <c r="A69" s="9"/>
      <c r="B69" s="2"/>
      <c r="C69" s="2"/>
      <c r="D69" s="2"/>
      <c r="F69" s="185"/>
      <c r="G69" s="98"/>
    </row>
    <row r="70" spans="1:7" s="29" customFormat="1" ht="12.75">
      <c r="A70" s="26"/>
      <c r="B70" s="27"/>
      <c r="C70" s="27"/>
      <c r="D70" s="28" t="s">
        <v>22</v>
      </c>
      <c r="F70" s="81"/>
      <c r="G70" s="81"/>
    </row>
    <row r="71" spans="1:13" s="30" customFormat="1" ht="33" customHeight="1">
      <c r="A71" s="143" t="s">
        <v>39</v>
      </c>
      <c r="B71" s="143"/>
      <c r="C71" s="143"/>
      <c r="D71" s="143"/>
      <c r="E71" s="143"/>
      <c r="F71" s="161" t="s">
        <v>81</v>
      </c>
      <c r="G71" s="96"/>
      <c r="H71" s="81"/>
      <c r="I71" s="81"/>
      <c r="M71" s="35"/>
    </row>
    <row r="72" spans="1:9" s="33" customFormat="1" ht="15" customHeight="1">
      <c r="A72" s="31"/>
      <c r="B72" s="32"/>
      <c r="C72" s="32"/>
      <c r="D72" s="32" t="s">
        <v>9</v>
      </c>
      <c r="F72" s="161"/>
      <c r="G72" s="96"/>
      <c r="H72" s="81"/>
      <c r="I72" s="81"/>
    </row>
    <row r="73" spans="1:9" s="17" customFormat="1" ht="14.25" customHeight="1">
      <c r="A73" s="197" t="s">
        <v>17</v>
      </c>
      <c r="B73" s="197" t="s">
        <v>16</v>
      </c>
      <c r="C73" s="153" t="s">
        <v>26</v>
      </c>
      <c r="D73" s="180"/>
      <c r="E73" s="154"/>
      <c r="F73" s="161"/>
      <c r="G73" s="96"/>
      <c r="H73" s="88"/>
      <c r="I73" s="88"/>
    </row>
    <row r="74" spans="1:9" s="17" customFormat="1" ht="56.25" customHeight="1">
      <c r="A74" s="198"/>
      <c r="B74" s="198"/>
      <c r="C74" s="1" t="s">
        <v>27</v>
      </c>
      <c r="D74" s="1" t="s">
        <v>28</v>
      </c>
      <c r="E74" s="1" t="s">
        <v>86</v>
      </c>
      <c r="F74" s="161"/>
      <c r="G74" s="96"/>
      <c r="H74" s="89" t="s">
        <v>50</v>
      </c>
      <c r="I74" s="88"/>
    </row>
    <row r="75" spans="1:7" s="17" customFormat="1" ht="16.5" customHeight="1">
      <c r="A75" s="1">
        <v>1</v>
      </c>
      <c r="B75" s="1">
        <v>2</v>
      </c>
      <c r="C75" s="1">
        <v>3</v>
      </c>
      <c r="D75" s="1">
        <v>4</v>
      </c>
      <c r="E75" s="105">
        <v>5</v>
      </c>
      <c r="F75" s="160" t="s">
        <v>51</v>
      </c>
      <c r="G75" s="95"/>
    </row>
    <row r="76" spans="1:7" s="33" customFormat="1" ht="16.5" customHeight="1">
      <c r="A76" s="39" t="s">
        <v>23</v>
      </c>
      <c r="B76" s="42">
        <f>C76+D76+E76</f>
        <v>4550694.75</v>
      </c>
      <c r="C76" s="40">
        <f>4505187.8+7152.9</f>
        <v>4512340.7</v>
      </c>
      <c r="D76" s="40">
        <f>39135.98-7152.9</f>
        <v>31983.08</v>
      </c>
      <c r="E76" s="64">
        <f>97384.87-91013.9</f>
        <v>6370.970000000001</v>
      </c>
      <c r="F76" s="160"/>
      <c r="G76" s="95"/>
    </row>
    <row r="77" spans="1:7" s="33" customFormat="1" ht="16.5" customHeight="1">
      <c r="A77" s="38" t="s">
        <v>0</v>
      </c>
      <c r="B77" s="41">
        <f>B76</f>
        <v>4550694.75</v>
      </c>
      <c r="C77" s="41">
        <f>C76</f>
        <v>4512340.7</v>
      </c>
      <c r="D77" s="41">
        <f>D76</f>
        <v>31983.08</v>
      </c>
      <c r="E77" s="41">
        <f>E76</f>
        <v>6370.970000000001</v>
      </c>
      <c r="F77" s="160"/>
      <c r="G77" s="95"/>
    </row>
    <row r="78" spans="1:7" s="33" customFormat="1" ht="16.5" customHeight="1" hidden="1">
      <c r="A78" s="34"/>
      <c r="B78" s="35"/>
      <c r="C78" s="36"/>
      <c r="D78" s="37"/>
      <c r="F78" s="160"/>
      <c r="G78" s="95"/>
    </row>
    <row r="79" spans="1:7" s="33" customFormat="1" ht="16.5" customHeight="1" hidden="1">
      <c r="A79" s="34"/>
      <c r="B79" s="35"/>
      <c r="C79" s="36"/>
      <c r="D79" s="37"/>
      <c r="F79" s="81"/>
      <c r="G79" s="81"/>
    </row>
    <row r="80" spans="1:7" s="21" customFormat="1" ht="12.75" hidden="1">
      <c r="A80" s="14"/>
      <c r="B80" s="15"/>
      <c r="C80" s="15"/>
      <c r="D80" s="13" t="s">
        <v>24</v>
      </c>
      <c r="F80" s="81"/>
      <c r="G80" s="81"/>
    </row>
    <row r="81" spans="1:7" s="21" customFormat="1" ht="36.75" customHeight="1" hidden="1">
      <c r="A81" s="163" t="s">
        <v>38</v>
      </c>
      <c r="B81" s="163"/>
      <c r="C81" s="163"/>
      <c r="D81" s="163"/>
      <c r="F81" s="81"/>
      <c r="G81" s="81"/>
    </row>
    <row r="82" spans="1:7" s="21" customFormat="1" ht="12.75" hidden="1">
      <c r="A82" s="6"/>
      <c r="B82" s="12"/>
      <c r="C82" s="12"/>
      <c r="D82" s="12" t="s">
        <v>9</v>
      </c>
      <c r="F82" s="81"/>
      <c r="G82" s="81"/>
    </row>
    <row r="83" spans="1:7" ht="15.75" customHeight="1" hidden="1">
      <c r="A83" s="25" t="s">
        <v>17</v>
      </c>
      <c r="B83" s="199" t="s">
        <v>20</v>
      </c>
      <c r="C83" s="200"/>
      <c r="D83" s="201"/>
      <c r="F83" s="81"/>
      <c r="G83" s="81"/>
    </row>
    <row r="84" spans="1:7" ht="15" customHeight="1" hidden="1">
      <c r="A84" s="7" t="s">
        <v>1</v>
      </c>
      <c r="B84" s="58"/>
      <c r="C84" s="59">
        <v>345800</v>
      </c>
      <c r="D84" s="59"/>
      <c r="F84" s="81"/>
      <c r="G84" s="81"/>
    </row>
    <row r="85" spans="1:7" ht="15" customHeight="1" hidden="1">
      <c r="A85" s="7" t="s">
        <v>2</v>
      </c>
      <c r="B85" s="58"/>
      <c r="C85" s="59">
        <v>222200</v>
      </c>
      <c r="D85" s="60"/>
      <c r="F85" s="81"/>
      <c r="G85" s="81"/>
    </row>
    <row r="86" spans="1:7" ht="15" customHeight="1" hidden="1">
      <c r="A86" s="7" t="s">
        <v>3</v>
      </c>
      <c r="B86" s="58"/>
      <c r="C86" s="59">
        <v>747500</v>
      </c>
      <c r="D86" s="60"/>
      <c r="F86" s="81"/>
      <c r="G86" s="81"/>
    </row>
    <row r="87" spans="1:7" ht="15" customHeight="1" hidden="1">
      <c r="A87" s="7" t="s">
        <v>4</v>
      </c>
      <c r="B87" s="58"/>
      <c r="C87" s="59">
        <v>769500</v>
      </c>
      <c r="D87" s="60"/>
      <c r="F87" s="81"/>
      <c r="G87" s="81"/>
    </row>
    <row r="88" spans="1:7" ht="15" customHeight="1" hidden="1">
      <c r="A88" s="7" t="s">
        <v>5</v>
      </c>
      <c r="B88" s="58"/>
      <c r="C88" s="59">
        <v>0</v>
      </c>
      <c r="D88" s="60"/>
      <c r="F88" s="81"/>
      <c r="G88" s="81"/>
    </row>
    <row r="89" spans="1:7" ht="15" customHeight="1" hidden="1">
      <c r="A89" s="7" t="s">
        <v>6</v>
      </c>
      <c r="B89" s="58"/>
      <c r="C89" s="59">
        <v>707900</v>
      </c>
      <c r="D89" s="60"/>
      <c r="F89" s="81"/>
      <c r="G89" s="81"/>
    </row>
    <row r="90" spans="1:7" ht="15" customHeight="1" hidden="1">
      <c r="A90" s="7" t="s">
        <v>7</v>
      </c>
      <c r="B90" s="58"/>
      <c r="C90" s="59">
        <v>166200</v>
      </c>
      <c r="D90" s="60"/>
      <c r="F90" s="81"/>
      <c r="G90" s="81"/>
    </row>
    <row r="91" spans="1:7" ht="15" customHeight="1" hidden="1">
      <c r="A91" s="7" t="s">
        <v>8</v>
      </c>
      <c r="B91" s="58"/>
      <c r="C91" s="59">
        <v>660800</v>
      </c>
      <c r="D91" s="60"/>
      <c r="F91" s="81"/>
      <c r="G91" s="81"/>
    </row>
    <row r="92" spans="1:7" ht="15" customHeight="1" hidden="1">
      <c r="A92" s="7" t="s">
        <v>10</v>
      </c>
      <c r="B92" s="58"/>
      <c r="C92" s="59">
        <v>707800</v>
      </c>
      <c r="D92" s="60"/>
      <c r="F92" s="81"/>
      <c r="G92" s="81"/>
    </row>
    <row r="93" spans="1:7" ht="15" customHeight="1" hidden="1">
      <c r="A93" s="8" t="s">
        <v>0</v>
      </c>
      <c r="B93" s="206">
        <f>SUM(B84:D92)</f>
        <v>4327700</v>
      </c>
      <c r="C93" s="207"/>
      <c r="D93" s="208"/>
      <c r="F93" s="81"/>
      <c r="G93" s="81"/>
    </row>
    <row r="94" spans="6:7" ht="12.75">
      <c r="F94" s="81"/>
      <c r="G94" s="81"/>
    </row>
    <row r="95" spans="6:7" ht="57" customHeight="1" hidden="1">
      <c r="F95" s="81"/>
      <c r="G95" s="81"/>
    </row>
    <row r="96" spans="1:7" s="21" customFormat="1" ht="12.75" customHeight="1" hidden="1">
      <c r="A96" s="14"/>
      <c r="B96" s="15"/>
      <c r="C96" s="15"/>
      <c r="D96" s="13" t="s">
        <v>25</v>
      </c>
      <c r="F96" s="161" t="s">
        <v>65</v>
      </c>
      <c r="G96" s="96"/>
    </row>
    <row r="97" spans="1:8" s="21" customFormat="1" ht="67.5" customHeight="1" hidden="1">
      <c r="A97" s="163" t="s">
        <v>40</v>
      </c>
      <c r="B97" s="163"/>
      <c r="C97" s="163"/>
      <c r="D97" s="163"/>
      <c r="F97" s="162"/>
      <c r="G97" s="112"/>
      <c r="H97" s="21" t="s">
        <v>52</v>
      </c>
    </row>
    <row r="98" spans="1:7" s="21" customFormat="1" ht="12.75" hidden="1">
      <c r="A98" s="6"/>
      <c r="B98" s="12"/>
      <c r="C98" s="12"/>
      <c r="D98" s="12" t="s">
        <v>9</v>
      </c>
      <c r="F98" s="81"/>
      <c r="G98" s="81"/>
    </row>
    <row r="99" spans="1:7" ht="15.75" customHeight="1" hidden="1">
      <c r="A99" s="25" t="s">
        <v>17</v>
      </c>
      <c r="B99" s="164" t="s">
        <v>20</v>
      </c>
      <c r="C99" s="165"/>
      <c r="D99" s="166"/>
      <c r="F99" s="160" t="s">
        <v>53</v>
      </c>
      <c r="G99" s="95"/>
    </row>
    <row r="100" spans="1:7" ht="15" customHeight="1" hidden="1">
      <c r="A100" s="7" t="s">
        <v>1</v>
      </c>
      <c r="B100" s="168"/>
      <c r="C100" s="169"/>
      <c r="D100" s="170"/>
      <c r="F100" s="160"/>
      <c r="G100" s="95"/>
    </row>
    <row r="101" spans="1:7" ht="15" customHeight="1" hidden="1">
      <c r="A101" s="7" t="s">
        <v>2</v>
      </c>
      <c r="B101" s="168"/>
      <c r="C101" s="169"/>
      <c r="D101" s="170"/>
      <c r="F101" s="160"/>
      <c r="G101" s="95"/>
    </row>
    <row r="102" spans="1:7" ht="15" customHeight="1" hidden="1">
      <c r="A102" s="7" t="s">
        <v>3</v>
      </c>
      <c r="B102" s="168"/>
      <c r="C102" s="169"/>
      <c r="D102" s="170"/>
      <c r="F102" s="160"/>
      <c r="G102" s="95"/>
    </row>
    <row r="103" spans="1:7" ht="15" customHeight="1" hidden="1">
      <c r="A103" s="7" t="s">
        <v>4</v>
      </c>
      <c r="B103" s="168"/>
      <c r="C103" s="169"/>
      <c r="D103" s="170"/>
      <c r="F103" s="160"/>
      <c r="G103" s="95"/>
    </row>
    <row r="104" spans="1:7" ht="15" customHeight="1" hidden="1">
      <c r="A104" s="7" t="s">
        <v>23</v>
      </c>
      <c r="B104" s="220">
        <v>13200</v>
      </c>
      <c r="C104" s="221"/>
      <c r="D104" s="222"/>
      <c r="F104" s="160"/>
      <c r="G104" s="95"/>
    </row>
    <row r="105" spans="1:7" ht="15" customHeight="1" hidden="1">
      <c r="A105" s="7" t="s">
        <v>6</v>
      </c>
      <c r="B105" s="168"/>
      <c r="C105" s="169"/>
      <c r="D105" s="170"/>
      <c r="F105" s="160"/>
      <c r="G105" s="95"/>
    </row>
    <row r="106" spans="1:7" ht="15" customHeight="1" hidden="1">
      <c r="A106" s="7" t="s">
        <v>7</v>
      </c>
      <c r="B106" s="168"/>
      <c r="C106" s="169"/>
      <c r="D106" s="170"/>
      <c r="F106" s="160"/>
      <c r="G106" s="95"/>
    </row>
    <row r="107" spans="1:7" ht="15" customHeight="1" hidden="1">
      <c r="A107" s="7" t="s">
        <v>8</v>
      </c>
      <c r="B107" s="168"/>
      <c r="C107" s="169"/>
      <c r="D107" s="170"/>
      <c r="F107" s="160"/>
      <c r="G107" s="95"/>
    </row>
    <row r="108" spans="1:7" ht="15" customHeight="1" hidden="1">
      <c r="A108" s="7" t="s">
        <v>10</v>
      </c>
      <c r="B108" s="168"/>
      <c r="C108" s="169"/>
      <c r="D108" s="170"/>
      <c r="F108" s="160"/>
      <c r="G108" s="95"/>
    </row>
    <row r="109" spans="1:7" ht="15" customHeight="1" hidden="1">
      <c r="A109" s="8" t="s">
        <v>0</v>
      </c>
      <c r="B109" s="206">
        <f>SUM(B100:D108)</f>
        <v>13200</v>
      </c>
      <c r="C109" s="207"/>
      <c r="D109" s="208"/>
      <c r="F109" s="160"/>
      <c r="G109" s="95"/>
    </row>
    <row r="110" spans="1:7" ht="15" customHeight="1">
      <c r="A110" s="9"/>
      <c r="B110" s="22"/>
      <c r="C110" s="22"/>
      <c r="D110" s="22"/>
      <c r="F110" s="160"/>
      <c r="G110" s="95"/>
    </row>
    <row r="111" spans="6:7" ht="12.75">
      <c r="F111" s="81"/>
      <c r="G111" s="81"/>
    </row>
    <row r="112" spans="1:7" s="17" customFormat="1" ht="20.25" customHeight="1">
      <c r="A112" s="5"/>
      <c r="B112" s="12"/>
      <c r="C112" s="10"/>
      <c r="D112" s="13" t="s">
        <v>29</v>
      </c>
      <c r="F112" s="81"/>
      <c r="G112" s="81"/>
    </row>
    <row r="113" spans="1:7" s="17" customFormat="1" ht="42" customHeight="1">
      <c r="A113" s="143" t="s">
        <v>57</v>
      </c>
      <c r="B113" s="143"/>
      <c r="C113" s="143"/>
      <c r="D113" s="144"/>
      <c r="F113" s="81"/>
      <c r="G113" s="81"/>
    </row>
    <row r="114" spans="1:7" s="17" customFormat="1" ht="13.5" customHeight="1">
      <c r="A114" s="31"/>
      <c r="B114" s="32"/>
      <c r="C114" s="61"/>
      <c r="D114" s="62" t="s">
        <v>9</v>
      </c>
      <c r="F114" s="81"/>
      <c r="G114" s="81"/>
    </row>
    <row r="115" spans="1:7" s="17" customFormat="1" ht="9.75" customHeight="1">
      <c r="A115" s="145" t="s">
        <v>17</v>
      </c>
      <c r="B115" s="147" t="s">
        <v>16</v>
      </c>
      <c r="C115" s="148"/>
      <c r="D115" s="149"/>
      <c r="F115" s="81"/>
      <c r="G115" s="81"/>
    </row>
    <row r="116" spans="1:7" s="17" customFormat="1" ht="9.75" customHeight="1">
      <c r="A116" s="146"/>
      <c r="B116" s="150"/>
      <c r="C116" s="151"/>
      <c r="D116" s="152"/>
      <c r="F116" s="81"/>
      <c r="G116" s="81"/>
    </row>
    <row r="117" spans="1:7" s="17" customFormat="1" ht="16.5" customHeight="1">
      <c r="A117" s="63">
        <v>1</v>
      </c>
      <c r="B117" s="139">
        <v>2</v>
      </c>
      <c r="C117" s="140"/>
      <c r="D117" s="141"/>
      <c r="F117" s="81"/>
      <c r="G117" s="81"/>
    </row>
    <row r="118" spans="1:7" s="17" customFormat="1" ht="16.5" customHeight="1">
      <c r="A118" s="64" t="s">
        <v>1</v>
      </c>
      <c r="B118" s="142">
        <f>32100+50000</f>
        <v>82100</v>
      </c>
      <c r="C118" s="142"/>
      <c r="D118" s="142"/>
      <c r="F118" s="81"/>
      <c r="G118" s="81"/>
    </row>
    <row r="119" spans="1:7" s="17" customFormat="1" ht="16.5" customHeight="1">
      <c r="A119" s="64" t="s">
        <v>2</v>
      </c>
      <c r="B119" s="133">
        <f>61500+50000</f>
        <v>111500</v>
      </c>
      <c r="C119" s="134"/>
      <c r="D119" s="135"/>
      <c r="F119" s="81"/>
      <c r="G119" s="81"/>
    </row>
    <row r="120" spans="1:7" s="17" customFormat="1" ht="16.5" customHeight="1">
      <c r="A120" s="64" t="s">
        <v>3</v>
      </c>
      <c r="B120" s="133">
        <v>50000</v>
      </c>
      <c r="C120" s="134"/>
      <c r="D120" s="135"/>
      <c r="F120" s="81"/>
      <c r="G120" s="81"/>
    </row>
    <row r="121" spans="1:7" s="17" customFormat="1" ht="16.5" customHeight="1">
      <c r="A121" s="64" t="s">
        <v>4</v>
      </c>
      <c r="B121" s="133">
        <f>244900+50000</f>
        <v>294900</v>
      </c>
      <c r="C121" s="134"/>
      <c r="D121" s="135"/>
      <c r="F121" s="81"/>
      <c r="G121" s="81"/>
    </row>
    <row r="122" spans="1:7" s="17" customFormat="1" ht="16.5" customHeight="1">
      <c r="A122" s="64" t="s">
        <v>5</v>
      </c>
      <c r="B122" s="133">
        <f>1000000+50000+43828+160000</f>
        <v>1253828</v>
      </c>
      <c r="C122" s="134"/>
      <c r="D122" s="135"/>
      <c r="F122" s="81"/>
      <c r="G122" s="81"/>
    </row>
    <row r="123" spans="1:7" s="17" customFormat="1" ht="16.5" customHeight="1">
      <c r="A123" s="64" t="s">
        <v>6</v>
      </c>
      <c r="B123" s="133">
        <f>131300+50000+67740</f>
        <v>249040</v>
      </c>
      <c r="C123" s="134"/>
      <c r="D123" s="135"/>
      <c r="F123" s="81"/>
      <c r="G123" s="81"/>
    </row>
    <row r="124" spans="1:7" s="17" customFormat="1" ht="16.5" customHeight="1">
      <c r="A124" s="64" t="s">
        <v>7</v>
      </c>
      <c r="B124" s="133">
        <f>74100+50000+50000</f>
        <v>174100</v>
      </c>
      <c r="C124" s="134"/>
      <c r="D124" s="135"/>
      <c r="F124" s="81"/>
      <c r="G124" s="81"/>
    </row>
    <row r="125" spans="1:7" s="17" customFormat="1" ht="16.5" customHeight="1">
      <c r="A125" s="64" t="s">
        <v>8</v>
      </c>
      <c r="B125" s="133">
        <f>47500+50000</f>
        <v>97500</v>
      </c>
      <c r="C125" s="134"/>
      <c r="D125" s="135"/>
      <c r="F125" s="81"/>
      <c r="G125" s="81"/>
    </row>
    <row r="126" spans="1:7" s="17" customFormat="1" ht="16.5" customHeight="1">
      <c r="A126" s="64" t="s">
        <v>10</v>
      </c>
      <c r="B126" s="133">
        <f>35600+50000</f>
        <v>85600</v>
      </c>
      <c r="C126" s="134"/>
      <c r="D126" s="135"/>
      <c r="F126" s="81"/>
      <c r="G126" s="81"/>
    </row>
    <row r="127" spans="1:7" s="17" customFormat="1" ht="16.5" customHeight="1">
      <c r="A127" s="65" t="s">
        <v>0</v>
      </c>
      <c r="B127" s="136">
        <f>SUM(B118:D126)</f>
        <v>2398568</v>
      </c>
      <c r="C127" s="137"/>
      <c r="D127" s="138"/>
      <c r="F127" s="81"/>
      <c r="G127" s="81"/>
    </row>
    <row r="128" spans="6:7" ht="12.75" hidden="1">
      <c r="F128" s="81"/>
      <c r="G128" s="81"/>
    </row>
    <row r="129" spans="1:4" s="35" customFormat="1" ht="12.75" hidden="1">
      <c r="A129" s="26"/>
      <c r="B129" s="27"/>
      <c r="C129" s="27"/>
      <c r="D129" s="76" t="s">
        <v>73</v>
      </c>
    </row>
    <row r="130" spans="1:4" s="33" customFormat="1" ht="39" customHeight="1" hidden="1">
      <c r="A130" s="143" t="s">
        <v>74</v>
      </c>
      <c r="B130" s="143"/>
      <c r="C130" s="143"/>
      <c r="D130" s="144"/>
    </row>
    <row r="131" spans="1:4" s="33" customFormat="1" ht="13.5" customHeight="1" hidden="1">
      <c r="A131" s="61"/>
      <c r="B131" s="62"/>
      <c r="C131" s="61"/>
      <c r="D131" s="62" t="s">
        <v>9</v>
      </c>
    </row>
    <row r="132" spans="1:4" s="33" customFormat="1" ht="17.25" customHeight="1" hidden="1">
      <c r="A132" s="145" t="s">
        <v>17</v>
      </c>
      <c r="B132" s="147" t="s">
        <v>20</v>
      </c>
      <c r="C132" s="148"/>
      <c r="D132" s="149"/>
    </row>
    <row r="133" spans="1:4" s="33" customFormat="1" ht="17.25" customHeight="1" hidden="1">
      <c r="A133" s="232"/>
      <c r="B133" s="233" t="s">
        <v>0</v>
      </c>
      <c r="C133" s="235" t="s">
        <v>67</v>
      </c>
      <c r="D133" s="235"/>
    </row>
    <row r="134" spans="1:4" s="33" customFormat="1" ht="58.5" customHeight="1" hidden="1">
      <c r="A134" s="146"/>
      <c r="B134" s="234"/>
      <c r="C134" s="85" t="s">
        <v>68</v>
      </c>
      <c r="D134" s="85" t="s">
        <v>69</v>
      </c>
    </row>
    <row r="135" spans="1:4" s="33" customFormat="1" ht="16.5" customHeight="1" hidden="1">
      <c r="A135" s="63">
        <v>1</v>
      </c>
      <c r="B135" s="63">
        <v>2</v>
      </c>
      <c r="C135" s="63">
        <v>3</v>
      </c>
      <c r="D135" s="63">
        <v>4</v>
      </c>
    </row>
    <row r="136" spans="1:12" s="33" customFormat="1" ht="15.75" customHeight="1" hidden="1">
      <c r="A136" s="64" t="s">
        <v>1</v>
      </c>
      <c r="B136" s="86">
        <f aca="true" t="shared" si="1" ref="B136:B143">C136+D136</f>
        <v>1415900</v>
      </c>
      <c r="C136" s="86">
        <v>69200</v>
      </c>
      <c r="D136" s="86">
        <v>1346700</v>
      </c>
      <c r="F136" s="33">
        <v>1415900</v>
      </c>
      <c r="G136" s="33">
        <v>69200</v>
      </c>
      <c r="H136" s="33">
        <v>1346700</v>
      </c>
      <c r="J136" s="118">
        <f>B136-F136</f>
        <v>0</v>
      </c>
      <c r="K136" s="118">
        <f>C136-G136</f>
        <v>0</v>
      </c>
      <c r="L136" s="118">
        <f>D136-H136</f>
        <v>0</v>
      </c>
    </row>
    <row r="137" spans="1:12" s="33" customFormat="1" ht="15.75" customHeight="1" hidden="1">
      <c r="A137" s="64" t="s">
        <v>75</v>
      </c>
      <c r="B137" s="86">
        <f t="shared" si="1"/>
        <v>319900</v>
      </c>
      <c r="C137" s="86">
        <f>290900+29000</f>
        <v>319900</v>
      </c>
      <c r="D137" s="86">
        <v>0</v>
      </c>
      <c r="F137" s="33">
        <v>290900</v>
      </c>
      <c r="G137" s="33">
        <v>290900</v>
      </c>
      <c r="H137" s="33">
        <v>0</v>
      </c>
      <c r="J137" s="118">
        <f aca="true" t="shared" si="2" ref="J137:J143">B137-F137</f>
        <v>29000</v>
      </c>
      <c r="K137" s="118">
        <f aca="true" t="shared" si="3" ref="K137:K144">C137-G137</f>
        <v>29000</v>
      </c>
      <c r="L137" s="118">
        <f aca="true" t="shared" si="4" ref="L137:L144">D137-H137</f>
        <v>0</v>
      </c>
    </row>
    <row r="138" spans="1:12" s="33" customFormat="1" ht="15.75" customHeight="1" hidden="1">
      <c r="A138" s="64" t="s">
        <v>76</v>
      </c>
      <c r="B138" s="86">
        <f t="shared" si="1"/>
        <v>361300</v>
      </c>
      <c r="C138" s="86">
        <f>361600-300</f>
        <v>361300</v>
      </c>
      <c r="D138" s="86">
        <v>0</v>
      </c>
      <c r="F138" s="33">
        <v>361600</v>
      </c>
      <c r="G138" s="33">
        <v>361600</v>
      </c>
      <c r="H138" s="33">
        <v>0</v>
      </c>
      <c r="J138" s="118">
        <f t="shared" si="2"/>
        <v>-300</v>
      </c>
      <c r="K138" s="118">
        <f t="shared" si="3"/>
        <v>-300</v>
      </c>
      <c r="L138" s="118">
        <f t="shared" si="4"/>
        <v>0</v>
      </c>
    </row>
    <row r="139" spans="1:12" s="33" customFormat="1" ht="15.75" customHeight="1" hidden="1">
      <c r="A139" s="64" t="s">
        <v>70</v>
      </c>
      <c r="B139" s="86">
        <f t="shared" si="1"/>
        <v>1880700</v>
      </c>
      <c r="C139" s="86">
        <v>88800</v>
      </c>
      <c r="D139" s="86">
        <v>1791900</v>
      </c>
      <c r="F139" s="33">
        <v>1880700</v>
      </c>
      <c r="G139" s="33">
        <v>88800</v>
      </c>
      <c r="H139" s="33">
        <v>1791900</v>
      </c>
      <c r="J139" s="118">
        <f t="shared" si="2"/>
        <v>0</v>
      </c>
      <c r="K139" s="118">
        <f t="shared" si="3"/>
        <v>0</v>
      </c>
      <c r="L139" s="118">
        <f t="shared" si="4"/>
        <v>0</v>
      </c>
    </row>
    <row r="140" spans="1:12" s="33" customFormat="1" ht="15.75" customHeight="1" hidden="1">
      <c r="A140" s="64" t="s">
        <v>71</v>
      </c>
      <c r="B140" s="86">
        <f t="shared" si="1"/>
        <v>851820</v>
      </c>
      <c r="C140" s="86">
        <v>260520</v>
      </c>
      <c r="D140" s="86">
        <v>591300</v>
      </c>
      <c r="F140" s="33">
        <v>1069500</v>
      </c>
      <c r="G140" s="33">
        <v>343900</v>
      </c>
      <c r="H140" s="33">
        <v>725600</v>
      </c>
      <c r="J140" s="118">
        <f t="shared" si="2"/>
        <v>-217680</v>
      </c>
      <c r="K140" s="118">
        <f t="shared" si="3"/>
        <v>-83380</v>
      </c>
      <c r="L140" s="118">
        <f t="shared" si="4"/>
        <v>-134300</v>
      </c>
    </row>
    <row r="141" spans="1:12" s="33" customFormat="1" ht="15.75" customHeight="1" hidden="1">
      <c r="A141" s="64" t="s">
        <v>72</v>
      </c>
      <c r="B141" s="86">
        <f t="shared" si="1"/>
        <v>182000</v>
      </c>
      <c r="C141" s="86">
        <v>182000</v>
      </c>
      <c r="D141" s="86">
        <v>0</v>
      </c>
      <c r="F141" s="33">
        <v>182900</v>
      </c>
      <c r="G141" s="33">
        <v>182900</v>
      </c>
      <c r="H141" s="33">
        <v>0</v>
      </c>
      <c r="J141" s="118">
        <f t="shared" si="2"/>
        <v>-900</v>
      </c>
      <c r="K141" s="118">
        <f t="shared" si="3"/>
        <v>-900</v>
      </c>
      <c r="L141" s="118">
        <f t="shared" si="4"/>
        <v>0</v>
      </c>
    </row>
    <row r="142" spans="1:12" s="33" customFormat="1" ht="15.75" customHeight="1" hidden="1">
      <c r="A142" s="64" t="s">
        <v>77</v>
      </c>
      <c r="B142" s="86">
        <f t="shared" si="1"/>
        <v>365100</v>
      </c>
      <c r="C142" s="86">
        <v>365100</v>
      </c>
      <c r="D142" s="86">
        <v>0</v>
      </c>
      <c r="F142" s="33">
        <v>365100</v>
      </c>
      <c r="G142" s="33">
        <v>365100</v>
      </c>
      <c r="H142" s="33">
        <v>0</v>
      </c>
      <c r="J142" s="118">
        <f t="shared" si="2"/>
        <v>0</v>
      </c>
      <c r="K142" s="118">
        <f t="shared" si="3"/>
        <v>0</v>
      </c>
      <c r="L142" s="118">
        <f t="shared" si="4"/>
        <v>0</v>
      </c>
    </row>
    <row r="143" spans="1:12" s="33" customFormat="1" ht="15.75" customHeight="1" hidden="1">
      <c r="A143" s="64" t="s">
        <v>78</v>
      </c>
      <c r="B143" s="86">
        <f t="shared" si="1"/>
        <v>1862380</v>
      </c>
      <c r="C143" s="86">
        <f>686580</f>
        <v>686580</v>
      </c>
      <c r="D143" s="86">
        <f>1024800+151000</f>
        <v>1175800</v>
      </c>
      <c r="F143" s="33">
        <v>1922100</v>
      </c>
      <c r="G143" s="33">
        <v>746300</v>
      </c>
      <c r="H143" s="33">
        <v>1175800</v>
      </c>
      <c r="J143" s="118">
        <f t="shared" si="2"/>
        <v>-59720</v>
      </c>
      <c r="K143" s="118">
        <f t="shared" si="3"/>
        <v>-59720</v>
      </c>
      <c r="L143" s="118">
        <f t="shared" si="4"/>
        <v>0</v>
      </c>
    </row>
    <row r="144" spans="1:12" s="33" customFormat="1" ht="16.5" customHeight="1" hidden="1">
      <c r="A144" s="65" t="s">
        <v>0</v>
      </c>
      <c r="B144" s="87">
        <f>SUM(B136:B143)</f>
        <v>7239100</v>
      </c>
      <c r="C144" s="87">
        <f>SUM(C136:C143)</f>
        <v>2333400</v>
      </c>
      <c r="D144" s="87">
        <f>SUM(D136:D143)</f>
        <v>4905700</v>
      </c>
      <c r="F144" s="33">
        <v>7488700</v>
      </c>
      <c r="G144" s="33">
        <v>2448700</v>
      </c>
      <c r="H144" s="33">
        <v>5040000</v>
      </c>
      <c r="J144" s="118">
        <f>F144-B144</f>
        <v>249600</v>
      </c>
      <c r="K144" s="118">
        <f t="shared" si="3"/>
        <v>-115300</v>
      </c>
      <c r="L144" s="118">
        <f t="shared" si="4"/>
        <v>-134300</v>
      </c>
    </row>
    <row r="145" spans="6:7" ht="12.75" hidden="1">
      <c r="F145" s="81"/>
      <c r="G145" s="81"/>
    </row>
    <row r="146" spans="4:7" ht="41.25" customHeight="1" hidden="1">
      <c r="D146" s="47" t="s">
        <v>30</v>
      </c>
      <c r="F146" s="81"/>
      <c r="G146" s="81"/>
    </row>
    <row r="147" spans="1:7" s="17" customFormat="1" ht="60" customHeight="1" hidden="1">
      <c r="A147" s="202" t="s">
        <v>41</v>
      </c>
      <c r="B147" s="202"/>
      <c r="C147" s="202"/>
      <c r="D147" s="203"/>
      <c r="F147" s="81"/>
      <c r="G147" s="81"/>
    </row>
    <row r="148" spans="1:7" s="17" customFormat="1" ht="13.5" customHeight="1" hidden="1">
      <c r="A148" s="6"/>
      <c r="B148" s="12"/>
      <c r="C148" s="6"/>
      <c r="D148" s="12" t="s">
        <v>9</v>
      </c>
      <c r="F148" s="81"/>
      <c r="G148" s="81"/>
    </row>
    <row r="149" spans="1:7" s="17" customFormat="1" ht="9.75" customHeight="1" hidden="1">
      <c r="A149" s="189" t="s">
        <v>17</v>
      </c>
      <c r="B149" s="191" t="s">
        <v>16</v>
      </c>
      <c r="C149" s="192"/>
      <c r="D149" s="193"/>
      <c r="F149" s="81"/>
      <c r="G149" s="81"/>
    </row>
    <row r="150" spans="1:7" s="17" customFormat="1" ht="9.75" customHeight="1" hidden="1">
      <c r="A150" s="190"/>
      <c r="B150" s="194"/>
      <c r="C150" s="195"/>
      <c r="D150" s="196"/>
      <c r="F150" s="81"/>
      <c r="G150" s="81"/>
    </row>
    <row r="151" spans="1:7" s="17" customFormat="1" ht="16.5" customHeight="1" hidden="1">
      <c r="A151" s="1">
        <v>1</v>
      </c>
      <c r="B151" s="153">
        <v>2</v>
      </c>
      <c r="C151" s="180"/>
      <c r="D151" s="154"/>
      <c r="F151" s="81"/>
      <c r="G151" s="81"/>
    </row>
    <row r="152" spans="1:7" s="17" customFormat="1" ht="15.75" customHeight="1" hidden="1">
      <c r="A152" s="7" t="s">
        <v>31</v>
      </c>
      <c r="B152" s="226">
        <v>350000</v>
      </c>
      <c r="C152" s="227"/>
      <c r="D152" s="228"/>
      <c r="F152" s="81"/>
      <c r="G152" s="81"/>
    </row>
    <row r="153" spans="1:7" ht="15" customHeight="1" hidden="1">
      <c r="A153" s="7" t="s">
        <v>2</v>
      </c>
      <c r="B153" s="229"/>
      <c r="C153" s="230"/>
      <c r="D153" s="231"/>
      <c r="E153" s="48"/>
      <c r="F153" s="81"/>
      <c r="G153" s="81"/>
    </row>
    <row r="154" spans="1:7" ht="15" customHeight="1" hidden="1">
      <c r="A154" s="7" t="s">
        <v>3</v>
      </c>
      <c r="B154" s="177"/>
      <c r="C154" s="178"/>
      <c r="D154" s="179"/>
      <c r="E154" s="49"/>
      <c r="F154" s="81"/>
      <c r="G154" s="81"/>
    </row>
    <row r="155" spans="1:7" ht="15" customHeight="1" hidden="1">
      <c r="A155" s="7" t="s">
        <v>4</v>
      </c>
      <c r="B155" s="177"/>
      <c r="C155" s="178"/>
      <c r="D155" s="179"/>
      <c r="E155" s="49"/>
      <c r="F155" s="81"/>
      <c r="G155" s="81"/>
    </row>
    <row r="156" spans="1:7" ht="15" customHeight="1" hidden="1">
      <c r="A156" s="7" t="s">
        <v>5</v>
      </c>
      <c r="B156" s="177"/>
      <c r="C156" s="178"/>
      <c r="D156" s="179"/>
      <c r="E156" s="49"/>
      <c r="F156" s="81"/>
      <c r="G156" s="81"/>
    </row>
    <row r="157" spans="1:7" ht="15" customHeight="1" hidden="1">
      <c r="A157" s="7" t="s">
        <v>6</v>
      </c>
      <c r="B157" s="177"/>
      <c r="C157" s="178"/>
      <c r="D157" s="179"/>
      <c r="E157" s="49"/>
      <c r="F157" s="81"/>
      <c r="G157" s="81"/>
    </row>
    <row r="158" spans="1:7" ht="15" customHeight="1" hidden="1">
      <c r="A158" s="7" t="s">
        <v>8</v>
      </c>
      <c r="B158" s="177"/>
      <c r="C158" s="178"/>
      <c r="D158" s="179"/>
      <c r="E158" s="49"/>
      <c r="F158" s="84"/>
      <c r="G158" s="84"/>
    </row>
    <row r="159" spans="1:7" ht="15" customHeight="1" hidden="1">
      <c r="A159" s="50" t="s">
        <v>10</v>
      </c>
      <c r="B159" s="177"/>
      <c r="C159" s="178"/>
      <c r="D159" s="179"/>
      <c r="E159" s="51"/>
      <c r="F159" s="81"/>
      <c r="G159" s="81"/>
    </row>
    <row r="160" spans="1:7" s="17" customFormat="1" ht="16.5" customHeight="1" hidden="1">
      <c r="A160" s="8" t="s">
        <v>0</v>
      </c>
      <c r="B160" s="223">
        <f>SUM(B152:D159)</f>
        <v>350000</v>
      </c>
      <c r="C160" s="224"/>
      <c r="D160" s="225"/>
      <c r="E160" s="52"/>
      <c r="F160" s="84"/>
      <c r="G160" s="84"/>
    </row>
    <row r="161" spans="6:7" ht="12.75" hidden="1">
      <c r="F161" s="81"/>
      <c r="G161" s="81"/>
    </row>
    <row r="162" spans="4:9" ht="41.25" customHeight="1">
      <c r="D162" s="47" t="s">
        <v>32</v>
      </c>
      <c r="F162" s="106"/>
      <c r="G162" s="106"/>
      <c r="H162" s="107"/>
      <c r="I162" s="107"/>
    </row>
    <row r="163" spans="1:9" s="17" customFormat="1" ht="114.75" customHeight="1">
      <c r="A163" s="202" t="s">
        <v>44</v>
      </c>
      <c r="B163" s="202"/>
      <c r="C163" s="202"/>
      <c r="D163" s="203"/>
      <c r="F163" s="167" t="s">
        <v>95</v>
      </c>
      <c r="G163" s="119"/>
      <c r="H163" s="121"/>
      <c r="I163" s="121"/>
    </row>
    <row r="164" spans="1:9" s="17" customFormat="1" ht="13.5" customHeight="1">
      <c r="A164" s="197" t="s">
        <v>17</v>
      </c>
      <c r="B164" s="197" t="s">
        <v>16</v>
      </c>
      <c r="C164" s="187" t="s">
        <v>14</v>
      </c>
      <c r="D164" s="188"/>
      <c r="E164" s="6"/>
      <c r="F164" s="167"/>
      <c r="G164" s="119"/>
      <c r="H164" s="122" t="s">
        <v>54</v>
      </c>
      <c r="I164" s="123"/>
    </row>
    <row r="165" spans="1:9" s="17" customFormat="1" ht="16.5" customHeight="1">
      <c r="A165" s="198"/>
      <c r="B165" s="198"/>
      <c r="C165" s="153" t="s">
        <v>42</v>
      </c>
      <c r="D165" s="154"/>
      <c r="E165" s="14"/>
      <c r="F165" s="123"/>
      <c r="G165" s="123"/>
      <c r="H165" s="124">
        <f>B160+B127+B109+B93+B77+C66+B56+B38+C21+B168</f>
        <v>26845550.75</v>
      </c>
      <c r="I165" s="123"/>
    </row>
    <row r="166" spans="1:15" s="17" customFormat="1" ht="18.75" customHeight="1">
      <c r="A166" s="1">
        <v>1</v>
      </c>
      <c r="B166" s="1">
        <v>2</v>
      </c>
      <c r="C166" s="153">
        <v>3</v>
      </c>
      <c r="D166" s="154"/>
      <c r="E166" s="14"/>
      <c r="F166" s="159">
        <v>360000</v>
      </c>
      <c r="G166" s="159"/>
      <c r="H166" s="159"/>
      <c r="I166" s="159"/>
      <c r="J166" s="97" t="s">
        <v>55</v>
      </c>
      <c r="K166" s="92"/>
      <c r="L166" s="92"/>
      <c r="M166" s="92"/>
      <c r="N166" s="88"/>
      <c r="O166" s="90"/>
    </row>
    <row r="167" spans="1:15" s="17" customFormat="1" ht="16.5" customHeight="1">
      <c r="A167" s="56" t="s">
        <v>43</v>
      </c>
      <c r="B167" s="66">
        <f>C167+D167</f>
        <v>1542288</v>
      </c>
      <c r="C167" s="155">
        <v>1542288</v>
      </c>
      <c r="D167" s="156"/>
      <c r="E167" s="14"/>
      <c r="F167" s="159">
        <v>450000</v>
      </c>
      <c r="G167" s="159"/>
      <c r="H167" s="159"/>
      <c r="I167" s="159"/>
      <c r="J167" s="97"/>
      <c r="K167" s="92"/>
      <c r="L167" s="92"/>
      <c r="M167" s="92"/>
      <c r="N167" s="88"/>
      <c r="O167" s="90"/>
    </row>
    <row r="168" spans="1:15" s="17" customFormat="1" ht="15.75" customHeight="1">
      <c r="A168" s="57" t="s">
        <v>0</v>
      </c>
      <c r="B168" s="67">
        <f>B167</f>
        <v>1542288</v>
      </c>
      <c r="C168" s="157">
        <f>C167</f>
        <v>1542288</v>
      </c>
      <c r="D168" s="158"/>
      <c r="E168" s="14"/>
      <c r="F168" s="159">
        <v>435000</v>
      </c>
      <c r="G168" s="159"/>
      <c r="H168" s="159"/>
      <c r="I168" s="159"/>
      <c r="J168" s="97"/>
      <c r="K168" s="92"/>
      <c r="L168" s="92"/>
      <c r="M168" s="92"/>
      <c r="N168" s="88"/>
      <c r="O168" s="90"/>
    </row>
    <row r="169" spans="1:7" s="17" customFormat="1" ht="20.25" customHeight="1">
      <c r="A169" s="5"/>
      <c r="B169" s="12"/>
      <c r="C169" s="10"/>
      <c r="D169" s="13" t="s">
        <v>79</v>
      </c>
      <c r="F169" s="81"/>
      <c r="G169" s="81"/>
    </row>
    <row r="170" spans="1:7" s="17" customFormat="1" ht="78.75" customHeight="1">
      <c r="A170" s="143" t="s">
        <v>80</v>
      </c>
      <c r="B170" s="143"/>
      <c r="C170" s="143"/>
      <c r="D170" s="144"/>
      <c r="F170" s="81"/>
      <c r="G170" s="81"/>
    </row>
    <row r="171" spans="1:7" s="17" customFormat="1" ht="13.5" customHeight="1">
      <c r="A171" s="61"/>
      <c r="B171" s="62"/>
      <c r="C171" s="61"/>
      <c r="D171" s="62" t="s">
        <v>9</v>
      </c>
      <c r="F171" s="81"/>
      <c r="G171" s="81"/>
    </row>
    <row r="172" spans="1:7" s="17" customFormat="1" ht="9.75" customHeight="1">
      <c r="A172" s="145" t="s">
        <v>17</v>
      </c>
      <c r="B172" s="147" t="s">
        <v>16</v>
      </c>
      <c r="C172" s="148"/>
      <c r="D172" s="149"/>
      <c r="F172" s="81"/>
      <c r="G172" s="81"/>
    </row>
    <row r="173" spans="1:7" s="17" customFormat="1" ht="9.75" customHeight="1">
      <c r="A173" s="146"/>
      <c r="B173" s="150"/>
      <c r="C173" s="151"/>
      <c r="D173" s="152"/>
      <c r="F173" s="81"/>
      <c r="G173" s="81"/>
    </row>
    <row r="174" spans="1:7" s="17" customFormat="1" ht="16.5" customHeight="1">
      <c r="A174" s="63">
        <v>1</v>
      </c>
      <c r="B174" s="139">
        <v>2</v>
      </c>
      <c r="C174" s="140"/>
      <c r="D174" s="141"/>
      <c r="F174" s="81"/>
      <c r="G174" s="81"/>
    </row>
    <row r="175" spans="1:7" s="17" customFormat="1" ht="16.5" customHeight="1">
      <c r="A175" s="64" t="s">
        <v>1</v>
      </c>
      <c r="B175" s="142">
        <f>50000+182576.52</f>
        <v>232576.52</v>
      </c>
      <c r="C175" s="142"/>
      <c r="D175" s="142"/>
      <c r="F175" s="81"/>
      <c r="G175" s="81"/>
    </row>
    <row r="176" spans="1:7" s="17" customFormat="1" ht="16.5" customHeight="1">
      <c r="A176" s="64" t="s">
        <v>2</v>
      </c>
      <c r="B176" s="133">
        <f>50000+198700</f>
        <v>248700</v>
      </c>
      <c r="C176" s="134"/>
      <c r="D176" s="135"/>
      <c r="F176" s="81"/>
      <c r="G176" s="81"/>
    </row>
    <row r="177" spans="1:7" s="17" customFormat="1" ht="16.5" customHeight="1">
      <c r="A177" s="64" t="s">
        <v>3</v>
      </c>
      <c r="B177" s="133">
        <f>50000+20500</f>
        <v>70500</v>
      </c>
      <c r="C177" s="134"/>
      <c r="D177" s="135"/>
      <c r="F177" s="81"/>
      <c r="G177" s="81"/>
    </row>
    <row r="178" spans="1:7" s="17" customFormat="1" ht="16.5" customHeight="1">
      <c r="A178" s="64" t="s">
        <v>4</v>
      </c>
      <c r="B178" s="133">
        <v>50000</v>
      </c>
      <c r="C178" s="134"/>
      <c r="D178" s="135"/>
      <c r="F178" s="81"/>
      <c r="G178" s="81"/>
    </row>
    <row r="179" spans="1:7" s="17" customFormat="1" ht="16.5" customHeight="1">
      <c r="A179" s="64" t="s">
        <v>5</v>
      </c>
      <c r="B179" s="133">
        <f>50000+283949</f>
        <v>333949</v>
      </c>
      <c r="C179" s="134"/>
      <c r="D179" s="135"/>
      <c r="F179" s="81"/>
      <c r="G179" s="81"/>
    </row>
    <row r="180" spans="1:7" s="17" customFormat="1" ht="16.5" customHeight="1">
      <c r="A180" s="64" t="s">
        <v>6</v>
      </c>
      <c r="B180" s="133">
        <f>50000+116157</f>
        <v>166157</v>
      </c>
      <c r="C180" s="134"/>
      <c r="D180" s="135"/>
      <c r="F180" s="81"/>
      <c r="G180" s="81"/>
    </row>
    <row r="181" spans="1:7" s="17" customFormat="1" ht="16.5" customHeight="1">
      <c r="A181" s="64" t="s">
        <v>7</v>
      </c>
      <c r="B181" s="133">
        <v>50000</v>
      </c>
      <c r="C181" s="134"/>
      <c r="D181" s="135"/>
      <c r="F181" s="81"/>
      <c r="G181" s="81"/>
    </row>
    <row r="182" spans="1:7" s="17" customFormat="1" ht="16.5" customHeight="1">
      <c r="A182" s="64" t="s">
        <v>8</v>
      </c>
      <c r="B182" s="133">
        <f>50000+158250</f>
        <v>208250</v>
      </c>
      <c r="C182" s="134"/>
      <c r="D182" s="135"/>
      <c r="F182" s="81"/>
      <c r="G182" s="81"/>
    </row>
    <row r="183" spans="1:7" s="17" customFormat="1" ht="16.5" customHeight="1">
      <c r="A183" s="64" t="s">
        <v>10</v>
      </c>
      <c r="B183" s="133">
        <v>50000</v>
      </c>
      <c r="C183" s="134"/>
      <c r="D183" s="135"/>
      <c r="F183" s="81"/>
      <c r="G183" s="81"/>
    </row>
    <row r="184" spans="1:9" s="17" customFormat="1" ht="16.5" customHeight="1">
      <c r="A184" s="65" t="s">
        <v>0</v>
      </c>
      <c r="B184" s="236">
        <f>SUM(B175:D183)</f>
        <v>1410132.52</v>
      </c>
      <c r="C184" s="237"/>
      <c r="D184" s="238"/>
      <c r="F184" s="106"/>
      <c r="G184" s="106"/>
      <c r="H184" s="107"/>
      <c r="I184" s="107"/>
    </row>
    <row r="185" spans="6:9" ht="12.75">
      <c r="F185" s="106"/>
      <c r="G185" s="106"/>
      <c r="H185" s="107"/>
      <c r="I185" s="107"/>
    </row>
    <row r="186" spans="5:15" ht="15" customHeight="1" hidden="1">
      <c r="E186" s="48"/>
      <c r="F186" s="159">
        <v>195000</v>
      </c>
      <c r="G186" s="159"/>
      <c r="H186" s="159"/>
      <c r="I186" s="159"/>
      <c r="J186" s="97"/>
      <c r="K186" s="88"/>
      <c r="L186" s="88"/>
      <c r="M186" s="88"/>
      <c r="N186" s="88"/>
      <c r="O186" s="90"/>
    </row>
    <row r="187" spans="1:15" s="29" customFormat="1" ht="12.75" customHeight="1" hidden="1">
      <c r="A187" s="26"/>
      <c r="B187" s="27"/>
      <c r="C187" s="27"/>
      <c r="D187" s="76" t="s">
        <v>59</v>
      </c>
      <c r="F187" s="159">
        <v>1330000</v>
      </c>
      <c r="G187" s="159"/>
      <c r="H187" s="159"/>
      <c r="I187" s="159"/>
      <c r="J187" s="97"/>
      <c r="K187" s="81"/>
      <c r="L187" s="81"/>
      <c r="M187" s="81"/>
      <c r="N187" s="81"/>
      <c r="O187" s="91"/>
    </row>
    <row r="188" spans="1:15" s="29" customFormat="1" ht="51.75" customHeight="1" hidden="1">
      <c r="A188" s="239" t="s">
        <v>61</v>
      </c>
      <c r="B188" s="239"/>
      <c r="C188" s="239"/>
      <c r="D188" s="239"/>
      <c r="E188" s="239"/>
      <c r="F188" s="159">
        <v>330000</v>
      </c>
      <c r="G188" s="159"/>
      <c r="H188" s="159"/>
      <c r="I188" s="159"/>
      <c r="J188" s="97"/>
      <c r="K188" s="81"/>
      <c r="L188" s="81"/>
      <c r="M188" s="81"/>
      <c r="N188" s="81"/>
      <c r="O188" s="91"/>
    </row>
    <row r="189" spans="1:15" s="29" customFormat="1" ht="12.75" customHeight="1" hidden="1">
      <c r="A189" s="31"/>
      <c r="B189" s="32"/>
      <c r="C189" s="32"/>
      <c r="D189" s="32" t="s">
        <v>9</v>
      </c>
      <c r="F189" s="159">
        <v>180000</v>
      </c>
      <c r="G189" s="159"/>
      <c r="H189" s="159"/>
      <c r="I189" s="159"/>
      <c r="J189" s="97"/>
      <c r="K189" s="81"/>
      <c r="L189" s="81"/>
      <c r="M189" s="81"/>
      <c r="N189" s="81"/>
      <c r="O189" s="91"/>
    </row>
    <row r="190" spans="1:15" s="30" customFormat="1" ht="15.75" customHeight="1" hidden="1">
      <c r="A190" s="175" t="s">
        <v>17</v>
      </c>
      <c r="B190" s="184" t="s">
        <v>20</v>
      </c>
      <c r="C190" s="153" t="s">
        <v>26</v>
      </c>
      <c r="D190" s="180"/>
      <c r="E190" s="180"/>
      <c r="F190" s="159">
        <v>300000</v>
      </c>
      <c r="G190" s="159"/>
      <c r="H190" s="159"/>
      <c r="I190" s="159"/>
      <c r="J190" s="97"/>
      <c r="K190" s="81"/>
      <c r="L190" s="81"/>
      <c r="M190" s="81"/>
      <c r="N190" s="81"/>
      <c r="O190" s="91"/>
    </row>
    <row r="191" spans="1:15" s="30" customFormat="1" ht="55.5" customHeight="1" hidden="1">
      <c r="A191" s="176"/>
      <c r="B191" s="184"/>
      <c r="C191" s="1" t="s">
        <v>27</v>
      </c>
      <c r="D191" s="1" t="s">
        <v>28</v>
      </c>
      <c r="E191" s="116" t="s">
        <v>86</v>
      </c>
      <c r="F191" s="159">
        <v>255000</v>
      </c>
      <c r="G191" s="159"/>
      <c r="H191" s="159"/>
      <c r="I191" s="159"/>
      <c r="J191" s="97"/>
      <c r="K191" s="81"/>
      <c r="L191" s="81"/>
      <c r="M191" s="81"/>
      <c r="N191" s="81"/>
      <c r="O191" s="91"/>
    </row>
    <row r="192" spans="1:13" s="30" customFormat="1" ht="15" customHeight="1" hidden="1">
      <c r="A192" s="64" t="s">
        <v>60</v>
      </c>
      <c r="B192" s="64">
        <f>C192+D192+E192</f>
        <v>1225374.05</v>
      </c>
      <c r="C192" s="64">
        <v>1151849.99</v>
      </c>
      <c r="D192" s="64">
        <v>36762.03</v>
      </c>
      <c r="E192" s="64">
        <v>36762.03</v>
      </c>
      <c r="F192" s="108"/>
      <c r="G192" s="108"/>
      <c r="H192" s="106"/>
      <c r="I192" s="106"/>
      <c r="J192" s="81"/>
      <c r="K192" s="91"/>
      <c r="M192" s="35"/>
    </row>
    <row r="193" spans="1:13" s="30" customFormat="1" ht="15" customHeight="1" hidden="1">
      <c r="A193" s="64"/>
      <c r="B193" s="64"/>
      <c r="C193" s="64"/>
      <c r="D193" s="64"/>
      <c r="E193" s="64"/>
      <c r="F193" s="108"/>
      <c r="G193" s="108"/>
      <c r="H193" s="106"/>
      <c r="I193" s="106"/>
      <c r="J193" s="81"/>
      <c r="K193" s="91"/>
      <c r="M193" s="35"/>
    </row>
    <row r="194" spans="1:13" s="30" customFormat="1" ht="15" customHeight="1" hidden="1">
      <c r="A194" s="65" t="s">
        <v>0</v>
      </c>
      <c r="B194" s="94">
        <f>B192+B193</f>
        <v>1225374.05</v>
      </c>
      <c r="C194" s="65">
        <f>C192+C193</f>
        <v>1151849.99</v>
      </c>
      <c r="D194" s="65">
        <f>D192+D193</f>
        <v>36762.03</v>
      </c>
      <c r="E194" s="65">
        <f>E192+E193</f>
        <v>36762.03</v>
      </c>
      <c r="F194" s="108"/>
      <c r="G194" s="108"/>
      <c r="H194" s="106"/>
      <c r="I194" s="106"/>
      <c r="J194" s="81"/>
      <c r="K194" s="91"/>
      <c r="M194" s="35"/>
    </row>
    <row r="195" spans="5:11" ht="15" customHeight="1">
      <c r="E195" s="49"/>
      <c r="F195" s="108"/>
      <c r="G195" s="108"/>
      <c r="H195" s="107"/>
      <c r="I195" s="107"/>
      <c r="J195" s="88"/>
      <c r="K195" s="90"/>
    </row>
    <row r="196" spans="5:11" ht="15" customHeight="1" hidden="1">
      <c r="E196" s="49"/>
      <c r="F196" s="108"/>
      <c r="G196" s="108"/>
      <c r="H196" s="107"/>
      <c r="I196" s="107"/>
      <c r="J196" s="88"/>
      <c r="K196" s="90"/>
    </row>
    <row r="197" spans="1:11" s="21" customFormat="1" ht="12.75" customHeight="1" hidden="1">
      <c r="A197" s="14"/>
      <c r="B197" s="15"/>
      <c r="C197" s="15"/>
      <c r="D197" s="13" t="s">
        <v>62</v>
      </c>
      <c r="F197" s="108"/>
      <c r="G197" s="108"/>
      <c r="H197" s="107"/>
      <c r="I197" s="107"/>
      <c r="J197" s="88"/>
      <c r="K197" s="90"/>
    </row>
    <row r="198" spans="1:11" s="21" customFormat="1" ht="99" customHeight="1" hidden="1">
      <c r="A198" s="163" t="s">
        <v>63</v>
      </c>
      <c r="B198" s="163"/>
      <c r="C198" s="163"/>
      <c r="D198" s="163"/>
      <c r="F198" s="108"/>
      <c r="G198" s="108"/>
      <c r="H198" s="107"/>
      <c r="I198" s="107"/>
      <c r="J198" s="88"/>
      <c r="K198" s="90"/>
    </row>
    <row r="199" spans="1:11" s="21" customFormat="1" ht="12.75" customHeight="1" hidden="1">
      <c r="A199" s="6"/>
      <c r="B199" s="12"/>
      <c r="C199" s="12"/>
      <c r="D199" s="12" t="s">
        <v>9</v>
      </c>
      <c r="F199" s="108"/>
      <c r="G199" s="108"/>
      <c r="H199" s="107"/>
      <c r="I199" s="107"/>
      <c r="J199" s="88"/>
      <c r="K199" s="90"/>
    </row>
    <row r="200" spans="1:11" ht="15.75" customHeight="1" hidden="1">
      <c r="A200" s="25" t="s">
        <v>17</v>
      </c>
      <c r="B200" s="164" t="s">
        <v>20</v>
      </c>
      <c r="C200" s="165"/>
      <c r="D200" s="166"/>
      <c r="E200" s="77"/>
      <c r="F200" s="108"/>
      <c r="G200" s="108"/>
      <c r="H200" s="107"/>
      <c r="I200" s="107"/>
      <c r="J200" s="88"/>
      <c r="K200" s="90"/>
    </row>
    <row r="201" spans="1:11" ht="15" customHeight="1" hidden="1">
      <c r="A201" s="7" t="s">
        <v>1</v>
      </c>
      <c r="B201" s="72"/>
      <c r="C201" s="68">
        <v>32400</v>
      </c>
      <c r="D201" s="73"/>
      <c r="E201" s="77"/>
      <c r="F201" s="108"/>
      <c r="G201" s="108"/>
      <c r="H201" s="107"/>
      <c r="I201" s="107"/>
      <c r="J201" s="88"/>
      <c r="K201" s="90"/>
    </row>
    <row r="202" spans="1:11" ht="15" customHeight="1" hidden="1">
      <c r="A202" s="7" t="s">
        <v>2</v>
      </c>
      <c r="B202" s="72"/>
      <c r="C202" s="68">
        <v>40500</v>
      </c>
      <c r="D202" s="73"/>
      <c r="E202" s="77"/>
      <c r="F202" s="108"/>
      <c r="G202" s="108"/>
      <c r="H202" s="107"/>
      <c r="I202" s="107"/>
      <c r="J202" s="88"/>
      <c r="K202" s="90"/>
    </row>
    <row r="203" spans="1:11" ht="15" customHeight="1" hidden="1">
      <c r="A203" s="7" t="s">
        <v>3</v>
      </c>
      <c r="B203" s="72"/>
      <c r="C203" s="68">
        <v>52600</v>
      </c>
      <c r="D203" s="73"/>
      <c r="E203" s="77"/>
      <c r="F203" s="108"/>
      <c r="G203" s="108"/>
      <c r="H203" s="107"/>
      <c r="I203" s="107"/>
      <c r="J203" s="88"/>
      <c r="K203" s="90"/>
    </row>
    <row r="204" spans="1:11" ht="15" customHeight="1" hidden="1">
      <c r="A204" s="7" t="s">
        <v>4</v>
      </c>
      <c r="B204" s="72"/>
      <c r="C204" s="68">
        <v>20200</v>
      </c>
      <c r="D204" s="73"/>
      <c r="E204" s="77"/>
      <c r="F204" s="108"/>
      <c r="G204" s="108"/>
      <c r="H204" s="107"/>
      <c r="I204" s="107"/>
      <c r="J204" s="88"/>
      <c r="K204" s="90"/>
    </row>
    <row r="205" spans="1:11" ht="15" customHeight="1" hidden="1">
      <c r="A205" s="7" t="s">
        <v>5</v>
      </c>
      <c r="B205" s="72"/>
      <c r="C205" s="68">
        <v>254900</v>
      </c>
      <c r="D205" s="73"/>
      <c r="E205" s="77"/>
      <c r="F205" s="108"/>
      <c r="G205" s="108"/>
      <c r="H205" s="107"/>
      <c r="I205" s="107"/>
      <c r="J205" s="88"/>
      <c r="K205" s="90"/>
    </row>
    <row r="206" spans="1:11" ht="15" customHeight="1" hidden="1">
      <c r="A206" s="7" t="s">
        <v>6</v>
      </c>
      <c r="B206" s="72"/>
      <c r="C206" s="68">
        <v>20200</v>
      </c>
      <c r="D206" s="73"/>
      <c r="E206" s="77"/>
      <c r="F206" s="108"/>
      <c r="G206" s="108"/>
      <c r="H206" s="107"/>
      <c r="I206" s="107"/>
      <c r="J206" s="88"/>
      <c r="K206" s="90"/>
    </row>
    <row r="207" spans="1:11" ht="15" customHeight="1" hidden="1">
      <c r="A207" s="7" t="s">
        <v>7</v>
      </c>
      <c r="B207" s="72"/>
      <c r="C207" s="68">
        <v>36400</v>
      </c>
      <c r="D207" s="73"/>
      <c r="E207" s="77"/>
      <c r="F207" s="108"/>
      <c r="G207" s="108"/>
      <c r="H207" s="107"/>
      <c r="I207" s="107"/>
      <c r="J207" s="88"/>
      <c r="K207" s="90"/>
    </row>
    <row r="208" spans="1:11" ht="15" customHeight="1" hidden="1">
      <c r="A208" s="7" t="s">
        <v>8</v>
      </c>
      <c r="B208" s="72"/>
      <c r="C208" s="68">
        <v>24200</v>
      </c>
      <c r="D208" s="73"/>
      <c r="E208" s="77"/>
      <c r="F208" s="108"/>
      <c r="G208" s="108"/>
      <c r="H208" s="107"/>
      <c r="I208" s="107"/>
      <c r="J208" s="88"/>
      <c r="K208" s="90"/>
    </row>
    <row r="209" spans="1:11" ht="15" customHeight="1" hidden="1">
      <c r="A209" s="7" t="s">
        <v>10</v>
      </c>
      <c r="B209" s="72"/>
      <c r="C209" s="68">
        <v>28300</v>
      </c>
      <c r="D209" s="73"/>
      <c r="E209" s="77"/>
      <c r="F209" s="108"/>
      <c r="G209" s="108"/>
      <c r="H209" s="107"/>
      <c r="I209" s="107"/>
      <c r="J209" s="88"/>
      <c r="K209" s="90"/>
    </row>
    <row r="210" spans="1:11" ht="15" customHeight="1" hidden="1">
      <c r="A210" s="8" t="s">
        <v>0</v>
      </c>
      <c r="B210" s="78"/>
      <c r="C210" s="79">
        <f>SUM(C201:C209)</f>
        <v>509700</v>
      </c>
      <c r="D210" s="80"/>
      <c r="E210" s="77"/>
      <c r="F210" s="108"/>
      <c r="G210" s="108"/>
      <c r="H210" s="107"/>
      <c r="I210" s="107"/>
      <c r="J210" s="88"/>
      <c r="K210" s="90"/>
    </row>
    <row r="211" spans="5:11" ht="15" customHeight="1">
      <c r="E211" s="49"/>
      <c r="F211" s="108"/>
      <c r="G211" s="108"/>
      <c r="H211" s="107"/>
      <c r="I211" s="107"/>
      <c r="J211" s="88"/>
      <c r="K211" s="90"/>
    </row>
    <row r="212" spans="1:24" s="17" customFormat="1" ht="20.25" customHeight="1">
      <c r="A212" s="5"/>
      <c r="B212" s="12"/>
      <c r="C212" s="10"/>
      <c r="D212" s="13" t="s">
        <v>85</v>
      </c>
      <c r="F212" s="114"/>
      <c r="G212" s="114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</row>
    <row r="213" spans="1:24" s="17" customFormat="1" ht="43.5" customHeight="1">
      <c r="A213" s="143" t="s">
        <v>83</v>
      </c>
      <c r="B213" s="143"/>
      <c r="C213" s="143"/>
      <c r="D213" s="143"/>
      <c r="E213" s="143"/>
      <c r="F213" s="114"/>
      <c r="G213" s="114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</row>
    <row r="214" spans="1:24" s="17" customFormat="1" ht="13.5" customHeight="1">
      <c r="A214" s="61"/>
      <c r="B214" s="62"/>
      <c r="C214" s="61"/>
      <c r="D214" s="62" t="s">
        <v>9</v>
      </c>
      <c r="F214" s="114"/>
      <c r="G214" s="126"/>
      <c r="H214" s="120"/>
      <c r="I214" s="120"/>
      <c r="J214" s="120"/>
      <c r="K214" s="120"/>
      <c r="L214" s="120"/>
      <c r="M214" s="120"/>
      <c r="N214" s="120"/>
      <c r="O214" s="120"/>
      <c r="P214" s="90"/>
      <c r="Q214" s="90"/>
      <c r="R214" s="90"/>
      <c r="S214" s="90"/>
      <c r="T214" s="90"/>
      <c r="U214" s="90"/>
      <c r="V214" s="90"/>
      <c r="W214" s="90"/>
      <c r="X214" s="90"/>
    </row>
    <row r="215" spans="1:24" s="17" customFormat="1" ht="9.75" customHeight="1">
      <c r="A215" s="145" t="s">
        <v>17</v>
      </c>
      <c r="B215" s="147" t="s">
        <v>16</v>
      </c>
      <c r="C215" s="148"/>
      <c r="D215" s="149"/>
      <c r="F215" s="114"/>
      <c r="G215" s="126"/>
      <c r="H215" s="120"/>
      <c r="I215" s="120"/>
      <c r="J215" s="120"/>
      <c r="K215" s="120"/>
      <c r="L215" s="120"/>
      <c r="M215" s="120"/>
      <c r="N215" s="120"/>
      <c r="O215" s="120"/>
      <c r="P215" s="90"/>
      <c r="Q215" s="90"/>
      <c r="R215" s="90"/>
      <c r="S215" s="90"/>
      <c r="T215" s="90"/>
      <c r="U215" s="90"/>
      <c r="V215" s="90"/>
      <c r="W215" s="90"/>
      <c r="X215" s="90"/>
    </row>
    <row r="216" spans="1:24" s="17" customFormat="1" ht="9.75" customHeight="1">
      <c r="A216" s="146"/>
      <c r="B216" s="150"/>
      <c r="C216" s="151"/>
      <c r="D216" s="152"/>
      <c r="F216" s="114"/>
      <c r="G216" s="126"/>
      <c r="H216" s="120"/>
      <c r="I216" s="120"/>
      <c r="J216" s="120"/>
      <c r="K216" s="120"/>
      <c r="L216" s="120"/>
      <c r="M216" s="120"/>
      <c r="N216" s="120"/>
      <c r="O216" s="120"/>
      <c r="P216" s="90"/>
      <c r="Q216" s="90"/>
      <c r="R216" s="90"/>
      <c r="S216" s="90"/>
      <c r="T216" s="90"/>
      <c r="U216" s="90"/>
      <c r="V216" s="90"/>
      <c r="W216" s="90"/>
      <c r="X216" s="90"/>
    </row>
    <row r="217" spans="1:24" s="17" customFormat="1" ht="16.5" customHeight="1">
      <c r="A217" s="100">
        <v>1</v>
      </c>
      <c r="B217" s="240">
        <v>2</v>
      </c>
      <c r="C217" s="240"/>
      <c r="D217" s="240"/>
      <c r="F217" s="114"/>
      <c r="G217" s="126"/>
      <c r="H217" s="120"/>
      <c r="I217" s="120"/>
      <c r="J217" s="127" t="s">
        <v>87</v>
      </c>
      <c r="K217" s="128" t="s">
        <v>88</v>
      </c>
      <c r="L217" s="129" t="s">
        <v>89</v>
      </c>
      <c r="M217" s="130" t="s">
        <v>90</v>
      </c>
      <c r="N217" s="131" t="s">
        <v>91</v>
      </c>
      <c r="O217" s="120"/>
      <c r="P217" s="90"/>
      <c r="Q217" s="90"/>
      <c r="R217" s="90"/>
      <c r="S217" s="90"/>
      <c r="T217" s="90"/>
      <c r="U217" s="90"/>
      <c r="V217" s="90"/>
      <c r="W217" s="90"/>
      <c r="X217" s="90"/>
    </row>
    <row r="218" spans="1:24" s="17" customFormat="1" ht="16.5" customHeight="1">
      <c r="A218" s="64" t="s">
        <v>1</v>
      </c>
      <c r="B218" s="109"/>
      <c r="C218" s="102">
        <v>415661</v>
      </c>
      <c r="D218" s="110"/>
      <c r="F218" s="114"/>
      <c r="G218" s="126"/>
      <c r="H218" s="120">
        <v>24</v>
      </c>
      <c r="I218" s="120">
        <v>15000</v>
      </c>
      <c r="J218" s="120">
        <f>H218*I218</f>
        <v>360000</v>
      </c>
      <c r="K218" s="132">
        <v>-4863</v>
      </c>
      <c r="L218" s="120">
        <v>60524</v>
      </c>
      <c r="M218" s="120"/>
      <c r="N218" s="132">
        <f>J218+K218+L218+G218+M218</f>
        <v>415661</v>
      </c>
      <c r="O218" s="132">
        <f>K218+L218</f>
        <v>55661</v>
      </c>
      <c r="P218" s="90"/>
      <c r="Q218" s="90"/>
      <c r="R218" s="90"/>
      <c r="S218" s="90"/>
      <c r="T218" s="90"/>
      <c r="U218" s="90"/>
      <c r="V218" s="90"/>
      <c r="W218" s="90"/>
      <c r="X218" s="90"/>
    </row>
    <row r="219" spans="1:24" s="17" customFormat="1" ht="16.5" customHeight="1">
      <c r="A219" s="64" t="s">
        <v>2</v>
      </c>
      <c r="B219" s="101"/>
      <c r="C219" s="102">
        <v>339227.5</v>
      </c>
      <c r="D219" s="103"/>
      <c r="F219" s="114"/>
      <c r="G219" s="126"/>
      <c r="H219" s="120">
        <v>30</v>
      </c>
      <c r="I219" s="120">
        <v>15000</v>
      </c>
      <c r="J219" s="120">
        <f aca="true" t="shared" si="5" ref="J219:J226">H219*I219</f>
        <v>450000</v>
      </c>
      <c r="K219" s="132">
        <v>-160200.5</v>
      </c>
      <c r="L219" s="120">
        <v>49428</v>
      </c>
      <c r="M219" s="120"/>
      <c r="N219" s="132">
        <f aca="true" t="shared" si="6" ref="N219:N226">J219+K219+L219+G219+M219</f>
        <v>339227.5</v>
      </c>
      <c r="O219" s="132">
        <f aca="true" t="shared" si="7" ref="O219:O226">K219+L219</f>
        <v>-110772.5</v>
      </c>
      <c r="P219" s="90"/>
      <c r="Q219" s="90"/>
      <c r="R219" s="90"/>
      <c r="S219" s="90"/>
      <c r="T219" s="90"/>
      <c r="U219" s="90"/>
      <c r="V219" s="90"/>
      <c r="W219" s="90"/>
      <c r="X219" s="90"/>
    </row>
    <row r="220" spans="1:24" s="17" customFormat="1" ht="16.5" customHeight="1">
      <c r="A220" s="64" t="s">
        <v>3</v>
      </c>
      <c r="B220" s="101"/>
      <c r="C220" s="102">
        <v>317394</v>
      </c>
      <c r="D220" s="103"/>
      <c r="F220" s="114"/>
      <c r="G220" s="126"/>
      <c r="H220" s="120">
        <v>29</v>
      </c>
      <c r="I220" s="120">
        <v>15000</v>
      </c>
      <c r="J220" s="120">
        <f t="shared" si="5"/>
        <v>435000</v>
      </c>
      <c r="K220" s="132">
        <v>-167410</v>
      </c>
      <c r="L220" s="120">
        <v>49804</v>
      </c>
      <c r="M220" s="120"/>
      <c r="N220" s="132">
        <f t="shared" si="6"/>
        <v>317394</v>
      </c>
      <c r="O220" s="132">
        <f t="shared" si="7"/>
        <v>-117606</v>
      </c>
      <c r="P220" s="90"/>
      <c r="Q220" s="90"/>
      <c r="R220" s="90"/>
      <c r="S220" s="90"/>
      <c r="T220" s="90"/>
      <c r="U220" s="90"/>
      <c r="V220" s="90"/>
      <c r="W220" s="90"/>
      <c r="X220" s="90"/>
    </row>
    <row r="221" spans="1:24" s="17" customFormat="1" ht="16.5" customHeight="1">
      <c r="A221" s="64" t="s">
        <v>4</v>
      </c>
      <c r="B221" s="101"/>
      <c r="C221" s="102">
        <v>172126.5</v>
      </c>
      <c r="D221" s="103"/>
      <c r="F221" s="114"/>
      <c r="G221" s="126"/>
      <c r="H221" s="120">
        <v>13</v>
      </c>
      <c r="I221" s="120">
        <v>15000</v>
      </c>
      <c r="J221" s="120">
        <f t="shared" si="5"/>
        <v>195000</v>
      </c>
      <c r="K221" s="132">
        <v>-60817.5</v>
      </c>
      <c r="L221" s="120">
        <v>37944</v>
      </c>
      <c r="M221" s="120"/>
      <c r="N221" s="132">
        <f t="shared" si="6"/>
        <v>172126.5</v>
      </c>
      <c r="O221" s="132">
        <f t="shared" si="7"/>
        <v>-22873.5</v>
      </c>
      <c r="P221" s="90"/>
      <c r="Q221" s="90"/>
      <c r="R221" s="90"/>
      <c r="S221" s="90"/>
      <c r="T221" s="90"/>
      <c r="U221" s="90"/>
      <c r="V221" s="90"/>
      <c r="W221" s="90"/>
      <c r="X221" s="90"/>
    </row>
    <row r="222" spans="1:24" s="17" customFormat="1" ht="16.5" customHeight="1">
      <c r="A222" s="64" t="s">
        <v>5</v>
      </c>
      <c r="B222" s="101"/>
      <c r="C222" s="102">
        <f>1680640+799919+204780.77</f>
        <v>2685339.77</v>
      </c>
      <c r="D222" s="103"/>
      <c r="F222" s="114"/>
      <c r="G222" s="126">
        <v>1000000</v>
      </c>
      <c r="H222" s="120">
        <f>22</f>
        <v>22</v>
      </c>
      <c r="I222" s="120">
        <v>15000</v>
      </c>
      <c r="J222" s="120">
        <f t="shared" si="5"/>
        <v>330000</v>
      </c>
      <c r="K222" s="132">
        <v>255000</v>
      </c>
      <c r="L222" s="120">
        <v>95640</v>
      </c>
      <c r="M222" s="120"/>
      <c r="N222" s="132">
        <f>J222+K222+L222+G222+M222</f>
        <v>1680640</v>
      </c>
      <c r="O222" s="132">
        <f t="shared" si="7"/>
        <v>350640</v>
      </c>
      <c r="P222" s="90"/>
      <c r="Q222" s="90"/>
      <c r="R222" s="90"/>
      <c r="S222" s="90"/>
      <c r="T222" s="90"/>
      <c r="U222" s="90"/>
      <c r="V222" s="90"/>
      <c r="W222" s="90"/>
      <c r="X222" s="90"/>
    </row>
    <row r="223" spans="1:24" s="17" customFormat="1" ht="16.5" customHeight="1">
      <c r="A223" s="64" t="s">
        <v>6</v>
      </c>
      <c r="B223" s="101"/>
      <c r="C223" s="102">
        <v>361512</v>
      </c>
      <c r="D223" s="103"/>
      <c r="F223" s="114"/>
      <c r="G223" s="126"/>
      <c r="H223" s="120">
        <v>22</v>
      </c>
      <c r="I223" s="120">
        <v>15000</v>
      </c>
      <c r="J223" s="120">
        <f t="shared" si="5"/>
        <v>330000</v>
      </c>
      <c r="K223" s="132">
        <v>0</v>
      </c>
      <c r="L223" s="120">
        <v>31512</v>
      </c>
      <c r="M223" s="120"/>
      <c r="N223" s="132">
        <f t="shared" si="6"/>
        <v>361512</v>
      </c>
      <c r="O223" s="132">
        <f t="shared" si="7"/>
        <v>31512</v>
      </c>
      <c r="P223" s="90"/>
      <c r="Q223" s="90"/>
      <c r="R223" s="90"/>
      <c r="S223" s="90"/>
      <c r="T223" s="90"/>
      <c r="U223" s="90"/>
      <c r="V223" s="90"/>
      <c r="W223" s="90"/>
      <c r="X223" s="90"/>
    </row>
    <row r="224" spans="1:24" s="17" customFormat="1" ht="16.5" customHeight="1">
      <c r="A224" s="64" t="s">
        <v>7</v>
      </c>
      <c r="B224" s="101"/>
      <c r="C224" s="102">
        <v>216149</v>
      </c>
      <c r="D224" s="103"/>
      <c r="F224" s="114"/>
      <c r="G224" s="126"/>
      <c r="H224" s="120">
        <v>12</v>
      </c>
      <c r="I224" s="120">
        <v>15000</v>
      </c>
      <c r="J224" s="120">
        <f t="shared" si="5"/>
        <v>180000</v>
      </c>
      <c r="K224" s="132">
        <v>-25075</v>
      </c>
      <c r="L224" s="120">
        <v>61224</v>
      </c>
      <c r="M224" s="120"/>
      <c r="N224" s="132">
        <f t="shared" si="6"/>
        <v>216149</v>
      </c>
      <c r="O224" s="132">
        <f t="shared" si="7"/>
        <v>36149</v>
      </c>
      <c r="P224" s="90"/>
      <c r="Q224" s="90"/>
      <c r="R224" s="90"/>
      <c r="S224" s="90"/>
      <c r="T224" s="90"/>
      <c r="U224" s="90"/>
      <c r="V224" s="90"/>
      <c r="W224" s="90"/>
      <c r="X224" s="90"/>
    </row>
    <row r="225" spans="1:24" s="17" customFormat="1" ht="16.5" customHeight="1">
      <c r="A225" s="64" t="s">
        <v>8</v>
      </c>
      <c r="B225" s="101"/>
      <c r="C225" s="102">
        <v>330304</v>
      </c>
      <c r="D225" s="103"/>
      <c r="F225" s="114"/>
      <c r="G225" s="126"/>
      <c r="H225" s="120">
        <v>20</v>
      </c>
      <c r="I225" s="120">
        <v>15000</v>
      </c>
      <c r="J225" s="120">
        <f t="shared" si="5"/>
        <v>300000</v>
      </c>
      <c r="K225" s="132">
        <v>0</v>
      </c>
      <c r="L225" s="120">
        <v>30304</v>
      </c>
      <c r="M225" s="120"/>
      <c r="N225" s="132">
        <f t="shared" si="6"/>
        <v>330304</v>
      </c>
      <c r="O225" s="132">
        <f t="shared" si="7"/>
        <v>30304</v>
      </c>
      <c r="P225" s="90"/>
      <c r="Q225" s="90"/>
      <c r="R225" s="90"/>
      <c r="S225" s="90"/>
      <c r="T225" s="90"/>
      <c r="U225" s="90"/>
      <c r="V225" s="90"/>
      <c r="W225" s="90"/>
      <c r="X225" s="90"/>
    </row>
    <row r="226" spans="1:24" s="17" customFormat="1" ht="16.5" customHeight="1">
      <c r="A226" s="64" t="s">
        <v>10</v>
      </c>
      <c r="B226" s="101"/>
      <c r="C226" s="102">
        <v>303800</v>
      </c>
      <c r="D226" s="103"/>
      <c r="F226" s="114"/>
      <c r="G226" s="126"/>
      <c r="H226" s="120">
        <v>17</v>
      </c>
      <c r="I226" s="120">
        <v>15000</v>
      </c>
      <c r="J226" s="120">
        <f t="shared" si="5"/>
        <v>255000</v>
      </c>
      <c r="K226" s="132">
        <v>0</v>
      </c>
      <c r="L226" s="120">
        <v>48800</v>
      </c>
      <c r="M226" s="120"/>
      <c r="N226" s="132">
        <f t="shared" si="6"/>
        <v>303800</v>
      </c>
      <c r="O226" s="132">
        <f t="shared" si="7"/>
        <v>48800</v>
      </c>
      <c r="P226" s="90"/>
      <c r="Q226" s="90"/>
      <c r="R226" s="90"/>
      <c r="S226" s="90"/>
      <c r="T226" s="90"/>
      <c r="U226" s="90"/>
      <c r="V226" s="90"/>
      <c r="W226" s="90"/>
      <c r="X226" s="90"/>
    </row>
    <row r="227" spans="1:24" s="17" customFormat="1" ht="16.5" customHeight="1">
      <c r="A227" s="65" t="s">
        <v>0</v>
      </c>
      <c r="B227" s="111"/>
      <c r="C227" s="125">
        <f>SUM(C218:E226)</f>
        <v>5141513.77</v>
      </c>
      <c r="D227" s="104"/>
      <c r="F227" s="114"/>
      <c r="G227" s="120">
        <f>SUM(G218:G226)</f>
        <v>1000000</v>
      </c>
      <c r="H227" s="120">
        <f>SUM(H218:H226)</f>
        <v>189</v>
      </c>
      <c r="I227" s="120"/>
      <c r="J227" s="120">
        <f>SUM(J218:J226)</f>
        <v>2835000</v>
      </c>
      <c r="K227" s="132">
        <f>SUM(K218:K226)</f>
        <v>-163366</v>
      </c>
      <c r="L227" s="132">
        <f>SUM(L218:L226)</f>
        <v>465180</v>
      </c>
      <c r="M227" s="132"/>
      <c r="N227" s="132">
        <f>SUM(N218:N226)</f>
        <v>4136814</v>
      </c>
      <c r="O227" s="132">
        <f>N227-J227-G227</f>
        <v>301814</v>
      </c>
      <c r="P227" s="90"/>
      <c r="Q227" s="90"/>
      <c r="R227" s="90"/>
      <c r="S227" s="90"/>
      <c r="T227" s="90"/>
      <c r="U227" s="90"/>
      <c r="V227" s="90"/>
      <c r="W227" s="90"/>
      <c r="X227" s="90"/>
    </row>
    <row r="228" spans="5:24" ht="15" customHeight="1">
      <c r="E228" s="49"/>
      <c r="F228" s="114"/>
      <c r="G228" s="126"/>
      <c r="H228" s="120"/>
      <c r="I228" s="120"/>
      <c r="J228" s="120"/>
      <c r="K228" s="120"/>
      <c r="L228" s="120"/>
      <c r="M228" s="120"/>
      <c r="N228" s="120"/>
      <c r="O228" s="120"/>
      <c r="P228" s="90"/>
      <c r="Q228" s="90"/>
      <c r="R228" s="90"/>
      <c r="S228" s="90"/>
      <c r="T228" s="90"/>
      <c r="U228" s="90"/>
      <c r="V228" s="90"/>
      <c r="W228" s="90"/>
      <c r="X228" s="90"/>
    </row>
    <row r="229" spans="5:24" ht="15" customHeight="1">
      <c r="E229" s="49"/>
      <c r="F229" s="114"/>
      <c r="G229" s="126"/>
      <c r="H229" s="120"/>
      <c r="I229" s="120"/>
      <c r="J229" s="120"/>
      <c r="K229" s="120"/>
      <c r="L229" s="120"/>
      <c r="M229" s="120"/>
      <c r="N229" s="120"/>
      <c r="O229" s="120"/>
      <c r="P229" s="90"/>
      <c r="Q229" s="90"/>
      <c r="R229" s="90"/>
      <c r="S229" s="90"/>
      <c r="T229" s="90"/>
      <c r="U229" s="90"/>
      <c r="V229" s="90"/>
      <c r="W229" s="90"/>
      <c r="X229" s="90"/>
    </row>
    <row r="230" spans="1:24" s="17" customFormat="1" ht="20.25" customHeight="1">
      <c r="A230" s="5"/>
      <c r="B230" s="12"/>
      <c r="C230" s="10"/>
      <c r="D230" s="13" t="s">
        <v>82</v>
      </c>
      <c r="F230" s="114"/>
      <c r="G230" s="126"/>
      <c r="H230" s="120"/>
      <c r="I230" s="120"/>
      <c r="J230" s="120"/>
      <c r="K230" s="120"/>
      <c r="L230" s="120"/>
      <c r="M230" s="120"/>
      <c r="N230" s="120"/>
      <c r="O230" s="12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s="17" customFormat="1" ht="61.5" customHeight="1">
      <c r="A231" s="143" t="s">
        <v>84</v>
      </c>
      <c r="B231" s="143"/>
      <c r="C231" s="143"/>
      <c r="D231" s="144"/>
      <c r="F231" s="114"/>
      <c r="G231" s="126"/>
      <c r="H231" s="120"/>
      <c r="I231" s="120"/>
      <c r="J231" s="120"/>
      <c r="K231" s="120"/>
      <c r="L231" s="120"/>
      <c r="M231" s="120"/>
      <c r="N231" s="120"/>
      <c r="O231" s="120"/>
      <c r="P231" s="90"/>
      <c r="Q231" s="90"/>
      <c r="R231" s="90"/>
      <c r="S231" s="90"/>
      <c r="T231" s="90"/>
      <c r="U231" s="90"/>
      <c r="V231" s="90"/>
      <c r="W231" s="90"/>
      <c r="X231" s="90"/>
    </row>
    <row r="232" spans="1:24" s="17" customFormat="1" ht="13.5" customHeight="1">
      <c r="A232" s="61"/>
      <c r="B232" s="62"/>
      <c r="C232" s="61"/>
      <c r="D232" s="62" t="s">
        <v>9</v>
      </c>
      <c r="F232" s="114"/>
      <c r="G232" s="126"/>
      <c r="H232" s="120"/>
      <c r="I232" s="120"/>
      <c r="J232" s="120"/>
      <c r="K232" s="120"/>
      <c r="L232" s="120"/>
      <c r="M232" s="120"/>
      <c r="N232" s="120"/>
      <c r="O232" s="120"/>
      <c r="P232" s="90"/>
      <c r="Q232" s="90"/>
      <c r="R232" s="90"/>
      <c r="S232" s="90"/>
      <c r="T232" s="90"/>
      <c r="U232" s="90"/>
      <c r="V232" s="90"/>
      <c r="W232" s="90"/>
      <c r="X232" s="90"/>
    </row>
    <row r="233" spans="1:24" s="17" customFormat="1" ht="9.75" customHeight="1">
      <c r="A233" s="145" t="s">
        <v>17</v>
      </c>
      <c r="B233" s="147" t="s">
        <v>16</v>
      </c>
      <c r="C233" s="148"/>
      <c r="D233" s="149"/>
      <c r="F233" s="114"/>
      <c r="G233" s="126"/>
      <c r="H233" s="120"/>
      <c r="I233" s="120"/>
      <c r="J233" s="120"/>
      <c r="K233" s="120"/>
      <c r="L233" s="120"/>
      <c r="M233" s="120"/>
      <c r="N233" s="120"/>
      <c r="O233" s="120"/>
      <c r="P233" s="90"/>
      <c r="Q233" s="90"/>
      <c r="R233" s="90"/>
      <c r="S233" s="90"/>
      <c r="T233" s="90"/>
      <c r="U233" s="90"/>
      <c r="V233" s="90"/>
      <c r="W233" s="90"/>
      <c r="X233" s="90"/>
    </row>
    <row r="234" spans="1:24" s="17" customFormat="1" ht="9.75" customHeight="1">
      <c r="A234" s="146"/>
      <c r="B234" s="150"/>
      <c r="C234" s="151"/>
      <c r="D234" s="152"/>
      <c r="F234" s="114"/>
      <c r="G234" s="126"/>
      <c r="H234" s="120"/>
      <c r="I234" s="120"/>
      <c r="J234" s="120"/>
      <c r="K234" s="120"/>
      <c r="L234" s="120"/>
      <c r="M234" s="120"/>
      <c r="N234" s="120"/>
      <c r="O234" s="120"/>
      <c r="P234" s="90"/>
      <c r="Q234" s="90"/>
      <c r="R234" s="90"/>
      <c r="S234" s="90"/>
      <c r="T234" s="90"/>
      <c r="U234" s="90"/>
      <c r="V234" s="90"/>
      <c r="W234" s="90"/>
      <c r="X234" s="90"/>
    </row>
    <row r="235" spans="1:24" s="17" customFormat="1" ht="16.5" customHeight="1">
      <c r="A235" s="63">
        <v>1</v>
      </c>
      <c r="B235" s="139">
        <v>2</v>
      </c>
      <c r="C235" s="140"/>
      <c r="D235" s="141"/>
      <c r="F235" s="114"/>
      <c r="G235" s="126"/>
      <c r="H235" s="120"/>
      <c r="I235" s="120"/>
      <c r="J235" s="120"/>
      <c r="K235" s="120"/>
      <c r="L235" s="120"/>
      <c r="M235" s="120"/>
      <c r="N235" s="120"/>
      <c r="O235" s="120"/>
      <c r="P235" s="90"/>
      <c r="Q235" s="90"/>
      <c r="R235" s="90"/>
      <c r="S235" s="90"/>
      <c r="T235" s="90"/>
      <c r="U235" s="90"/>
      <c r="V235" s="90"/>
      <c r="W235" s="90"/>
      <c r="X235" s="90"/>
    </row>
    <row r="236" spans="1:24" s="17" customFormat="1" ht="16.5" customHeight="1" hidden="1">
      <c r="A236" s="64" t="s">
        <v>1</v>
      </c>
      <c r="B236" s="142"/>
      <c r="C236" s="142"/>
      <c r="D236" s="142"/>
      <c r="F236" s="114"/>
      <c r="G236" s="126"/>
      <c r="H236" s="120"/>
      <c r="I236" s="120"/>
      <c r="J236" s="120"/>
      <c r="K236" s="120"/>
      <c r="L236" s="120"/>
      <c r="M236" s="120"/>
      <c r="N236" s="120"/>
      <c r="O236" s="120"/>
      <c r="P236" s="90"/>
      <c r="Q236" s="90"/>
      <c r="R236" s="90"/>
      <c r="S236" s="90"/>
      <c r="T236" s="90"/>
      <c r="U236" s="90"/>
      <c r="V236" s="90"/>
      <c r="W236" s="90"/>
      <c r="X236" s="90"/>
    </row>
    <row r="237" spans="1:24" s="17" customFormat="1" ht="16.5" customHeight="1" hidden="1">
      <c r="A237" s="64" t="s">
        <v>2</v>
      </c>
      <c r="B237" s="133"/>
      <c r="C237" s="134"/>
      <c r="D237" s="135"/>
      <c r="F237" s="114"/>
      <c r="G237" s="126"/>
      <c r="H237" s="120"/>
      <c r="I237" s="120"/>
      <c r="J237" s="120"/>
      <c r="K237" s="120"/>
      <c r="L237" s="120"/>
      <c r="M237" s="120"/>
      <c r="N237" s="120"/>
      <c r="O237" s="120"/>
      <c r="P237" s="90"/>
      <c r="Q237" s="90"/>
      <c r="R237" s="90"/>
      <c r="S237" s="90"/>
      <c r="T237" s="90"/>
      <c r="U237" s="90"/>
      <c r="V237" s="90"/>
      <c r="W237" s="90"/>
      <c r="X237" s="90"/>
    </row>
    <row r="238" spans="1:24" s="17" customFormat="1" ht="16.5" customHeight="1" hidden="1">
      <c r="A238" s="64" t="s">
        <v>3</v>
      </c>
      <c r="B238" s="133"/>
      <c r="C238" s="134"/>
      <c r="D238" s="135"/>
      <c r="F238" s="114"/>
      <c r="G238" s="126"/>
      <c r="H238" s="120"/>
      <c r="I238" s="120"/>
      <c r="J238" s="120"/>
      <c r="K238" s="120"/>
      <c r="L238" s="120"/>
      <c r="M238" s="120"/>
      <c r="N238" s="120"/>
      <c r="O238" s="120"/>
      <c r="P238" s="90"/>
      <c r="Q238" s="90"/>
      <c r="R238" s="90"/>
      <c r="S238" s="90"/>
      <c r="T238" s="90"/>
      <c r="U238" s="90"/>
      <c r="V238" s="90"/>
      <c r="W238" s="90"/>
      <c r="X238" s="90"/>
    </row>
    <row r="239" spans="1:24" s="17" customFormat="1" ht="16.5" customHeight="1" hidden="1">
      <c r="A239" s="64" t="s">
        <v>4</v>
      </c>
      <c r="B239" s="133"/>
      <c r="C239" s="134"/>
      <c r="D239" s="135"/>
      <c r="F239" s="114"/>
      <c r="G239" s="126"/>
      <c r="H239" s="120"/>
      <c r="I239" s="120"/>
      <c r="J239" s="120"/>
      <c r="K239" s="120"/>
      <c r="L239" s="120"/>
      <c r="M239" s="120"/>
      <c r="N239" s="120"/>
      <c r="O239" s="120"/>
      <c r="P239" s="90"/>
      <c r="Q239" s="90"/>
      <c r="R239" s="90"/>
      <c r="S239" s="90"/>
      <c r="T239" s="90"/>
      <c r="U239" s="90"/>
      <c r="V239" s="90"/>
      <c r="W239" s="90"/>
      <c r="X239" s="90"/>
    </row>
    <row r="240" spans="1:24" s="17" customFormat="1" ht="16.5" customHeight="1">
      <c r="A240" s="64" t="s">
        <v>23</v>
      </c>
      <c r="B240" s="133">
        <f>6000000+390413.47</f>
        <v>6390413.47</v>
      </c>
      <c r="C240" s="134"/>
      <c r="D240" s="135"/>
      <c r="F240" s="114"/>
      <c r="G240" s="126"/>
      <c r="H240" s="120"/>
      <c r="I240" s="120"/>
      <c r="J240" s="120"/>
      <c r="K240" s="120"/>
      <c r="L240" s="120"/>
      <c r="M240" s="120"/>
      <c r="N240" s="120"/>
      <c r="O240" s="120"/>
      <c r="P240" s="90"/>
      <c r="Q240" s="90"/>
      <c r="R240" s="90"/>
      <c r="S240" s="90"/>
      <c r="T240" s="90"/>
      <c r="U240" s="90"/>
      <c r="V240" s="90"/>
      <c r="W240" s="90"/>
      <c r="X240" s="90"/>
    </row>
    <row r="241" spans="1:24" s="17" customFormat="1" ht="16.5" customHeight="1" hidden="1">
      <c r="A241" s="64" t="s">
        <v>6</v>
      </c>
      <c r="B241" s="133"/>
      <c r="C241" s="134"/>
      <c r="D241" s="135"/>
      <c r="F241" s="114"/>
      <c r="G241" s="126"/>
      <c r="H241" s="120"/>
      <c r="I241" s="120"/>
      <c r="J241" s="120"/>
      <c r="K241" s="120"/>
      <c r="L241" s="120"/>
      <c r="M241" s="120"/>
      <c r="N241" s="120"/>
      <c r="O241" s="120"/>
      <c r="P241" s="90"/>
      <c r="Q241" s="90"/>
      <c r="R241" s="90"/>
      <c r="S241" s="90"/>
      <c r="T241" s="90"/>
      <c r="U241" s="90"/>
      <c r="V241" s="90"/>
      <c r="W241" s="90"/>
      <c r="X241" s="90"/>
    </row>
    <row r="242" spans="1:24" s="17" customFormat="1" ht="16.5" customHeight="1" hidden="1">
      <c r="A242" s="64" t="s">
        <v>7</v>
      </c>
      <c r="B242" s="133"/>
      <c r="C242" s="134"/>
      <c r="D242" s="135"/>
      <c r="F242" s="114"/>
      <c r="G242" s="126"/>
      <c r="H242" s="120"/>
      <c r="I242" s="120"/>
      <c r="J242" s="120"/>
      <c r="K242" s="120"/>
      <c r="L242" s="120"/>
      <c r="M242" s="120"/>
      <c r="N242" s="120"/>
      <c r="O242" s="120"/>
      <c r="P242" s="90"/>
      <c r="Q242" s="90"/>
      <c r="R242" s="90"/>
      <c r="S242" s="90"/>
      <c r="T242" s="90"/>
      <c r="U242" s="90"/>
      <c r="V242" s="90"/>
      <c r="W242" s="90"/>
      <c r="X242" s="90"/>
    </row>
    <row r="243" spans="1:24" s="17" customFormat="1" ht="16.5" customHeight="1" hidden="1">
      <c r="A243" s="64" t="s">
        <v>8</v>
      </c>
      <c r="B243" s="133"/>
      <c r="C243" s="134"/>
      <c r="D243" s="135"/>
      <c r="F243" s="114"/>
      <c r="G243" s="126"/>
      <c r="H243" s="120"/>
      <c r="I243" s="120"/>
      <c r="J243" s="120"/>
      <c r="K243" s="120"/>
      <c r="L243" s="120"/>
      <c r="M243" s="120"/>
      <c r="N243" s="120"/>
      <c r="O243" s="120"/>
      <c r="P243" s="90"/>
      <c r="Q243" s="90"/>
      <c r="R243" s="90"/>
      <c r="S243" s="90"/>
      <c r="T243" s="90"/>
      <c r="U243" s="90"/>
      <c r="V243" s="90"/>
      <c r="W243" s="90"/>
      <c r="X243" s="90"/>
    </row>
    <row r="244" spans="1:24" s="17" customFormat="1" ht="16.5" customHeight="1" hidden="1">
      <c r="A244" s="64" t="s">
        <v>10</v>
      </c>
      <c r="B244" s="133"/>
      <c r="C244" s="134"/>
      <c r="D244" s="135"/>
      <c r="F244" s="114"/>
      <c r="G244" s="126"/>
      <c r="H244" s="120"/>
      <c r="I244" s="120"/>
      <c r="J244" s="120"/>
      <c r="K244" s="120"/>
      <c r="L244" s="120"/>
      <c r="M244" s="120"/>
      <c r="N244" s="120"/>
      <c r="O244" s="120"/>
      <c r="P244" s="90"/>
      <c r="Q244" s="90"/>
      <c r="R244" s="90"/>
      <c r="S244" s="90"/>
      <c r="T244" s="90"/>
      <c r="U244" s="90"/>
      <c r="V244" s="90"/>
      <c r="W244" s="90"/>
      <c r="X244" s="90"/>
    </row>
    <row r="245" spans="1:24" s="17" customFormat="1" ht="16.5" customHeight="1">
      <c r="A245" s="65" t="s">
        <v>0</v>
      </c>
      <c r="B245" s="236">
        <f>SUM(B236:D244)</f>
        <v>6390413.47</v>
      </c>
      <c r="C245" s="237"/>
      <c r="D245" s="238"/>
      <c r="F245" s="114"/>
      <c r="G245" s="126"/>
      <c r="H245" s="120"/>
      <c r="I245" s="120"/>
      <c r="J245" s="120"/>
      <c r="K245" s="120"/>
      <c r="L245" s="120"/>
      <c r="M245" s="120"/>
      <c r="N245" s="120"/>
      <c r="O245" s="120"/>
      <c r="P245" s="90"/>
      <c r="Q245" s="90"/>
      <c r="R245" s="90"/>
      <c r="S245" s="90"/>
      <c r="T245" s="90"/>
      <c r="U245" s="90"/>
      <c r="V245" s="90"/>
      <c r="W245" s="90"/>
      <c r="X245" s="90"/>
    </row>
    <row r="246" spans="5:24" ht="15" customHeight="1">
      <c r="E246" s="51"/>
      <c r="F246" s="114"/>
      <c r="G246" s="126"/>
      <c r="H246" s="120"/>
      <c r="I246" s="120"/>
      <c r="J246" s="120"/>
      <c r="K246" s="120"/>
      <c r="L246" s="120"/>
      <c r="M246" s="120"/>
      <c r="N246" s="120"/>
      <c r="O246" s="120"/>
      <c r="P246" s="90"/>
      <c r="Q246" s="90"/>
      <c r="R246" s="90"/>
      <c r="S246" s="90"/>
      <c r="T246" s="90"/>
      <c r="U246" s="90"/>
      <c r="V246" s="90"/>
      <c r="W246" s="90"/>
      <c r="X246" s="90"/>
    </row>
    <row r="247" spans="1:24" s="17" customFormat="1" ht="16.5" customHeight="1">
      <c r="A247" s="14"/>
      <c r="B247" s="15"/>
      <c r="C247" s="15"/>
      <c r="D247" s="15"/>
      <c r="E247" s="52"/>
      <c r="F247" s="114"/>
      <c r="G247" s="114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</row>
    <row r="248" spans="1:24" s="17" customFormat="1" ht="20.25" customHeight="1" hidden="1">
      <c r="A248" s="5"/>
      <c r="B248" s="12"/>
      <c r="C248" s="10"/>
      <c r="D248" s="13" t="s">
        <v>93</v>
      </c>
      <c r="F248" s="114"/>
      <c r="G248" s="114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</row>
    <row r="249" spans="1:24" s="17" customFormat="1" ht="61.5" customHeight="1" hidden="1">
      <c r="A249" s="143" t="s">
        <v>92</v>
      </c>
      <c r="B249" s="143"/>
      <c r="C249" s="143"/>
      <c r="D249" s="144"/>
      <c r="F249" s="114"/>
      <c r="G249" s="114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</row>
    <row r="250" spans="1:24" s="17" customFormat="1" ht="13.5" customHeight="1" hidden="1">
      <c r="A250" s="61"/>
      <c r="B250" s="62"/>
      <c r="C250" s="61"/>
      <c r="D250" s="62" t="s">
        <v>9</v>
      </c>
      <c r="F250" s="114"/>
      <c r="G250" s="114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</row>
    <row r="251" spans="1:24" s="17" customFormat="1" ht="9.75" customHeight="1" hidden="1">
      <c r="A251" s="145" t="s">
        <v>17</v>
      </c>
      <c r="B251" s="147" t="s">
        <v>16</v>
      </c>
      <c r="C251" s="148"/>
      <c r="D251" s="149"/>
      <c r="F251" s="114"/>
      <c r="G251" s="114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</row>
    <row r="252" spans="1:24" s="17" customFormat="1" ht="9.75" customHeight="1" hidden="1">
      <c r="A252" s="146"/>
      <c r="B252" s="150"/>
      <c r="C252" s="151"/>
      <c r="D252" s="152"/>
      <c r="F252" s="114"/>
      <c r="G252" s="114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</row>
    <row r="253" spans="1:24" s="17" customFormat="1" ht="16.5" customHeight="1" hidden="1">
      <c r="A253" s="113">
        <v>1</v>
      </c>
      <c r="B253" s="139">
        <v>2</v>
      </c>
      <c r="C253" s="140"/>
      <c r="D253" s="141"/>
      <c r="F253" s="114"/>
      <c r="G253" s="114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s="17" customFormat="1" ht="16.5" customHeight="1" hidden="1">
      <c r="A254" s="64" t="s">
        <v>1</v>
      </c>
      <c r="B254" s="142"/>
      <c r="C254" s="142"/>
      <c r="D254" s="142"/>
      <c r="F254" s="114"/>
      <c r="G254" s="114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</row>
    <row r="255" spans="1:24" s="17" customFormat="1" ht="16.5" customHeight="1" hidden="1">
      <c r="A255" s="64" t="s">
        <v>2</v>
      </c>
      <c r="B255" s="133"/>
      <c r="C255" s="134"/>
      <c r="D255" s="135"/>
      <c r="F255" s="114"/>
      <c r="G255" s="114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</row>
    <row r="256" spans="1:24" s="17" customFormat="1" ht="16.5" customHeight="1" hidden="1">
      <c r="A256" s="64" t="s">
        <v>3</v>
      </c>
      <c r="B256" s="133"/>
      <c r="C256" s="134"/>
      <c r="D256" s="135"/>
      <c r="F256" s="114"/>
      <c r="G256" s="114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</row>
    <row r="257" spans="1:24" s="17" customFormat="1" ht="16.5" customHeight="1" hidden="1">
      <c r="A257" s="64" t="s">
        <v>4</v>
      </c>
      <c r="B257" s="133"/>
      <c r="C257" s="134"/>
      <c r="D257" s="135"/>
      <c r="F257" s="114"/>
      <c r="G257" s="114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</row>
    <row r="258" spans="1:24" s="17" customFormat="1" ht="16.5" customHeight="1" hidden="1">
      <c r="A258" s="64" t="s">
        <v>23</v>
      </c>
      <c r="B258" s="133">
        <v>5000</v>
      </c>
      <c r="C258" s="134"/>
      <c r="D258" s="135"/>
      <c r="F258" s="114"/>
      <c r="G258" s="114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</row>
    <row r="259" spans="1:24" s="17" customFormat="1" ht="16.5" customHeight="1" hidden="1">
      <c r="A259" s="64" t="s">
        <v>6</v>
      </c>
      <c r="B259" s="133"/>
      <c r="C259" s="134"/>
      <c r="D259" s="135"/>
      <c r="F259" s="114"/>
      <c r="G259" s="114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</row>
    <row r="260" spans="1:24" s="17" customFormat="1" ht="16.5" customHeight="1" hidden="1">
      <c r="A260" s="64" t="s">
        <v>7</v>
      </c>
      <c r="B260" s="133"/>
      <c r="C260" s="134"/>
      <c r="D260" s="135"/>
      <c r="F260" s="114"/>
      <c r="G260" s="114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</row>
    <row r="261" spans="1:24" s="17" customFormat="1" ht="16.5" customHeight="1" hidden="1">
      <c r="A261" s="64" t="s">
        <v>8</v>
      </c>
      <c r="B261" s="133"/>
      <c r="C261" s="134"/>
      <c r="D261" s="135"/>
      <c r="F261" s="114"/>
      <c r="G261" s="114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</row>
    <row r="262" spans="1:24" s="17" customFormat="1" ht="16.5" customHeight="1" hidden="1">
      <c r="A262" s="64" t="s">
        <v>10</v>
      </c>
      <c r="B262" s="133"/>
      <c r="C262" s="134"/>
      <c r="D262" s="135"/>
      <c r="F262" s="114"/>
      <c r="G262" s="114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</row>
    <row r="263" spans="1:24" s="17" customFormat="1" ht="16.5" customHeight="1" hidden="1">
      <c r="A263" s="65" t="s">
        <v>0</v>
      </c>
      <c r="B263" s="136">
        <f>SUM(B254:D262)</f>
        <v>5000</v>
      </c>
      <c r="C263" s="137"/>
      <c r="D263" s="138"/>
      <c r="F263" s="114"/>
      <c r="G263" s="114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</row>
    <row r="264" spans="5:24" ht="12.75">
      <c r="E264" s="93">
        <f>B245+B227+B184+B144+B127+B77</f>
        <v>21988908.740000002</v>
      </c>
      <c r="F264" s="115"/>
      <c r="G264" s="114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</row>
    <row r="265" spans="1:24" s="17" customFormat="1" ht="20.25" customHeight="1">
      <c r="A265" s="5"/>
      <c r="B265" s="12"/>
      <c r="C265" s="10"/>
      <c r="D265" s="13" t="s">
        <v>96</v>
      </c>
      <c r="F265" s="114"/>
      <c r="G265" s="114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</row>
    <row r="266" spans="1:24" s="17" customFormat="1" ht="41.25" customHeight="1">
      <c r="A266" s="143" t="s">
        <v>98</v>
      </c>
      <c r="B266" s="143"/>
      <c r="C266" s="143"/>
      <c r="D266" s="144"/>
      <c r="F266" s="114"/>
      <c r="G266" s="114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</row>
    <row r="267" spans="1:24" s="17" customFormat="1" ht="13.5" customHeight="1">
      <c r="A267" s="61"/>
      <c r="B267" s="62"/>
      <c r="C267" s="61"/>
      <c r="D267" s="62" t="s">
        <v>9</v>
      </c>
      <c r="F267" s="114"/>
      <c r="G267" s="114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</row>
    <row r="268" spans="1:24" s="17" customFormat="1" ht="9.75" customHeight="1">
      <c r="A268" s="145" t="s">
        <v>17</v>
      </c>
      <c r="B268" s="147" t="s">
        <v>16</v>
      </c>
      <c r="C268" s="148"/>
      <c r="D268" s="149"/>
      <c r="F268" s="114"/>
      <c r="G268" s="114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</row>
    <row r="269" spans="1:24" s="17" customFormat="1" ht="9.75" customHeight="1">
      <c r="A269" s="146"/>
      <c r="B269" s="150"/>
      <c r="C269" s="151"/>
      <c r="D269" s="152"/>
      <c r="F269" s="114"/>
      <c r="G269" s="114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</row>
    <row r="270" spans="1:24" s="17" customFormat="1" ht="16.5" customHeight="1">
      <c r="A270" s="117">
        <v>1</v>
      </c>
      <c r="B270" s="139">
        <v>2</v>
      </c>
      <c r="C270" s="140"/>
      <c r="D270" s="141"/>
      <c r="F270" s="114"/>
      <c r="G270" s="114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</row>
    <row r="271" spans="1:24" s="17" customFormat="1" ht="16.5" customHeight="1">
      <c r="A271" s="64" t="s">
        <v>1</v>
      </c>
      <c r="B271" s="142">
        <v>0</v>
      </c>
      <c r="C271" s="142"/>
      <c r="D271" s="142"/>
      <c r="F271" s="114"/>
      <c r="G271" s="114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</row>
    <row r="272" spans="1:24" s="17" customFormat="1" ht="16.5" customHeight="1">
      <c r="A272" s="64" t="s">
        <v>2</v>
      </c>
      <c r="B272" s="133">
        <v>25000</v>
      </c>
      <c r="C272" s="134"/>
      <c r="D272" s="135"/>
      <c r="F272" s="114"/>
      <c r="G272" s="114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</row>
    <row r="273" spans="1:24" s="17" customFormat="1" ht="16.5" customHeight="1">
      <c r="A273" s="64" t="s">
        <v>3</v>
      </c>
      <c r="B273" s="133">
        <v>104500</v>
      </c>
      <c r="C273" s="134"/>
      <c r="D273" s="135"/>
      <c r="F273" s="114"/>
      <c r="G273" s="114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</row>
    <row r="274" spans="1:24" s="17" customFormat="1" ht="16.5" customHeight="1">
      <c r="A274" s="64" t="s">
        <v>4</v>
      </c>
      <c r="B274" s="133">
        <v>0</v>
      </c>
      <c r="C274" s="134"/>
      <c r="D274" s="135"/>
      <c r="F274" s="114"/>
      <c r="G274" s="114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</row>
    <row r="275" spans="1:24" s="17" customFormat="1" ht="16.5" customHeight="1">
      <c r="A275" s="64" t="s">
        <v>5</v>
      </c>
      <c r="B275" s="133">
        <v>150000</v>
      </c>
      <c r="C275" s="134"/>
      <c r="D275" s="135"/>
      <c r="F275" s="114"/>
      <c r="G275" s="114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</row>
    <row r="276" spans="1:24" s="17" customFormat="1" ht="16.5" customHeight="1">
      <c r="A276" s="64" t="s">
        <v>6</v>
      </c>
      <c r="B276" s="133">
        <v>67456</v>
      </c>
      <c r="C276" s="134"/>
      <c r="D276" s="135"/>
      <c r="F276" s="114"/>
      <c r="G276" s="114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s="17" customFormat="1" ht="16.5" customHeight="1">
      <c r="A277" s="64" t="s">
        <v>7</v>
      </c>
      <c r="B277" s="133">
        <v>12000</v>
      </c>
      <c r="C277" s="134"/>
      <c r="D277" s="135"/>
      <c r="F277" s="114"/>
      <c r="G277" s="114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</row>
    <row r="278" spans="1:24" s="17" customFormat="1" ht="16.5" customHeight="1">
      <c r="A278" s="64" t="s">
        <v>8</v>
      </c>
      <c r="B278" s="133">
        <v>0</v>
      </c>
      <c r="C278" s="134"/>
      <c r="D278" s="135"/>
      <c r="F278" s="114"/>
      <c r="G278" s="114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</row>
    <row r="279" spans="1:24" s="17" customFormat="1" ht="16.5" customHeight="1">
      <c r="A279" s="64" t="s">
        <v>10</v>
      </c>
      <c r="B279" s="133">
        <v>0</v>
      </c>
      <c r="C279" s="134"/>
      <c r="D279" s="135"/>
      <c r="F279" s="114"/>
      <c r="G279" s="114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</row>
    <row r="280" spans="1:24" s="17" customFormat="1" ht="16.5" customHeight="1">
      <c r="A280" s="65" t="s">
        <v>0</v>
      </c>
      <c r="B280" s="136">
        <f>SUM(B271:D279)</f>
        <v>358956</v>
      </c>
      <c r="C280" s="137"/>
      <c r="D280" s="138"/>
      <c r="F280" s="114"/>
      <c r="G280" s="114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</row>
    <row r="281" spans="6:24" ht="12.75"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</row>
    <row r="282" spans="6:24" ht="12.75"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</row>
    <row r="283" spans="6:24" ht="12.75"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</row>
    <row r="284" spans="1:24" s="17" customFormat="1" ht="20.25" customHeight="1">
      <c r="A284" s="5"/>
      <c r="B284" s="12"/>
      <c r="C284" s="10"/>
      <c r="D284" s="13" t="s">
        <v>97</v>
      </c>
      <c r="F284" s="114"/>
      <c r="G284" s="114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</row>
    <row r="285" spans="1:24" s="17" customFormat="1" ht="75" customHeight="1">
      <c r="A285" s="143" t="s">
        <v>99</v>
      </c>
      <c r="B285" s="143"/>
      <c r="C285" s="143"/>
      <c r="D285" s="144"/>
      <c r="F285" s="114"/>
      <c r="G285" s="114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</row>
    <row r="286" spans="1:24" s="17" customFormat="1" ht="13.5" customHeight="1">
      <c r="A286" s="61"/>
      <c r="B286" s="62"/>
      <c r="C286" s="61"/>
      <c r="D286" s="62" t="s">
        <v>9</v>
      </c>
      <c r="F286" s="114"/>
      <c r="G286" s="114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</row>
    <row r="287" spans="1:24" s="17" customFormat="1" ht="9.75" customHeight="1">
      <c r="A287" s="145" t="s">
        <v>17</v>
      </c>
      <c r="B287" s="147" t="s">
        <v>16</v>
      </c>
      <c r="C287" s="148"/>
      <c r="D287" s="149"/>
      <c r="F287" s="114"/>
      <c r="G287" s="114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</row>
    <row r="288" spans="1:24" s="17" customFormat="1" ht="9.75" customHeight="1">
      <c r="A288" s="146"/>
      <c r="B288" s="150"/>
      <c r="C288" s="151"/>
      <c r="D288" s="152"/>
      <c r="F288" s="114"/>
      <c r="G288" s="114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</row>
    <row r="289" spans="1:24" s="17" customFormat="1" ht="16.5" customHeight="1">
      <c r="A289" s="117">
        <v>1</v>
      </c>
      <c r="B289" s="139">
        <v>2</v>
      </c>
      <c r="C289" s="140"/>
      <c r="D289" s="141"/>
      <c r="F289" s="114"/>
      <c r="G289" s="114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</row>
    <row r="290" spans="1:24" s="17" customFormat="1" ht="16.5" customHeight="1">
      <c r="A290" s="64" t="s">
        <v>1</v>
      </c>
      <c r="B290" s="142">
        <v>0</v>
      </c>
      <c r="C290" s="142"/>
      <c r="D290" s="142"/>
      <c r="F290" s="114"/>
      <c r="G290" s="114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</row>
    <row r="291" spans="1:24" s="17" customFormat="1" ht="16.5" customHeight="1">
      <c r="A291" s="64" t="s">
        <v>2</v>
      </c>
      <c r="B291" s="133">
        <v>96000</v>
      </c>
      <c r="C291" s="134"/>
      <c r="D291" s="135"/>
      <c r="F291" s="114"/>
      <c r="G291" s="114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</row>
    <row r="292" spans="1:24" s="17" customFormat="1" ht="16.5" customHeight="1">
      <c r="A292" s="64" t="s">
        <v>3</v>
      </c>
      <c r="B292" s="133">
        <v>32000</v>
      </c>
      <c r="C292" s="134"/>
      <c r="D292" s="135"/>
      <c r="F292" s="114"/>
      <c r="G292" s="114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</row>
    <row r="293" spans="1:24" s="17" customFormat="1" ht="16.5" customHeight="1">
      <c r="A293" s="64" t="s">
        <v>4</v>
      </c>
      <c r="B293" s="133">
        <v>128000</v>
      </c>
      <c r="C293" s="134"/>
      <c r="D293" s="135"/>
      <c r="F293" s="114"/>
      <c r="G293" s="114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</row>
    <row r="294" spans="1:24" s="17" customFormat="1" ht="16.5" customHeight="1">
      <c r="A294" s="64" t="s">
        <v>5</v>
      </c>
      <c r="B294" s="133">
        <v>128000</v>
      </c>
      <c r="C294" s="134"/>
      <c r="D294" s="135"/>
      <c r="F294" s="114"/>
      <c r="G294" s="114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</row>
    <row r="295" spans="1:24" s="17" customFormat="1" ht="16.5" customHeight="1">
      <c r="A295" s="64" t="s">
        <v>6</v>
      </c>
      <c r="B295" s="133">
        <v>0</v>
      </c>
      <c r="C295" s="134"/>
      <c r="D295" s="135"/>
      <c r="F295" s="114"/>
      <c r="G295" s="114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</row>
    <row r="296" spans="1:24" s="17" customFormat="1" ht="16.5" customHeight="1">
      <c r="A296" s="64" t="s">
        <v>7</v>
      </c>
      <c r="B296" s="133">
        <v>96000</v>
      </c>
      <c r="C296" s="134"/>
      <c r="D296" s="135"/>
      <c r="F296" s="114"/>
      <c r="G296" s="114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</row>
    <row r="297" spans="1:24" s="17" customFormat="1" ht="16.5" customHeight="1">
      <c r="A297" s="64" t="s">
        <v>8</v>
      </c>
      <c r="B297" s="133">
        <v>96000</v>
      </c>
      <c r="C297" s="134"/>
      <c r="D297" s="135"/>
      <c r="F297" s="114"/>
      <c r="G297" s="114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</row>
    <row r="298" spans="1:24" s="17" customFormat="1" ht="16.5" customHeight="1">
      <c r="A298" s="64" t="s">
        <v>10</v>
      </c>
      <c r="B298" s="133">
        <v>0</v>
      </c>
      <c r="C298" s="134"/>
      <c r="D298" s="135"/>
      <c r="F298" s="114"/>
      <c r="G298" s="114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</row>
    <row r="299" spans="1:24" s="17" customFormat="1" ht="16.5" customHeight="1">
      <c r="A299" s="65" t="s">
        <v>0</v>
      </c>
      <c r="B299" s="136">
        <f>SUM(B290:D298)</f>
        <v>576000</v>
      </c>
      <c r="C299" s="137"/>
      <c r="D299" s="138"/>
      <c r="F299" s="114"/>
      <c r="G299" s="114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6:24" ht="12.75"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</row>
    <row r="301" spans="1:24" s="17" customFormat="1" ht="20.25" customHeight="1">
      <c r="A301" s="5"/>
      <c r="B301" s="12"/>
      <c r="C301" s="10"/>
      <c r="D301" s="13" t="s">
        <v>100</v>
      </c>
      <c r="F301" s="114"/>
      <c r="G301" s="114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</row>
    <row r="302" spans="1:24" s="17" customFormat="1" ht="154.5" customHeight="1">
      <c r="A302" s="143" t="s">
        <v>101</v>
      </c>
      <c r="B302" s="143"/>
      <c r="C302" s="143"/>
      <c r="D302" s="144"/>
      <c r="F302" s="114"/>
      <c r="G302" s="114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</row>
    <row r="303" spans="1:24" s="17" customFormat="1" ht="13.5" customHeight="1">
      <c r="A303" s="61"/>
      <c r="B303" s="62"/>
      <c r="C303" s="61"/>
      <c r="D303" s="62" t="s">
        <v>9</v>
      </c>
      <c r="F303" s="114"/>
      <c r="G303" s="114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</row>
    <row r="304" spans="1:24" s="17" customFormat="1" ht="9.75" customHeight="1">
      <c r="A304" s="145" t="s">
        <v>17</v>
      </c>
      <c r="B304" s="147" t="s">
        <v>16</v>
      </c>
      <c r="C304" s="148"/>
      <c r="D304" s="149"/>
      <c r="F304" s="114"/>
      <c r="G304" s="114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</row>
    <row r="305" spans="1:24" s="17" customFormat="1" ht="9.75" customHeight="1">
      <c r="A305" s="146"/>
      <c r="B305" s="150"/>
      <c r="C305" s="151"/>
      <c r="D305" s="152"/>
      <c r="F305" s="114"/>
      <c r="G305" s="114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</row>
    <row r="306" spans="1:24" s="17" customFormat="1" ht="16.5" customHeight="1">
      <c r="A306" s="117">
        <v>1</v>
      </c>
      <c r="B306" s="139">
        <v>2</v>
      </c>
      <c r="C306" s="140"/>
      <c r="D306" s="141"/>
      <c r="F306" s="114"/>
      <c r="G306" s="114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</row>
    <row r="307" spans="1:24" s="17" customFormat="1" ht="16.5" customHeight="1">
      <c r="A307" s="64" t="s">
        <v>1</v>
      </c>
      <c r="B307" s="142">
        <v>23972</v>
      </c>
      <c r="C307" s="142"/>
      <c r="D307" s="142"/>
      <c r="F307" s="114"/>
      <c r="G307" s="114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</row>
    <row r="308" spans="1:24" s="17" customFormat="1" ht="16.5" customHeight="1">
      <c r="A308" s="64" t="s">
        <v>2</v>
      </c>
      <c r="B308" s="133">
        <v>25682</v>
      </c>
      <c r="C308" s="134"/>
      <c r="D308" s="135"/>
      <c r="F308" s="114"/>
      <c r="G308" s="114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</row>
    <row r="309" spans="1:24" s="17" customFormat="1" ht="16.5" customHeight="1">
      <c r="A309" s="64" t="s">
        <v>3</v>
      </c>
      <c r="B309" s="133">
        <v>23972</v>
      </c>
      <c r="C309" s="134"/>
      <c r="D309" s="135"/>
      <c r="F309" s="114"/>
      <c r="G309" s="114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</row>
    <row r="310" spans="1:24" s="17" customFormat="1" ht="16.5" customHeight="1">
      <c r="A310" s="64" t="s">
        <v>4</v>
      </c>
      <c r="B310" s="133">
        <v>23764</v>
      </c>
      <c r="C310" s="134"/>
      <c r="D310" s="135"/>
      <c r="F310" s="114"/>
      <c r="G310" s="114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</row>
    <row r="311" spans="1:24" s="17" customFormat="1" ht="16.5" customHeight="1">
      <c r="A311" s="64" t="s">
        <v>5</v>
      </c>
      <c r="B311" s="133">
        <v>45091</v>
      </c>
      <c r="C311" s="134"/>
      <c r="D311" s="135"/>
      <c r="F311" s="114"/>
      <c r="G311" s="114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</row>
    <row r="312" spans="1:24" s="17" customFormat="1" ht="16.5" customHeight="1">
      <c r="A312" s="64" t="s">
        <v>6</v>
      </c>
      <c r="B312" s="133">
        <v>23764</v>
      </c>
      <c r="C312" s="134"/>
      <c r="D312" s="135"/>
      <c r="F312" s="114"/>
      <c r="G312" s="114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</row>
    <row r="313" spans="1:24" s="17" customFormat="1" ht="16.5" customHeight="1">
      <c r="A313" s="64" t="s">
        <v>7</v>
      </c>
      <c r="B313" s="133">
        <v>23972</v>
      </c>
      <c r="C313" s="134"/>
      <c r="D313" s="135"/>
      <c r="F313" s="114"/>
      <c r="G313" s="114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</row>
    <row r="314" spans="1:24" s="17" customFormat="1" ht="16.5" customHeight="1">
      <c r="A314" s="64" t="s">
        <v>8</v>
      </c>
      <c r="B314" s="133">
        <v>18146</v>
      </c>
      <c r="C314" s="134"/>
      <c r="D314" s="135"/>
      <c r="F314" s="114"/>
      <c r="G314" s="114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</row>
    <row r="315" spans="1:24" s="17" customFormat="1" ht="16.5" customHeight="1">
      <c r="A315" s="64" t="s">
        <v>10</v>
      </c>
      <c r="B315" s="133">
        <v>21163</v>
      </c>
      <c r="C315" s="134"/>
      <c r="D315" s="135"/>
      <c r="F315" s="114"/>
      <c r="G315" s="114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</row>
    <row r="316" spans="1:24" s="17" customFormat="1" ht="16.5" customHeight="1">
      <c r="A316" s="65" t="s">
        <v>0</v>
      </c>
      <c r="B316" s="136">
        <f>SUM(B307:D315)</f>
        <v>229526</v>
      </c>
      <c r="C316" s="137"/>
      <c r="D316" s="138"/>
      <c r="F316" s="114"/>
      <c r="G316" s="114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</row>
    <row r="317" spans="6:24" ht="12.75"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</row>
    <row r="318" spans="6:24" ht="12.75"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</row>
    <row r="319" spans="1:24" s="17" customFormat="1" ht="20.25" customHeight="1">
      <c r="A319" s="5"/>
      <c r="B319" s="12"/>
      <c r="C319" s="10"/>
      <c r="D319" s="13" t="s">
        <v>102</v>
      </c>
      <c r="F319" s="114"/>
      <c r="G319" s="114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</row>
    <row r="320" spans="1:24" s="17" customFormat="1" ht="49.5" customHeight="1">
      <c r="A320" s="143" t="s">
        <v>104</v>
      </c>
      <c r="B320" s="143"/>
      <c r="C320" s="143"/>
      <c r="D320" s="144"/>
      <c r="F320" s="114"/>
      <c r="G320" s="114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</row>
    <row r="321" spans="1:24" s="17" customFormat="1" ht="13.5" customHeight="1">
      <c r="A321" s="61"/>
      <c r="B321" s="62"/>
      <c r="C321" s="61"/>
      <c r="D321" s="62" t="s">
        <v>9</v>
      </c>
      <c r="F321" s="114"/>
      <c r="G321" s="114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</row>
    <row r="322" spans="1:24" s="17" customFormat="1" ht="9.75" customHeight="1">
      <c r="A322" s="145" t="s">
        <v>17</v>
      </c>
      <c r="B322" s="147" t="s">
        <v>16</v>
      </c>
      <c r="C322" s="148"/>
      <c r="D322" s="149"/>
      <c r="F322" s="114"/>
      <c r="G322" s="114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s="17" customFormat="1" ht="9.75" customHeight="1">
      <c r="A323" s="146"/>
      <c r="B323" s="150"/>
      <c r="C323" s="151"/>
      <c r="D323" s="152"/>
      <c r="F323" s="114"/>
      <c r="G323" s="114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</row>
    <row r="324" spans="1:24" s="17" customFormat="1" ht="16.5" customHeight="1">
      <c r="A324" s="117">
        <v>1</v>
      </c>
      <c r="B324" s="139">
        <v>2</v>
      </c>
      <c r="C324" s="140"/>
      <c r="D324" s="141"/>
      <c r="F324" s="114"/>
      <c r="G324" s="114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</row>
    <row r="325" spans="1:24" s="17" customFormat="1" ht="16.5" customHeight="1" hidden="1">
      <c r="A325" s="64" t="s">
        <v>1</v>
      </c>
      <c r="B325" s="142"/>
      <c r="C325" s="142"/>
      <c r="D325" s="142"/>
      <c r="F325" s="114"/>
      <c r="G325" s="114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</row>
    <row r="326" spans="1:24" s="17" customFormat="1" ht="16.5" customHeight="1" hidden="1">
      <c r="A326" s="64" t="s">
        <v>2</v>
      </c>
      <c r="B326" s="133"/>
      <c r="C326" s="134"/>
      <c r="D326" s="135"/>
      <c r="F326" s="114"/>
      <c r="G326" s="114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</row>
    <row r="327" spans="1:24" s="17" customFormat="1" ht="16.5" customHeight="1">
      <c r="A327" s="64" t="s">
        <v>103</v>
      </c>
      <c r="B327" s="133">
        <v>450000</v>
      </c>
      <c r="C327" s="134"/>
      <c r="D327" s="135"/>
      <c r="F327" s="114"/>
      <c r="G327" s="114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</row>
    <row r="328" spans="1:24" s="17" customFormat="1" ht="16.5" customHeight="1" hidden="1">
      <c r="A328" s="64" t="s">
        <v>4</v>
      </c>
      <c r="B328" s="133"/>
      <c r="C328" s="134"/>
      <c r="D328" s="135"/>
      <c r="F328" s="114"/>
      <c r="G328" s="114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</row>
    <row r="329" spans="1:24" s="17" customFormat="1" ht="16.5" customHeight="1" hidden="1">
      <c r="A329" s="64" t="s">
        <v>5</v>
      </c>
      <c r="B329" s="133"/>
      <c r="C329" s="134"/>
      <c r="D329" s="135"/>
      <c r="F329" s="114"/>
      <c r="G329" s="114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</row>
    <row r="330" spans="1:24" s="17" customFormat="1" ht="16.5" customHeight="1" hidden="1">
      <c r="A330" s="64" t="s">
        <v>6</v>
      </c>
      <c r="B330" s="133"/>
      <c r="C330" s="134"/>
      <c r="D330" s="135"/>
      <c r="F330" s="114"/>
      <c r="G330" s="114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</row>
    <row r="331" spans="1:24" s="17" customFormat="1" ht="16.5" customHeight="1" hidden="1">
      <c r="A331" s="64" t="s">
        <v>7</v>
      </c>
      <c r="B331" s="133"/>
      <c r="C331" s="134"/>
      <c r="D331" s="135"/>
      <c r="F331" s="114"/>
      <c r="G331" s="114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</row>
    <row r="332" spans="1:24" s="17" customFormat="1" ht="16.5" customHeight="1" hidden="1">
      <c r="A332" s="64" t="s">
        <v>8</v>
      </c>
      <c r="B332" s="133"/>
      <c r="C332" s="134"/>
      <c r="D332" s="135"/>
      <c r="F332" s="114"/>
      <c r="G332" s="114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</row>
    <row r="333" spans="1:24" s="17" customFormat="1" ht="16.5" customHeight="1" hidden="1">
      <c r="A333" s="64" t="s">
        <v>10</v>
      </c>
      <c r="B333" s="133"/>
      <c r="C333" s="134"/>
      <c r="D333" s="135"/>
      <c r="F333" s="114"/>
      <c r="G333" s="114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</row>
    <row r="334" spans="1:24" s="17" customFormat="1" ht="16.5" customHeight="1">
      <c r="A334" s="65" t="s">
        <v>0</v>
      </c>
      <c r="B334" s="136">
        <f>SUM(B325:D333)</f>
        <v>450000</v>
      </c>
      <c r="C334" s="137"/>
      <c r="D334" s="138"/>
      <c r="F334" s="114"/>
      <c r="G334" s="114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</row>
    <row r="335" spans="6:24" ht="12.75"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</row>
    <row r="336" spans="6:24" ht="12.75"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</row>
    <row r="337" spans="6:24" ht="12.75"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</row>
    <row r="338" spans="6:24" ht="12.75"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</row>
    <row r="339" spans="6:24" ht="12.75"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</row>
    <row r="340" spans="6:24" ht="12.75"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</row>
    <row r="341" spans="6:24" ht="12.75"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</row>
    <row r="342" spans="6:24" ht="12.75"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</row>
    <row r="343" spans="6:24" ht="12.75"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</row>
    <row r="344" spans="6:24" ht="12.75"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</row>
    <row r="345" spans="6:24" ht="12.75"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  <row r="346" spans="6:24" ht="12.75"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</row>
    <row r="347" spans="6:24" ht="12.75"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</row>
    <row r="348" spans="6:24" ht="12.75"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</row>
    <row r="349" spans="6:24" ht="12.75"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</row>
    <row r="350" spans="6:24" ht="12.75"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</row>
    <row r="351" spans="6:24" ht="12.75"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</row>
    <row r="352" spans="6:24" ht="12.75"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</row>
    <row r="353" spans="6:24" ht="12.75"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</row>
  </sheetData>
  <sheetProtection/>
  <mergeCells count="211">
    <mergeCell ref="B262:D262"/>
    <mergeCell ref="B263:D263"/>
    <mergeCell ref="B256:D256"/>
    <mergeCell ref="B257:D257"/>
    <mergeCell ref="B258:D258"/>
    <mergeCell ref="B259:D259"/>
    <mergeCell ref="B260:D260"/>
    <mergeCell ref="B261:D261"/>
    <mergeCell ref="A249:D249"/>
    <mergeCell ref="A251:A252"/>
    <mergeCell ref="B251:D252"/>
    <mergeCell ref="B253:D253"/>
    <mergeCell ref="B254:D254"/>
    <mergeCell ref="B255:D255"/>
    <mergeCell ref="A71:E71"/>
    <mergeCell ref="A213:E213"/>
    <mergeCell ref="B244:D244"/>
    <mergeCell ref="A231:D231"/>
    <mergeCell ref="A233:A234"/>
    <mergeCell ref="B233:D234"/>
    <mergeCell ref="B235:D235"/>
    <mergeCell ref="B217:D217"/>
    <mergeCell ref="B236:D236"/>
    <mergeCell ref="B237:D237"/>
    <mergeCell ref="B245:D245"/>
    <mergeCell ref="B238:D238"/>
    <mergeCell ref="B239:D239"/>
    <mergeCell ref="B240:D240"/>
    <mergeCell ref="B241:D241"/>
    <mergeCell ref="B242:D242"/>
    <mergeCell ref="B243:D243"/>
    <mergeCell ref="B182:D182"/>
    <mergeCell ref="B183:D183"/>
    <mergeCell ref="B184:D184"/>
    <mergeCell ref="A215:A216"/>
    <mergeCell ref="B215:D216"/>
    <mergeCell ref="A164:A165"/>
    <mergeCell ref="B164:B165"/>
    <mergeCell ref="C164:D164"/>
    <mergeCell ref="C190:E190"/>
    <mergeCell ref="A188:E188"/>
    <mergeCell ref="B176:D176"/>
    <mergeCell ref="B177:D177"/>
    <mergeCell ref="B178:D178"/>
    <mergeCell ref="B179:D179"/>
    <mergeCell ref="B180:D180"/>
    <mergeCell ref="B181:D181"/>
    <mergeCell ref="B174:D174"/>
    <mergeCell ref="B175:D175"/>
    <mergeCell ref="A149:A150"/>
    <mergeCell ref="B149:D150"/>
    <mergeCell ref="B151:D151"/>
    <mergeCell ref="B155:D155"/>
    <mergeCell ref="A163:D163"/>
    <mergeCell ref="B123:D123"/>
    <mergeCell ref="B124:D124"/>
    <mergeCell ref="B125:D125"/>
    <mergeCell ref="A130:D130"/>
    <mergeCell ref="A132:A134"/>
    <mergeCell ref="B132:D132"/>
    <mergeCell ref="B133:B134"/>
    <mergeCell ref="C133:D133"/>
    <mergeCell ref="B126:D126"/>
    <mergeCell ref="B127:D127"/>
    <mergeCell ref="A147:D147"/>
    <mergeCell ref="B160:D160"/>
    <mergeCell ref="B152:D152"/>
    <mergeCell ref="B153:D153"/>
    <mergeCell ref="B158:D158"/>
    <mergeCell ref="B159:D159"/>
    <mergeCell ref="B154:D154"/>
    <mergeCell ref="B117:D117"/>
    <mergeCell ref="B118:D118"/>
    <mergeCell ref="B119:D119"/>
    <mergeCell ref="B120:D120"/>
    <mergeCell ref="B121:D121"/>
    <mergeCell ref="B122:D122"/>
    <mergeCell ref="A113:D113"/>
    <mergeCell ref="A115:A116"/>
    <mergeCell ref="B115:D116"/>
    <mergeCell ref="B104:D104"/>
    <mergeCell ref="B105:D105"/>
    <mergeCell ref="B106:D106"/>
    <mergeCell ref="B107:D107"/>
    <mergeCell ref="B109:D109"/>
    <mergeCell ref="A63:B63"/>
    <mergeCell ref="C63:D63"/>
    <mergeCell ref="A81:D81"/>
    <mergeCell ref="A65:B65"/>
    <mergeCell ref="C65:D65"/>
    <mergeCell ref="A66:B66"/>
    <mergeCell ref="C66:D66"/>
    <mergeCell ref="A64:B64"/>
    <mergeCell ref="C64:D64"/>
    <mergeCell ref="C73:E73"/>
    <mergeCell ref="A7:D7"/>
    <mergeCell ref="A24:D24"/>
    <mergeCell ref="A43:D43"/>
    <mergeCell ref="B83:D83"/>
    <mergeCell ref="A61:D61"/>
    <mergeCell ref="B108:D108"/>
    <mergeCell ref="A73:A74"/>
    <mergeCell ref="B73:B74"/>
    <mergeCell ref="B93:D93"/>
    <mergeCell ref="B9:B10"/>
    <mergeCell ref="C9:D9"/>
    <mergeCell ref="B46:D46"/>
    <mergeCell ref="A97:D97"/>
    <mergeCell ref="B101:D101"/>
    <mergeCell ref="A26:A27"/>
    <mergeCell ref="B26:D27"/>
    <mergeCell ref="A9:A10"/>
    <mergeCell ref="B99:D99"/>
    <mergeCell ref="B100:D100"/>
    <mergeCell ref="B45:D45"/>
    <mergeCell ref="F71:F74"/>
    <mergeCell ref="F23:F24"/>
    <mergeCell ref="F26:F31"/>
    <mergeCell ref="F45:F48"/>
    <mergeCell ref="F61:F64"/>
    <mergeCell ref="F65:F69"/>
    <mergeCell ref="B1:D1"/>
    <mergeCell ref="B2:D2"/>
    <mergeCell ref="B3:D3"/>
    <mergeCell ref="B4:D4"/>
    <mergeCell ref="A190:A191"/>
    <mergeCell ref="B156:D156"/>
    <mergeCell ref="B157:D157"/>
    <mergeCell ref="B28:D28"/>
    <mergeCell ref="B38:D38"/>
    <mergeCell ref="B190:B191"/>
    <mergeCell ref="F75:F78"/>
    <mergeCell ref="F96:F97"/>
    <mergeCell ref="A198:D198"/>
    <mergeCell ref="B200:D200"/>
    <mergeCell ref="F163:F164"/>
    <mergeCell ref="F99:F110"/>
    <mergeCell ref="B102:D102"/>
    <mergeCell ref="F166:I166"/>
    <mergeCell ref="F167:I167"/>
    <mergeCell ref="B103:D103"/>
    <mergeCell ref="F191:I191"/>
    <mergeCell ref="F168:I168"/>
    <mergeCell ref="F186:I186"/>
    <mergeCell ref="F187:I187"/>
    <mergeCell ref="F188:I188"/>
    <mergeCell ref="F189:I189"/>
    <mergeCell ref="F190:I190"/>
    <mergeCell ref="C165:D165"/>
    <mergeCell ref="C166:D166"/>
    <mergeCell ref="C167:D167"/>
    <mergeCell ref="C168:D168"/>
    <mergeCell ref="A266:D266"/>
    <mergeCell ref="A268:A269"/>
    <mergeCell ref="B268:D269"/>
    <mergeCell ref="A170:D170"/>
    <mergeCell ref="A172:A173"/>
    <mergeCell ref="B172:D173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A285:D285"/>
    <mergeCell ref="A287:A288"/>
    <mergeCell ref="B287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A302:D302"/>
    <mergeCell ref="A304:A305"/>
    <mergeCell ref="B304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29:D329"/>
    <mergeCell ref="B314:D314"/>
    <mergeCell ref="B315:D315"/>
    <mergeCell ref="B316:D316"/>
    <mergeCell ref="A320:D320"/>
    <mergeCell ref="A322:A323"/>
    <mergeCell ref="B322:D323"/>
    <mergeCell ref="B330:D330"/>
    <mergeCell ref="B331:D331"/>
    <mergeCell ref="B332:D332"/>
    <mergeCell ref="B333:D333"/>
    <mergeCell ref="B334:D334"/>
    <mergeCell ref="B324:D324"/>
    <mergeCell ref="B325:D325"/>
    <mergeCell ref="B326:D326"/>
    <mergeCell ref="B327:D327"/>
    <mergeCell ref="B328:D328"/>
  </mergeCells>
  <printOptions/>
  <pageMargins left="1.1811023622047245" right="0.1968503937007874" top="0.3937007874015748" bottom="0.5905511811023623" header="0.5118110236220472" footer="0.5118110236220472"/>
  <pageSetup horizontalDpi="600" verticalDpi="600" orientation="portrait" paperSize="9" scale="77" r:id="rId1"/>
  <rowBreaks count="3" manualBreakCount="3">
    <brk id="168" max="4" man="1"/>
    <brk id="264" max="4" man="1"/>
    <brk id="3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0154</cp:lastModifiedBy>
  <cp:lastPrinted>2019-11-27T05:59:06Z</cp:lastPrinted>
  <dcterms:created xsi:type="dcterms:W3CDTF">2005-12-08T13:44:29Z</dcterms:created>
  <dcterms:modified xsi:type="dcterms:W3CDTF">2019-11-27T05:59:41Z</dcterms:modified>
  <cp:category/>
  <cp:version/>
  <cp:contentType/>
  <cp:contentStatus/>
</cp:coreProperties>
</file>