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870" windowWidth="11100" windowHeight="40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<sst xmlns="http://schemas.openxmlformats.org/spreadsheetml/2006/main" count="585" uniqueCount="217">
  <si>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</si>
  <si>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</si>
  <si>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</si>
  <si>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</si>
  <si>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</si>
  <si>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</si>
  <si>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</si>
  <si>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</si>
  <si>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</si>
  <si>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</si>
  <si>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</si>
  <si>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</si>
  <si>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</si>
  <si>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</si>
  <si>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</si>
  <si>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</si>
  <si>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</si>
  <si>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</si>
  <si>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</si>
  <si>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</si>
  <si>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</si>
  <si>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</si>
  <si>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</si>
  <si>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</si>
  <si>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</si>
  <si>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</si>
  <si>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</si>
  <si>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</si>
  <si>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</si>
  <si>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</si>
  <si>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</si>
  <si>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</si>
  <si>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</si>
  <si>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</si>
  <si>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</si>
  <si>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</si>
  <si>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</si>
  <si>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</si>
  <si>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</si>
  <si>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</si>
  <si>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</si>
  <si>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</si>
  <si>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</si>
  <si>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</si>
  <si>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</si>
  <si>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</si>
  <si>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</si>
  <si>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</si>
  <si>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</si>
  <si>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</si>
  <si>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</si>
  <si>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</si>
  <si>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</si>
  <si>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</si>
  <si>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</si>
  <si>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</si>
  <si>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</si>
  <si>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</si>
  <si>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</si>
  <si>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</si>
  <si>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</si>
  <si>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</si>
  <si>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</si>
  <si>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</si>
  <si>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</si>
  <si>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</si>
  <si>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</si>
  <si>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</si>
  <si>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</si>
  <si>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</si>
  <si>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</si>
  <si>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</si>
  <si>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</si>
  <si>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</si>
  <si>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</si>
  <si>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</si>
  <si>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</si>
  <si>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</si>
  <si>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</si>
  <si>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</si>
  <si>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</si>
  <si>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</si>
  <si>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</si>
  <si>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</si>
  <si>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</si>
  <si>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</si>
  <si>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</si>
  <si>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</si>
  <si>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</si>
  <si>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</si>
  <si>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</si>
  <si>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</si>
  <si>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</si>
  <si>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</si>
  <si>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</si>
  <si>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</si>
  <si>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</si>
  <si>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</si>
  <si>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</si>
  <si>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</si>
  <si>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</si>
  <si>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</si>
  <si>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</si>
  <si>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</si>
  <si>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</si>
  <si>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</si>
  <si>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</si>
  <si>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</si>
  <si>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</si>
  <si>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</si>
  <si>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</si>
  <si>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</si>
  <si>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</si>
  <si>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</si>
  <si>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</si>
  <si>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</si>
  <si>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</si>
  <si>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</si>
  <si>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</si>
  <si>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</si>
  <si>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</si>
  <si>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</si>
  <si>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</si>
  <si>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</si>
  <si>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</si>
  <si>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</si>
  <si>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</si>
  <si>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</si>
  <si>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</si>
  <si>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</si>
  <si>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</si>
  <si>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</si>
  <si>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</si>
  <si>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</si>
  <si>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</si>
  <si>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</si>
  <si>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</si>
  <si>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</si>
  <si>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</si>
  <si>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</si>
  <si>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</si>
  <si>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</si>
  <si>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</si>
  <si>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</si>
  <si>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</si>
  <si>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</si>
  <si>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</si>
  <si>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</si>
  <si>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</si>
  <si>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</si>
  <si>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</si>
  <si>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</si>
  <si>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</si>
  <si>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</si>
  <si>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</si>
  <si>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</si>
  <si>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</si>
  <si>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</si>
  <si>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</si>
  <si>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</si>
  <si>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</si>
  <si>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</si>
  <si>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</si>
  <si>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</si>
  <si>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</si>
  <si>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</si>
  <si>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</si>
  <si>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</si>
  <si>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</si>
  <si>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</si>
  <si>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</si>
  <si>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</si>
  <si>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</si>
  <si>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</si>
  <si>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</si>
  <si>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</si>
  <si>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</si>
  <si>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</si>
  <si>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</si>
  <si>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</si>
  <si>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</si>
  <si>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</si>
  <si>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</si>
  <si>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</si>
  <si>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</si>
  <si>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</si>
  <si>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</si>
  <si>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</si>
  <si>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</si>
  <si>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</si>
  <si>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</si>
  <si>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</si>
  <si>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</si>
  <si>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</si>
  <si>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</si>
  <si>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</si>
  <si>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</si>
  <si>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</si>
  <si>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</si>
  <si>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</si>
  <si>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</si>
  <si>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</si>
  <si>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</si>
  <si>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</si>
  <si>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</si>
  <si>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</si>
  <si>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</si>
  <si>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</si>
  <si>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</si>
  <si>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</si>
  <si>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01.01.2019</t>
  </si>
  <si>
    <t>Недоимка по местным налогам на 01.01.2019</t>
  </si>
  <si>
    <t>по данным УФНС России по 01.01.2019</t>
  </si>
  <si>
    <t>Кредиторская задолженность на 01.07.2019</t>
  </si>
  <si>
    <t xml:space="preserve"> Результаты оценки качества управления финансами и платежеспособности поселений Красноармейского района по состоянию на 01.01.2020 г. </t>
  </si>
  <si>
    <t>Недоимка по местным налогам на 01.01.2020</t>
  </si>
  <si>
    <t>по данным УФНС России по 01.01.2020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</si>
</sst>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"/>
    <numFmt numFmtId="195" formatCode="0.0000"/>
    <numFmt numFmtId="196" formatCode="#,##0.000000"/>
    <numFmt numFmtId="197" formatCode="#,##0.0000000"/>
    <numFmt numFmtId="198" formatCode="#,##0.00000000"/>
    <numFmt numFmtId="199" formatCode="#,##0.000000000"/>
    <numFmt numFmtId="200" formatCode="[$-FC19]d\ mmmm\ yyyy\ &quot;г.&quot;"/>
    <numFmt numFmtId="201" formatCode="#,###.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 wrapText="1"/>
    </xf>
    <xf numFmtId="3" fontId="5" fillId="0" borderId="0" xfId="54" applyNumberFormat="1" applyFont="1" applyFill="1" applyAlignment="1">
      <alignment vertical="center" wrapText="1"/>
      <protection/>
    </xf>
    <xf numFmtId="187" fontId="5" fillId="0" borderId="0" xfId="54" applyNumberFormat="1" applyFont="1" applyFill="1" applyAlignment="1">
      <alignment vertical="center" wrapText="1"/>
      <protection/>
    </xf>
    <xf numFmtId="187" fontId="6" fillId="0" borderId="11" xfId="54" applyNumberFormat="1" applyFont="1" applyFill="1" applyBorder="1" applyAlignment="1">
      <alignment horizontal="center" vertical="center" wrapText="1"/>
      <protection/>
    </xf>
    <xf numFmtId="187" fontId="4" fillId="0" borderId="11" xfId="0" applyNumberFormat="1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2" xfId="54" applyNumberFormat="1" applyFont="1" applyFill="1" applyBorder="1" applyAlignment="1">
      <alignment horizontal="right" vertical="center" wrapText="1"/>
      <protection/>
    </xf>
    <xf numFmtId="187" fontId="4" fillId="0" borderId="13" xfId="0" applyNumberFormat="1" applyFont="1" applyBorder="1" applyAlignment="1">
      <alignment vertical="center" wrapText="1"/>
    </xf>
    <xf numFmtId="187" fontId="4" fillId="0" borderId="0" xfId="0" applyNumberFormat="1" applyFont="1" applyFill="1" applyAlignment="1">
      <alignment vertical="center" wrapText="1"/>
    </xf>
    <xf numFmtId="188" fontId="4" fillId="0" borderId="13" xfId="0" applyNumberFormat="1" applyFont="1" applyFill="1" applyBorder="1" applyAlignment="1">
      <alignment vertical="center" wrapText="1"/>
    </xf>
    <xf numFmtId="187" fontId="6" fillId="0" borderId="12" xfId="54" applyNumberFormat="1" applyFont="1" applyFill="1" applyBorder="1" applyAlignment="1">
      <alignment vertical="center" wrapText="1"/>
      <protection/>
    </xf>
    <xf numFmtId="187" fontId="6" fillId="0" borderId="0" xfId="0" applyNumberFormat="1" applyFont="1" applyFill="1" applyAlignment="1">
      <alignment vertical="center" wrapText="1"/>
    </xf>
    <xf numFmtId="187" fontId="6" fillId="0" borderId="11" xfId="54" applyNumberFormat="1" applyFont="1" applyFill="1" applyBorder="1" applyAlignment="1">
      <alignment horizontal="right" vertical="center" wrapText="1"/>
      <protection/>
    </xf>
    <xf numFmtId="188" fontId="4" fillId="0" borderId="11" xfId="0" applyNumberFormat="1" applyFont="1" applyFill="1" applyBorder="1" applyAlignment="1">
      <alignment vertical="center" wrapText="1"/>
    </xf>
    <xf numFmtId="3" fontId="6" fillId="0" borderId="0" xfId="54" applyNumberFormat="1" applyFont="1" applyFill="1" applyBorder="1" applyAlignment="1">
      <alignment vertical="center" wrapText="1"/>
      <protection/>
    </xf>
    <xf numFmtId="187" fontId="6" fillId="0" borderId="0" xfId="54" applyNumberFormat="1" applyFont="1" applyFill="1" applyBorder="1" applyAlignment="1">
      <alignment vertical="center" wrapText="1"/>
      <protection/>
    </xf>
    <xf numFmtId="187" fontId="6" fillId="0" borderId="0" xfId="54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vertical="center" wrapText="1"/>
    </xf>
    <xf numFmtId="187" fontId="6" fillId="0" borderId="0" xfId="54" applyNumberFormat="1" applyFont="1" applyFill="1" applyBorder="1" applyAlignment="1">
      <alignment horizontal="right" vertical="center" wrapText="1"/>
      <protection/>
    </xf>
    <xf numFmtId="187" fontId="6" fillId="0" borderId="11" xfId="54" applyNumberFormat="1" applyFont="1" applyFill="1" applyBorder="1" applyAlignment="1">
      <alignment vertical="center" wrapText="1"/>
      <protection/>
    </xf>
    <xf numFmtId="187" fontId="6" fillId="0" borderId="14" xfId="54" applyNumberFormat="1" applyFont="1" applyFill="1" applyBorder="1" applyAlignment="1">
      <alignment horizontal="center" vertical="center" wrapText="1"/>
      <protection/>
    </xf>
    <xf numFmtId="187" fontId="6" fillId="0" borderId="13" xfId="54" applyNumberFormat="1" applyFont="1" applyFill="1" applyBorder="1" applyAlignment="1">
      <alignment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87" fontId="4" fillId="0" borderId="11" xfId="54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87" fontId="6" fillId="0" borderId="15" xfId="54" applyNumberFormat="1" applyFont="1" applyFill="1" applyBorder="1" applyAlignment="1">
      <alignment vertical="center" wrapText="1"/>
      <protection/>
    </xf>
    <xf numFmtId="3" fontId="6" fillId="0" borderId="13" xfId="54" applyNumberFormat="1" applyFont="1" applyFill="1" applyBorder="1" applyAlignment="1">
      <alignment horizontal="right" vertical="center" wrapText="1"/>
      <protection/>
    </xf>
    <xf numFmtId="187" fontId="7" fillId="0" borderId="0" xfId="54" applyNumberFormat="1" applyFont="1" applyFill="1" applyAlignment="1">
      <alignment horizontal="center" vertical="center" wrapText="1"/>
      <protection/>
    </xf>
    <xf numFmtId="3" fontId="6" fillId="0" borderId="0" xfId="54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4" applyNumberFormat="1" applyFont="1" applyFill="1" applyBorder="1" applyAlignment="1">
      <alignment vertical="center" wrapText="1"/>
      <protection/>
    </xf>
    <xf numFmtId="187" fontId="10" fillId="0" borderId="0" xfId="54" applyNumberFormat="1" applyFont="1" applyFill="1" applyAlignment="1">
      <alignment horizontal="center" vertical="center" wrapText="1"/>
      <protection/>
    </xf>
    <xf numFmtId="187" fontId="11" fillId="0" borderId="0" xfId="54" applyNumberFormat="1" applyFont="1" applyFill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6" fillId="0" borderId="11" xfId="54" applyNumberFormat="1" applyFont="1" applyFill="1" applyBorder="1" applyAlignment="1">
      <alignment horizontal="right" vertical="center" wrapText="1"/>
      <protection/>
    </xf>
    <xf numFmtId="194" fontId="0" fillId="0" borderId="11" xfId="0" applyNumberFormat="1" applyFont="1" applyFill="1" applyBorder="1" applyAlignment="1">
      <alignment vertical="center" wrapText="1"/>
    </xf>
    <xf numFmtId="194" fontId="0" fillId="0" borderId="11" xfId="0" applyNumberFormat="1" applyBorder="1" applyAlignment="1">
      <alignment/>
    </xf>
    <xf numFmtId="194" fontId="4" fillId="0" borderId="0" xfId="0" applyNumberFormat="1" applyFont="1" applyFill="1" applyAlignment="1">
      <alignment vertical="center" wrapText="1"/>
    </xf>
    <xf numFmtId="187" fontId="14" fillId="0" borderId="0" xfId="54" applyNumberFormat="1" applyFont="1" applyFill="1" applyAlignment="1">
      <alignment horizontal="center" vertical="center" wrapText="1"/>
      <protection/>
    </xf>
    <xf numFmtId="187" fontId="6" fillId="0" borderId="15" xfId="54" applyNumberFormat="1" applyFont="1" applyFill="1" applyBorder="1" applyAlignment="1">
      <alignment horizontal="center" vertical="center" wrapText="1"/>
      <protection/>
    </xf>
    <xf numFmtId="187" fontId="9" fillId="0" borderId="0" xfId="54" applyNumberFormat="1" applyFont="1" applyFill="1" applyAlignment="1">
      <alignment horizontal="center" vertical="center" wrapText="1"/>
      <protection/>
    </xf>
    <xf numFmtId="3" fontId="6" fillId="0" borderId="16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3" fontId="6" fillId="0" borderId="16" xfId="54" applyNumberFormat="1" applyFont="1" applyFill="1" applyBorder="1" applyAlignment="1">
      <alignment horizontal="right" vertical="center" wrapText="1"/>
      <protection/>
    </xf>
    <xf numFmtId="187" fontId="6" fillId="0" borderId="17" xfId="54" applyNumberFormat="1" applyFont="1" applyFill="1" applyBorder="1" applyAlignment="1">
      <alignment vertical="center" wrapText="1"/>
      <protection/>
    </xf>
    <xf numFmtId="187" fontId="4" fillId="0" borderId="18" xfId="0" applyNumberFormat="1" applyFont="1" applyFill="1" applyBorder="1" applyAlignment="1">
      <alignment vertical="center" wrapText="1"/>
    </xf>
    <xf numFmtId="187" fontId="4" fillId="0" borderId="13" xfId="54" applyNumberFormat="1" applyFont="1" applyFill="1" applyBorder="1" applyAlignment="1">
      <alignment vertical="center" wrapText="1"/>
      <protection/>
    </xf>
    <xf numFmtId="188" fontId="4" fillId="0" borderId="15" xfId="0" applyNumberFormat="1" applyFont="1" applyFill="1" applyBorder="1" applyAlignment="1">
      <alignment vertical="center" wrapText="1"/>
    </xf>
    <xf numFmtId="187" fontId="4" fillId="0" borderId="17" xfId="0" applyNumberFormat="1" applyFont="1" applyFill="1" applyBorder="1" applyAlignment="1">
      <alignment vertical="center" wrapText="1"/>
    </xf>
    <xf numFmtId="187" fontId="6" fillId="0" borderId="17" xfId="0" applyNumberFormat="1" applyFont="1" applyFill="1" applyBorder="1" applyAlignment="1">
      <alignment vertical="center" wrapText="1"/>
    </xf>
    <xf numFmtId="187" fontId="6" fillId="0" borderId="0" xfId="54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187" fontId="6" fillId="0" borderId="11" xfId="0" applyNumberFormat="1" applyFont="1" applyFill="1" applyBorder="1" applyAlignment="1">
      <alignment horizontal="center" vertical="center" wrapText="1"/>
    </xf>
    <xf numFmtId="49" fontId="6" fillId="33" borderId="11" xfId="5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187" fontId="6" fillId="33" borderId="13" xfId="0" applyNumberFormat="1" applyFont="1" applyFill="1" applyBorder="1" applyAlignment="1">
      <alignment horizontal="right" vertical="center" wrapText="1"/>
    </xf>
    <xf numFmtId="194" fontId="6" fillId="0" borderId="13" xfId="0" applyNumberFormat="1" applyFont="1" applyFill="1" applyBorder="1" applyAlignment="1">
      <alignment horizontal="right" vertical="center" wrapText="1"/>
    </xf>
    <xf numFmtId="188" fontId="6" fillId="0" borderId="17" xfId="0" applyNumberFormat="1" applyFont="1" applyFill="1" applyBorder="1" applyAlignment="1">
      <alignment horizontal="right" vertical="center" wrapText="1"/>
    </xf>
    <xf numFmtId="187" fontId="6" fillId="0" borderId="11" xfId="0" applyNumberFormat="1" applyFont="1" applyBorder="1" applyAlignment="1">
      <alignment horizontal="right"/>
    </xf>
    <xf numFmtId="187" fontId="6" fillId="33" borderId="11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7" fontId="6" fillId="0" borderId="0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vertical="center" wrapText="1"/>
    </xf>
    <xf numFmtId="188" fontId="6" fillId="0" borderId="13" xfId="0" applyNumberFormat="1" applyFont="1" applyFill="1" applyBorder="1" applyAlignment="1">
      <alignment vertical="center" wrapText="1"/>
    </xf>
    <xf numFmtId="187" fontId="6" fillId="0" borderId="13" xfId="0" applyNumberFormat="1" applyFont="1" applyFill="1" applyBorder="1" applyAlignment="1">
      <alignment/>
    </xf>
    <xf numFmtId="187" fontId="6" fillId="0" borderId="13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8" fontId="6" fillId="0" borderId="11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 vertical="center" wrapText="1"/>
    </xf>
    <xf numFmtId="188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6" fillId="0" borderId="15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187" fontId="4" fillId="0" borderId="13" xfId="0" applyNumberFormat="1" applyFont="1" applyFill="1" applyBorder="1" applyAlignment="1">
      <alignment vertical="center" wrapText="1"/>
    </xf>
    <xf numFmtId="49" fontId="6" fillId="34" borderId="11" xfId="54" applyNumberFormat="1" applyFont="1" applyFill="1" applyBorder="1" applyAlignment="1">
      <alignment horizontal="justify" vertical="center" wrapText="1"/>
      <protection/>
    </xf>
    <xf numFmtId="1" fontId="6" fillId="34" borderId="11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87" fontId="4" fillId="0" borderId="13" xfId="0" applyNumberFormat="1" applyFont="1" applyFill="1" applyBorder="1" applyAlignment="1">
      <alignment horizontal="right" vertical="center" wrapText="1"/>
    </xf>
    <xf numFmtId="4" fontId="4" fillId="0" borderId="0" xfId="54" applyNumberFormat="1" applyFont="1" applyFill="1" applyBorder="1" applyAlignment="1">
      <alignment vertical="center" wrapText="1"/>
      <protection/>
    </xf>
    <xf numFmtId="0" fontId="4" fillId="0" borderId="1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1" xfId="54" applyNumberFormat="1" applyFont="1" applyFill="1" applyBorder="1" applyAlignment="1">
      <alignment horizontal="right" vertical="center" wrapText="1"/>
      <protection/>
    </xf>
    <xf numFmtId="4" fontId="4" fillId="0" borderId="11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Alignment="1">
      <alignment horizontal="right" vertical="center" wrapText="1"/>
    </xf>
    <xf numFmtId="187" fontId="18" fillId="0" borderId="0" xfId="54" applyNumberFormat="1" applyFont="1" applyFill="1" applyAlignment="1">
      <alignment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194" fontId="4" fillId="0" borderId="13" xfId="54" applyNumberFormat="1" applyFont="1" applyFill="1" applyBorder="1" applyAlignment="1">
      <alignment vertical="center" wrapText="1"/>
      <protection/>
    </xf>
    <xf numFmtId="187" fontId="6" fillId="0" borderId="19" xfId="54" applyNumberFormat="1" applyFont="1" applyFill="1" applyBorder="1" applyAlignment="1">
      <alignment horizontal="right" vertical="center" wrapText="1"/>
      <protection/>
    </xf>
    <xf numFmtId="187" fontId="9" fillId="0" borderId="20" xfId="54" applyNumberFormat="1" applyFont="1" applyFill="1" applyBorder="1" applyAlignment="1">
      <alignment horizontal="center" vertical="center" wrapText="1"/>
      <protection/>
    </xf>
    <xf numFmtId="187" fontId="4" fillId="0" borderId="11" xfId="54" applyNumberFormat="1" applyFont="1" applyFill="1" applyBorder="1" applyAlignment="1">
      <alignment horizontal="center" vertical="center" wrapText="1"/>
      <protection/>
    </xf>
    <xf numFmtId="188" fontId="4" fillId="0" borderId="11" xfId="0" applyNumberFormat="1" applyFont="1" applyFill="1" applyBorder="1" applyAlignment="1">
      <alignment horizontal="center" vertical="center" wrapText="1"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187" fontId="4" fillId="0" borderId="15" xfId="54" applyNumberFormat="1" applyFont="1" applyFill="1" applyBorder="1" applyAlignment="1">
      <alignment vertical="center" wrapText="1"/>
      <protection/>
    </xf>
    <xf numFmtId="2" fontId="5" fillId="0" borderId="0" xfId="54" applyNumberFormat="1" applyFont="1" applyFill="1" applyAlignment="1">
      <alignment vertical="center" wrapText="1"/>
      <protection/>
    </xf>
    <xf numFmtId="2" fontId="6" fillId="34" borderId="11" xfId="54" applyNumberFormat="1" applyFont="1" applyFill="1" applyBorder="1" applyAlignment="1">
      <alignment horizontal="justify" vertical="center" wrapText="1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34" borderId="11" xfId="54" applyNumberFormat="1" applyFont="1" applyFill="1" applyBorder="1" applyAlignment="1">
      <alignment horizontal="center" vertical="center" wrapText="1"/>
      <protection/>
    </xf>
    <xf numFmtId="1" fontId="6" fillId="34" borderId="0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right" vertical="center" wrapText="1"/>
      <protection/>
    </xf>
    <xf numFmtId="2" fontId="4" fillId="0" borderId="17" xfId="54" applyNumberFormat="1" applyFont="1" applyFill="1" applyBorder="1" applyAlignment="1">
      <alignment vertical="center" wrapText="1"/>
      <protection/>
    </xf>
    <xf numFmtId="194" fontId="4" fillId="0" borderId="13" xfId="0" applyNumberFormat="1" applyFont="1" applyFill="1" applyBorder="1" applyAlignment="1">
      <alignment vertical="center" wrapText="1"/>
    </xf>
    <xf numFmtId="194" fontId="4" fillId="0" borderId="15" xfId="0" applyNumberFormat="1" applyFont="1" applyFill="1" applyBorder="1" applyAlignment="1">
      <alignment vertical="center" wrapText="1"/>
    </xf>
    <xf numFmtId="2" fontId="6" fillId="0" borderId="12" xfId="54" applyNumberFormat="1" applyFont="1" applyFill="1" applyBorder="1" applyAlignment="1">
      <alignment vertical="center" wrapText="1"/>
      <protection/>
    </xf>
    <xf numFmtId="2" fontId="4" fillId="0" borderId="11" xfId="54" applyNumberFormat="1" applyFont="1" applyFill="1" applyBorder="1" applyAlignment="1">
      <alignment horizontal="right" vertical="center" wrapText="1"/>
      <protection/>
    </xf>
    <xf numFmtId="2" fontId="4" fillId="0" borderId="19" xfId="0" applyNumberFormat="1" applyFont="1" applyFill="1" applyBorder="1" applyAlignment="1">
      <alignment horizontal="right" vertical="center" wrapText="1"/>
    </xf>
    <xf numFmtId="194" fontId="4" fillId="0" borderId="11" xfId="0" applyNumberFormat="1" applyFont="1" applyFill="1" applyBorder="1" applyAlignment="1">
      <alignment vertical="center" wrapText="1"/>
    </xf>
    <xf numFmtId="194" fontId="4" fillId="0" borderId="11" xfId="0" applyNumberFormat="1" applyFont="1" applyFill="1" applyBorder="1" applyAlignment="1">
      <alignment horizontal="right" vertical="center" wrapText="1"/>
    </xf>
    <xf numFmtId="2" fontId="6" fillId="0" borderId="0" xfId="54" applyNumberFormat="1" applyFont="1" applyFill="1" applyBorder="1" applyAlignment="1">
      <alignment vertical="center" wrapText="1"/>
      <protection/>
    </xf>
    <xf numFmtId="2" fontId="6" fillId="0" borderId="0" xfId="54" applyNumberFormat="1" applyFont="1" applyFill="1" applyBorder="1" applyAlignment="1">
      <alignment vertical="center" wrapText="1"/>
      <protection/>
    </xf>
    <xf numFmtId="2" fontId="6" fillId="0" borderId="0" xfId="54" applyNumberFormat="1" applyFont="1" applyFill="1" applyBorder="1" applyAlignment="1">
      <alignment horizontal="right" vertical="center" wrapText="1"/>
      <protection/>
    </xf>
    <xf numFmtId="189" fontId="4" fillId="0" borderId="17" xfId="54" applyNumberFormat="1" applyFont="1" applyFill="1" applyBorder="1" applyAlignment="1">
      <alignment vertical="center" wrapText="1"/>
      <protection/>
    </xf>
    <xf numFmtId="3" fontId="4" fillId="0" borderId="17" xfId="54" applyNumberFormat="1" applyFont="1" applyFill="1" applyBorder="1" applyAlignment="1">
      <alignment vertical="center" wrapText="1"/>
      <protection/>
    </xf>
    <xf numFmtId="187" fontId="6" fillId="0" borderId="14" xfId="54" applyNumberFormat="1" applyFont="1" applyFill="1" applyBorder="1" applyAlignment="1">
      <alignment horizontal="right" vertical="center" wrapText="1"/>
      <protection/>
    </xf>
    <xf numFmtId="187" fontId="4" fillId="0" borderId="19" xfId="54" applyNumberFormat="1" applyFont="1" applyFill="1" applyBorder="1" applyAlignment="1">
      <alignment horizontal="right" vertical="center" wrapText="1"/>
      <protection/>
    </xf>
    <xf numFmtId="3" fontId="4" fillId="0" borderId="19" xfId="0" applyNumberFormat="1" applyFont="1" applyFill="1" applyBorder="1" applyAlignment="1">
      <alignment horizontal="right" vertical="center" wrapText="1"/>
    </xf>
    <xf numFmtId="187" fontId="4" fillId="0" borderId="15" xfId="0" applyNumberFormat="1" applyFont="1" applyFill="1" applyBorder="1" applyAlignment="1">
      <alignment vertical="center" wrapText="1"/>
    </xf>
    <xf numFmtId="188" fontId="4" fillId="0" borderId="17" xfId="54" applyNumberFormat="1" applyFont="1" applyFill="1" applyBorder="1" applyAlignment="1">
      <alignment vertical="center" wrapText="1"/>
      <protection/>
    </xf>
    <xf numFmtId="3" fontId="4" fillId="33" borderId="0" xfId="0" applyNumberFormat="1" applyFont="1" applyFill="1" applyAlignment="1">
      <alignment vertical="center" wrapText="1"/>
    </xf>
    <xf numFmtId="3" fontId="6" fillId="0" borderId="14" xfId="54" applyNumberFormat="1" applyFont="1" applyFill="1" applyBorder="1" applyAlignment="1">
      <alignment horizontal="center" vertical="center" wrapText="1"/>
      <protection/>
    </xf>
    <xf numFmtId="188" fontId="4" fillId="33" borderId="0" xfId="0" applyNumberFormat="1" applyFont="1" applyFill="1" applyAlignment="1">
      <alignment vertical="center" wrapText="1"/>
    </xf>
    <xf numFmtId="189" fontId="4" fillId="33" borderId="0" xfId="0" applyNumberFormat="1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6" fillId="0" borderId="15" xfId="54" applyNumberFormat="1" applyFont="1" applyFill="1" applyBorder="1" applyAlignment="1">
      <alignment horizontal="center" vertical="center" wrapText="1"/>
      <protection/>
    </xf>
    <xf numFmtId="188" fontId="4" fillId="0" borderId="0" xfId="0" applyNumberFormat="1" applyFont="1" applyFill="1" applyAlignment="1">
      <alignment vertical="center" wrapText="1"/>
    </xf>
    <xf numFmtId="194" fontId="4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7" fontId="6" fillId="0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/>
    </xf>
    <xf numFmtId="187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87" fontId="6" fillId="0" borderId="15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vertical="center" wrapText="1"/>
    </xf>
    <xf numFmtId="187" fontId="6" fillId="0" borderId="13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187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86" fontId="6" fillId="0" borderId="12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/>
    </xf>
    <xf numFmtId="186" fontId="4" fillId="0" borderId="13" xfId="0" applyNumberFormat="1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9" fontId="6" fillId="0" borderId="11" xfId="54" applyNumberFormat="1" applyFont="1" applyFill="1" applyBorder="1" applyAlignment="1">
      <alignment horizontal="justify" vertical="center" wrapText="1"/>
      <protection/>
    </xf>
    <xf numFmtId="187" fontId="4" fillId="0" borderId="0" xfId="0" applyNumberFormat="1" applyFont="1" applyFill="1" applyBorder="1" applyAlignment="1">
      <alignment vertical="center" wrapText="1"/>
    </xf>
    <xf numFmtId="4" fontId="6" fillId="0" borderId="11" xfId="54" applyNumberFormat="1" applyFont="1" applyFill="1" applyBorder="1" applyAlignment="1">
      <alignment horizontal="right" vertical="center" wrapText="1"/>
      <protection/>
    </xf>
    <xf numFmtId="3" fontId="6" fillId="35" borderId="13" xfId="54" applyNumberFormat="1" applyFont="1" applyFill="1" applyBorder="1" applyAlignment="1">
      <alignment horizontal="right" vertical="center" wrapText="1"/>
      <protection/>
    </xf>
    <xf numFmtId="187" fontId="6" fillId="35" borderId="12" xfId="54" applyNumberFormat="1" applyFont="1" applyFill="1" applyBorder="1" applyAlignment="1">
      <alignment vertical="center" wrapText="1"/>
      <protection/>
    </xf>
    <xf numFmtId="187" fontId="6" fillId="35" borderId="13" xfId="0" applyNumberFormat="1" applyFont="1" applyFill="1" applyBorder="1" applyAlignment="1">
      <alignment horizontal="right" vertical="center" wrapText="1"/>
    </xf>
    <xf numFmtId="187" fontId="6" fillId="35" borderId="11" xfId="0" applyNumberFormat="1" applyFont="1" applyFill="1" applyBorder="1" applyAlignment="1">
      <alignment horizontal="right"/>
    </xf>
    <xf numFmtId="187" fontId="4" fillId="35" borderId="0" xfId="0" applyNumberFormat="1" applyFont="1" applyFill="1" applyAlignment="1">
      <alignment vertical="center" wrapText="1"/>
    </xf>
    <xf numFmtId="3" fontId="5" fillId="35" borderId="0" xfId="54" applyNumberFormat="1" applyFont="1" applyFill="1" applyAlignment="1">
      <alignment vertical="center" wrapText="1"/>
      <protection/>
    </xf>
    <xf numFmtId="187" fontId="5" fillId="35" borderId="0" xfId="54" applyNumberFormat="1" applyFont="1" applyFill="1" applyAlignment="1">
      <alignment vertical="center" wrapText="1"/>
      <protection/>
    </xf>
    <xf numFmtId="187" fontId="15" fillId="35" borderId="0" xfId="54" applyNumberFormat="1" applyFont="1" applyFill="1" applyAlignment="1">
      <alignment vertical="center" wrapText="1"/>
      <protection/>
    </xf>
    <xf numFmtId="3" fontId="4" fillId="35" borderId="0" xfId="0" applyNumberFormat="1" applyFont="1" applyFill="1" applyAlignment="1">
      <alignment vertical="center" wrapText="1"/>
    </xf>
    <xf numFmtId="187" fontId="6" fillId="35" borderId="14" xfId="54" applyNumberFormat="1" applyFont="1" applyFill="1" applyBorder="1" applyAlignment="1">
      <alignment horizontal="center" vertical="center" wrapText="1"/>
      <protection/>
    </xf>
    <xf numFmtId="187" fontId="16" fillId="35" borderId="14" xfId="54" applyNumberFormat="1" applyFont="1" applyFill="1" applyBorder="1" applyAlignment="1">
      <alignment horizontal="center" vertical="center" wrapText="1"/>
      <protection/>
    </xf>
    <xf numFmtId="187" fontId="6" fillId="35" borderId="11" xfId="54" applyNumberFormat="1" applyFont="1" applyFill="1" applyBorder="1" applyAlignment="1">
      <alignment horizontal="center" vertical="center" wrapText="1"/>
      <protection/>
    </xf>
    <xf numFmtId="187" fontId="4" fillId="35" borderId="11" xfId="0" applyNumberFormat="1" applyFont="1" applyFill="1" applyBorder="1" applyAlignment="1">
      <alignment horizontal="center" vertical="center" wrapText="1"/>
    </xf>
    <xf numFmtId="187" fontId="16" fillId="35" borderId="11" xfId="54" applyNumberFormat="1" applyFont="1" applyFill="1" applyBorder="1" applyAlignment="1">
      <alignment horizontal="center" vertical="center" wrapText="1"/>
      <protection/>
    </xf>
    <xf numFmtId="1" fontId="6" fillId="35" borderId="11" xfId="54" applyNumberFormat="1" applyFont="1" applyFill="1" applyBorder="1" applyAlignment="1">
      <alignment horizontal="center" vertical="center" wrapText="1"/>
      <protection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 vertical="center" wrapText="1"/>
    </xf>
    <xf numFmtId="3" fontId="6" fillId="35" borderId="11" xfId="54" applyNumberFormat="1" applyFont="1" applyFill="1" applyBorder="1" applyAlignment="1">
      <alignment horizontal="center" vertical="center" wrapText="1"/>
      <protection/>
    </xf>
    <xf numFmtId="3" fontId="16" fillId="35" borderId="11" xfId="54" applyNumberFormat="1" applyFont="1" applyFill="1" applyBorder="1" applyAlignment="1">
      <alignment horizontal="center" vertical="center" wrapText="1"/>
      <protection/>
    </xf>
    <xf numFmtId="3" fontId="6" fillId="35" borderId="12" xfId="54" applyNumberFormat="1" applyFont="1" applyFill="1" applyBorder="1" applyAlignment="1">
      <alignment horizontal="right" vertical="center" wrapText="1"/>
      <protection/>
    </xf>
    <xf numFmtId="187" fontId="6" fillId="35" borderId="15" xfId="54" applyNumberFormat="1" applyFont="1" applyFill="1" applyBorder="1" applyAlignment="1">
      <alignment vertical="center" wrapText="1"/>
      <protection/>
    </xf>
    <xf numFmtId="187" fontId="4" fillId="35" borderId="13" xfId="0" applyNumberFormat="1" applyFont="1" applyFill="1" applyBorder="1" applyAlignment="1">
      <alignment vertical="center" wrapText="1"/>
    </xf>
    <xf numFmtId="187" fontId="4" fillId="35" borderId="0" xfId="0" applyNumberFormat="1" applyFont="1" applyFill="1" applyAlignment="1">
      <alignment vertical="center" wrapText="1"/>
    </xf>
    <xf numFmtId="188" fontId="4" fillId="35" borderId="13" xfId="54" applyNumberFormat="1" applyFont="1" applyFill="1" applyBorder="1" applyAlignment="1">
      <alignment vertical="center" wrapText="1"/>
      <protection/>
    </xf>
    <xf numFmtId="188" fontId="6" fillId="35" borderId="13" xfId="0" applyNumberFormat="1" applyFont="1" applyFill="1" applyBorder="1" applyAlignment="1">
      <alignment horizontal="right" vertical="center" wrapText="1"/>
    </xf>
    <xf numFmtId="188" fontId="4" fillId="35" borderId="13" xfId="0" applyNumberFormat="1" applyFont="1" applyFill="1" applyBorder="1" applyAlignment="1">
      <alignment vertical="center" wrapText="1"/>
    </xf>
    <xf numFmtId="187" fontId="6" fillId="35" borderId="13" xfId="54" applyNumberFormat="1" applyFont="1" applyFill="1" applyBorder="1" applyAlignment="1">
      <alignment vertical="center" wrapText="1"/>
      <protection/>
    </xf>
    <xf numFmtId="188" fontId="4" fillId="35" borderId="0" xfId="0" applyNumberFormat="1" applyFont="1" applyFill="1" applyAlignment="1">
      <alignment vertical="center" wrapText="1"/>
    </xf>
    <xf numFmtId="187" fontId="6" fillId="35" borderId="0" xfId="0" applyNumberFormat="1" applyFont="1" applyFill="1" applyAlignment="1">
      <alignment vertical="center" wrapText="1"/>
    </xf>
    <xf numFmtId="187" fontId="6" fillId="35" borderId="11" xfId="54" applyNumberFormat="1" applyFont="1" applyFill="1" applyBorder="1" applyAlignment="1">
      <alignment horizontal="right" vertical="center" wrapText="1"/>
      <protection/>
    </xf>
    <xf numFmtId="187" fontId="4" fillId="35" borderId="11" xfId="54" applyNumberFormat="1" applyFont="1" applyFill="1" applyBorder="1" applyAlignment="1">
      <alignment horizontal="right" vertical="center" wrapText="1"/>
      <protection/>
    </xf>
    <xf numFmtId="3" fontId="4" fillId="35" borderId="11" xfId="0" applyNumberFormat="1" applyFont="1" applyFill="1" applyBorder="1" applyAlignment="1">
      <alignment horizontal="right" vertical="center" wrapText="1"/>
    </xf>
    <xf numFmtId="188" fontId="4" fillId="35" borderId="11" xfId="0" applyNumberFormat="1" applyFont="1" applyFill="1" applyBorder="1" applyAlignment="1">
      <alignment vertical="center" wrapText="1"/>
    </xf>
    <xf numFmtId="188" fontId="4" fillId="35" borderId="11" xfId="0" applyNumberFormat="1" applyFont="1" applyFill="1" applyBorder="1" applyAlignment="1">
      <alignment horizontal="right" vertical="center" wrapText="1"/>
    </xf>
    <xf numFmtId="3" fontId="6" fillId="35" borderId="0" xfId="54" applyNumberFormat="1" applyFont="1" applyFill="1" applyBorder="1" applyAlignment="1">
      <alignment vertical="center" wrapText="1"/>
      <protection/>
    </xf>
    <xf numFmtId="187" fontId="6" fillId="35" borderId="0" xfId="54" applyNumberFormat="1" applyFont="1" applyFill="1" applyBorder="1" applyAlignment="1">
      <alignment vertical="center" wrapText="1"/>
      <protection/>
    </xf>
    <xf numFmtId="187" fontId="16" fillId="35" borderId="0" xfId="54" applyNumberFormat="1" applyFont="1" applyFill="1" applyBorder="1" applyAlignment="1">
      <alignment vertical="center" wrapText="1"/>
      <protection/>
    </xf>
    <xf numFmtId="187" fontId="6" fillId="35" borderId="0" xfId="54" applyNumberFormat="1" applyFont="1" applyFill="1" applyBorder="1" applyAlignment="1">
      <alignment vertical="center" wrapText="1"/>
      <protection/>
    </xf>
    <xf numFmtId="3" fontId="4" fillId="35" borderId="0" xfId="0" applyNumberFormat="1" applyFont="1" applyFill="1" applyBorder="1" applyAlignment="1">
      <alignment vertical="center" wrapText="1"/>
    </xf>
    <xf numFmtId="187" fontId="4" fillId="35" borderId="0" xfId="0" applyNumberFormat="1" applyFont="1" applyFill="1" applyBorder="1" applyAlignment="1">
      <alignment vertical="center" wrapText="1"/>
    </xf>
    <xf numFmtId="187" fontId="6" fillId="35" borderId="0" xfId="54" applyNumberFormat="1" applyFont="1" applyFill="1" applyBorder="1" applyAlignment="1">
      <alignment horizontal="right" vertical="center" wrapText="1"/>
      <protection/>
    </xf>
    <xf numFmtId="187" fontId="17" fillId="35" borderId="0" xfId="0" applyNumberFormat="1" applyFont="1" applyFill="1" applyBorder="1" applyAlignment="1">
      <alignment vertical="center" wrapText="1"/>
    </xf>
    <xf numFmtId="187" fontId="17" fillId="35" borderId="0" xfId="0" applyNumberFormat="1" applyFont="1" applyFill="1" applyAlignment="1">
      <alignment vertical="center" wrapText="1"/>
    </xf>
    <xf numFmtId="187" fontId="6" fillId="35" borderId="13" xfId="0" applyNumberFormat="1" applyFont="1" applyFill="1" applyBorder="1" applyAlignment="1">
      <alignment vertical="center" wrapText="1"/>
    </xf>
    <xf numFmtId="0" fontId="60" fillId="0" borderId="0" xfId="0" applyFont="1" applyAlignment="1">
      <alignment/>
    </xf>
    <xf numFmtId="201" fontId="4" fillId="35" borderId="17" xfId="0" applyNumberFormat="1" applyFont="1" applyFill="1" applyBorder="1" applyAlignment="1">
      <alignment vertical="center" wrapText="1"/>
    </xf>
    <xf numFmtId="187" fontId="4" fillId="35" borderId="17" xfId="0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201" fontId="6" fillId="35" borderId="17" xfId="54" applyNumberFormat="1" applyFont="1" applyFill="1" applyBorder="1" applyAlignment="1">
      <alignment vertical="center" wrapText="1"/>
      <protection/>
    </xf>
    <xf numFmtId="187" fontId="62" fillId="35" borderId="17" xfId="0" applyNumberFormat="1" applyFont="1" applyFill="1" applyBorder="1" applyAlignment="1">
      <alignment vertical="center" wrapText="1"/>
    </xf>
    <xf numFmtId="187" fontId="62" fillId="0" borderId="17" xfId="0" applyNumberFormat="1" applyFont="1" applyFill="1" applyBorder="1" applyAlignment="1">
      <alignment vertical="center" wrapText="1"/>
    </xf>
    <xf numFmtId="187" fontId="63" fillId="0" borderId="17" xfId="0" applyNumberFormat="1" applyFont="1" applyFill="1" applyBorder="1" applyAlignment="1">
      <alignment vertical="center" wrapText="1"/>
    </xf>
    <xf numFmtId="4" fontId="63" fillId="0" borderId="11" xfId="54" applyNumberFormat="1" applyFont="1" applyFill="1" applyBorder="1" applyAlignment="1">
      <alignment horizontal="right" vertical="center" wrapText="1"/>
      <protection/>
    </xf>
    <xf numFmtId="187" fontId="62" fillId="35" borderId="18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87" fontId="63" fillId="35" borderId="12" xfId="54" applyNumberFormat="1" applyFont="1" applyFill="1" applyBorder="1" applyAlignment="1">
      <alignment vertical="center" wrapText="1"/>
      <protection/>
    </xf>
    <xf numFmtId="187" fontId="16" fillId="35" borderId="12" xfId="54" applyNumberFormat="1" applyFont="1" applyFill="1" applyBorder="1" applyAlignment="1">
      <alignment vertical="center" wrapText="1"/>
      <protection/>
    </xf>
    <xf numFmtId="187" fontId="16" fillId="35" borderId="11" xfId="54" applyNumberFormat="1" applyFont="1" applyFill="1" applyBorder="1" applyAlignment="1">
      <alignment horizontal="right" vertical="center" wrapText="1"/>
      <protection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2" fontId="6" fillId="35" borderId="13" xfId="0" applyNumberFormat="1" applyFont="1" applyFill="1" applyBorder="1" applyAlignment="1">
      <alignment horizontal="right"/>
    </xf>
    <xf numFmtId="194" fontId="4" fillId="35" borderId="13" xfId="0" applyNumberFormat="1" applyFont="1" applyFill="1" applyBorder="1" applyAlignment="1">
      <alignment vertical="center" wrapText="1"/>
    </xf>
    <xf numFmtId="188" fontId="6" fillId="35" borderId="17" xfId="0" applyNumberFormat="1" applyFont="1" applyFill="1" applyBorder="1" applyAlignment="1">
      <alignment horizontal="right" vertical="center" wrapText="1"/>
    </xf>
    <xf numFmtId="4" fontId="6" fillId="35" borderId="17" xfId="54" applyNumberFormat="1" applyFont="1" applyFill="1" applyBorder="1" applyAlignment="1">
      <alignment vertical="center" wrapText="1"/>
      <protection/>
    </xf>
    <xf numFmtId="187" fontId="6" fillId="35" borderId="17" xfId="54" applyNumberFormat="1" applyFont="1" applyFill="1" applyBorder="1" applyAlignment="1">
      <alignment vertical="center" wrapText="1"/>
      <protection/>
    </xf>
    <xf numFmtId="4" fontId="6" fillId="35" borderId="11" xfId="54" applyNumberFormat="1" applyFont="1" applyFill="1" applyBorder="1" applyAlignment="1">
      <alignment vertical="center" wrapText="1"/>
      <protection/>
    </xf>
    <xf numFmtId="194" fontId="4" fillId="35" borderId="15" xfId="0" applyNumberFormat="1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3" fontId="6" fillId="35" borderId="15" xfId="54" applyNumberFormat="1" applyFont="1" applyFill="1" applyBorder="1" applyAlignment="1">
      <alignment horizontal="right" vertical="center" wrapText="1"/>
      <protection/>
    </xf>
    <xf numFmtId="187" fontId="6" fillId="35" borderId="15" xfId="0" applyNumberFormat="1" applyFont="1" applyFill="1" applyBorder="1" applyAlignment="1">
      <alignment horizontal="right" vertical="center" wrapText="1"/>
    </xf>
    <xf numFmtId="187" fontId="4" fillId="35" borderId="0" xfId="0" applyNumberFormat="1" applyFont="1" applyFill="1" applyBorder="1" applyAlignment="1">
      <alignment/>
    </xf>
    <xf numFmtId="187" fontId="6" fillId="35" borderId="0" xfId="0" applyNumberFormat="1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vertical="center" wrapText="1"/>
    </xf>
    <xf numFmtId="194" fontId="6" fillId="35" borderId="0" xfId="0" applyNumberFormat="1" applyFont="1" applyFill="1" applyBorder="1" applyAlignment="1">
      <alignment vertical="center" wrapText="1"/>
    </xf>
    <xf numFmtId="188" fontId="6" fillId="35" borderId="13" xfId="0" applyNumberFormat="1" applyFont="1" applyFill="1" applyBorder="1" applyAlignment="1">
      <alignment vertical="center" wrapText="1"/>
    </xf>
    <xf numFmtId="187" fontId="6" fillId="35" borderId="13" xfId="0" applyNumberFormat="1" applyFont="1" applyFill="1" applyBorder="1" applyAlignment="1">
      <alignment horizontal="right"/>
    </xf>
    <xf numFmtId="187" fontId="6" fillId="35" borderId="13" xfId="0" applyNumberFormat="1" applyFont="1" applyFill="1" applyBorder="1" applyAlignment="1">
      <alignment/>
    </xf>
    <xf numFmtId="187" fontId="6" fillId="35" borderId="0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 vertical="center" wrapText="1"/>
    </xf>
    <xf numFmtId="186" fontId="4" fillId="35" borderId="13" xfId="0" applyNumberFormat="1" applyFont="1" applyFill="1" applyBorder="1" applyAlignment="1">
      <alignment vertical="center" wrapText="1"/>
    </xf>
    <xf numFmtId="187" fontId="6" fillId="35" borderId="12" xfId="0" applyNumberFormat="1" applyFont="1" applyFill="1" applyBorder="1" applyAlignment="1">
      <alignment horizontal="right" vertical="center" wrapText="1"/>
    </xf>
    <xf numFmtId="187" fontId="4" fillId="35" borderId="13" xfId="0" applyNumberFormat="1" applyFont="1" applyFill="1" applyBorder="1" applyAlignment="1">
      <alignment vertical="center" wrapText="1"/>
    </xf>
    <xf numFmtId="187" fontId="62" fillId="35" borderId="13" xfId="0" applyNumberFormat="1" applyFont="1" applyFill="1" applyBorder="1" applyAlignment="1">
      <alignment vertical="center" wrapText="1"/>
    </xf>
    <xf numFmtId="187" fontId="6" fillId="35" borderId="0" xfId="0" applyNumberFormat="1" applyFont="1" applyFill="1" applyBorder="1" applyAlignment="1">
      <alignment horizontal="right"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6" fillId="35" borderId="11" xfId="54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87" fontId="6" fillId="0" borderId="15" xfId="54" applyNumberFormat="1" applyFont="1" applyFill="1" applyBorder="1" applyAlignment="1">
      <alignment horizontal="center" vertical="center" wrapText="1"/>
      <protection/>
    </xf>
    <xf numFmtId="187" fontId="6" fillId="0" borderId="21" xfId="54" applyNumberFormat="1" applyFont="1" applyFill="1" applyBorder="1" applyAlignment="1">
      <alignment horizontal="center" vertical="center" wrapText="1"/>
      <protection/>
    </xf>
    <xf numFmtId="187" fontId="9" fillId="0" borderId="0" xfId="54" applyNumberFormat="1" applyFont="1" applyFill="1" applyAlignment="1">
      <alignment horizontal="center" vertical="center" wrapText="1"/>
      <protection/>
    </xf>
    <xf numFmtId="187" fontId="4" fillId="0" borderId="15" xfId="0" applyNumberFormat="1" applyFont="1" applyFill="1" applyBorder="1" applyAlignment="1">
      <alignment horizontal="center" vertical="center" wrapText="1"/>
    </xf>
    <xf numFmtId="187" fontId="4" fillId="0" borderId="21" xfId="0" applyNumberFormat="1" applyFont="1" applyFill="1" applyBorder="1" applyAlignment="1">
      <alignment horizontal="center" vertical="center" wrapText="1"/>
    </xf>
    <xf numFmtId="187" fontId="6" fillId="0" borderId="13" xfId="54" applyNumberFormat="1" applyFont="1" applyFill="1" applyBorder="1" applyAlignment="1">
      <alignment horizontal="center" vertical="center" wrapText="1"/>
      <protection/>
    </xf>
    <xf numFmtId="187" fontId="6" fillId="0" borderId="14" xfId="54" applyNumberFormat="1" applyFont="1" applyFill="1" applyBorder="1" applyAlignment="1">
      <alignment horizontal="center" vertical="center" wrapText="1"/>
      <protection/>
    </xf>
    <xf numFmtId="187" fontId="6" fillId="0" borderId="19" xfId="54" applyNumberFormat="1" applyFont="1" applyFill="1" applyBorder="1" applyAlignment="1">
      <alignment horizontal="center"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3" fontId="6" fillId="0" borderId="15" xfId="54" applyNumberFormat="1" applyFont="1" applyFill="1" applyBorder="1" applyAlignment="1">
      <alignment horizontal="center" vertical="center" wrapText="1"/>
      <protection/>
    </xf>
    <xf numFmtId="187" fontId="8" fillId="0" borderId="0" xfId="54" applyNumberFormat="1" applyFont="1" applyFill="1" applyAlignment="1">
      <alignment horizontal="center" vertical="center" wrapText="1"/>
      <protection/>
    </xf>
    <xf numFmtId="187" fontId="9" fillId="0" borderId="0" xfId="0" applyNumberFormat="1" applyFont="1" applyFill="1" applyAlignment="1">
      <alignment horizontal="center" vertical="center" wrapText="1"/>
    </xf>
    <xf numFmtId="2" fontId="6" fillId="0" borderId="15" xfId="54" applyNumberFormat="1" applyFont="1" applyFill="1" applyBorder="1" applyAlignment="1">
      <alignment horizontal="center" vertical="center" wrapText="1"/>
      <protection/>
    </xf>
    <xf numFmtId="2" fontId="6" fillId="0" borderId="21" xfId="54" applyNumberFormat="1" applyFont="1" applyFill="1" applyBorder="1" applyAlignment="1">
      <alignment horizontal="center" vertical="center" wrapText="1"/>
      <protection/>
    </xf>
    <xf numFmtId="2" fontId="8" fillId="0" borderId="0" xfId="54" applyNumberFormat="1" applyFont="1" applyFill="1" applyAlignment="1">
      <alignment horizontal="center" vertical="center" wrapText="1"/>
      <protection/>
    </xf>
    <xf numFmtId="2" fontId="6" fillId="0" borderId="14" xfId="54" applyNumberFormat="1" applyFont="1" applyFill="1" applyBorder="1" applyAlignment="1">
      <alignment horizontal="center" vertical="center" wrapText="1"/>
      <protection/>
    </xf>
    <xf numFmtId="2" fontId="6" fillId="0" borderId="19" xfId="54" applyNumberFormat="1" applyFont="1" applyFill="1" applyBorder="1" applyAlignment="1">
      <alignment horizontal="center" vertical="center" wrapText="1"/>
      <protection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187" fontId="6" fillId="33" borderId="15" xfId="54" applyNumberFormat="1" applyFont="1" applyFill="1" applyBorder="1" applyAlignment="1">
      <alignment horizontal="center" vertical="center" wrapText="1"/>
      <protection/>
    </xf>
    <xf numFmtId="187" fontId="6" fillId="33" borderId="21" xfId="54" applyNumberFormat="1" applyFont="1" applyFill="1" applyBorder="1" applyAlignment="1">
      <alignment horizontal="center" vertical="center" wrapText="1"/>
      <protection/>
    </xf>
    <xf numFmtId="187" fontId="6" fillId="35" borderId="14" xfId="54" applyNumberFormat="1" applyFont="1" applyFill="1" applyBorder="1" applyAlignment="1">
      <alignment horizontal="center" vertical="center" wrapText="1"/>
      <protection/>
    </xf>
    <xf numFmtId="187" fontId="6" fillId="35" borderId="19" xfId="54" applyNumberFormat="1" applyFont="1" applyFill="1" applyBorder="1" applyAlignment="1">
      <alignment horizontal="center" vertical="center" wrapText="1"/>
      <protection/>
    </xf>
    <xf numFmtId="3" fontId="6" fillId="35" borderId="11" xfId="54" applyNumberFormat="1" applyFont="1" applyFill="1" applyBorder="1" applyAlignment="1">
      <alignment horizontal="center" vertical="center" wrapText="1"/>
      <protection/>
    </xf>
    <xf numFmtId="187" fontId="8" fillId="35" borderId="0" xfId="54" applyNumberFormat="1" applyFont="1" applyFill="1" applyAlignment="1">
      <alignment horizontal="center" vertical="center" wrapText="1"/>
      <protection/>
    </xf>
    <xf numFmtId="187" fontId="6" fillId="35" borderId="15" xfId="54" applyNumberFormat="1" applyFont="1" applyFill="1" applyBorder="1" applyAlignment="1">
      <alignment horizontal="center" vertical="center" wrapText="1"/>
      <protection/>
    </xf>
    <xf numFmtId="187" fontId="6" fillId="35" borderId="21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K45" sqref="K45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3" width="9.125" style="0" customWidth="1"/>
    <col min="19" max="19" width="10.25390625" style="0" customWidth="1"/>
    <col min="20" max="20" width="5.00390625" style="0" hidden="1" customWidth="1"/>
    <col min="21" max="21" width="5.00390625" style="0" customWidth="1"/>
    <col min="22" max="22" width="6.00390625" style="0" customWidth="1"/>
  </cols>
  <sheetData>
    <row r="3" spans="2:19" ht="36" customHeight="1">
      <c r="B3" s="273" t="s">
        <v>214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5" spans="1:19" ht="35.25" customHeight="1">
      <c r="A5" s="43" t="s">
        <v>1</v>
      </c>
      <c r="B5" s="43" t="s">
        <v>99</v>
      </c>
      <c r="C5" s="44" t="s">
        <v>127</v>
      </c>
      <c r="D5" s="44" t="s">
        <v>128</v>
      </c>
      <c r="E5" s="44" t="s">
        <v>129</v>
      </c>
      <c r="F5" s="44" t="s">
        <v>130</v>
      </c>
      <c r="G5" s="44" t="s">
        <v>131</v>
      </c>
      <c r="H5" s="44" t="s">
        <v>132</v>
      </c>
      <c r="I5" s="44" t="s">
        <v>133</v>
      </c>
      <c r="J5" s="44" t="s">
        <v>134</v>
      </c>
      <c r="K5" s="44" t="s">
        <v>135</v>
      </c>
      <c r="L5" s="44" t="s">
        <v>136</v>
      </c>
      <c r="M5" s="44" t="s">
        <v>137</v>
      </c>
      <c r="N5" s="44" t="s">
        <v>138</v>
      </c>
      <c r="O5" s="44" t="s">
        <v>139</v>
      </c>
      <c r="P5" s="44" t="s">
        <v>140</v>
      </c>
      <c r="Q5" s="44" t="s">
        <v>141</v>
      </c>
      <c r="R5" s="44" t="s">
        <v>142</v>
      </c>
      <c r="S5" s="45" t="s">
        <v>143</v>
      </c>
    </row>
    <row r="6" spans="1:22" ht="12.75">
      <c r="A6" s="46">
        <v>1</v>
      </c>
      <c r="B6" s="24" t="s">
        <v>144</v>
      </c>
      <c r="C6" s="47">
        <f>'о1 '!J8</f>
        <v>0</v>
      </c>
      <c r="D6" s="48">
        <f>'о2'!L6</f>
        <v>0</v>
      </c>
      <c r="E6" s="48">
        <f>'о3'!N6</f>
        <v>1.3641125071424445</v>
      </c>
      <c r="F6" s="48">
        <f>'о4'!J6</f>
        <v>1.2</v>
      </c>
      <c r="G6" s="48">
        <f>'о5'!H6</f>
        <v>1.2</v>
      </c>
      <c r="H6" s="48">
        <f>'о6'!H6</f>
        <v>1.2</v>
      </c>
      <c r="I6" s="48">
        <f>'о7'!M6</f>
        <v>1</v>
      </c>
      <c r="J6" s="48">
        <f>'о8'!M6</f>
        <v>0.75</v>
      </c>
      <c r="K6" s="48">
        <f>'О9'!K6</f>
        <v>0</v>
      </c>
      <c r="L6" s="48">
        <f>'О10'!J6</f>
        <v>0.5</v>
      </c>
      <c r="M6" s="48">
        <f>'О11'!T7</f>
        <v>0</v>
      </c>
      <c r="N6" s="48">
        <f>'О12'!L6</f>
        <v>0.75</v>
      </c>
      <c r="O6" s="48">
        <f>'О13'!L6</f>
        <v>0.75</v>
      </c>
      <c r="P6" s="48">
        <f>'О14'!L6</f>
        <v>0.75</v>
      </c>
      <c r="Q6" s="48">
        <f>'О15'!R6</f>
        <v>1.2</v>
      </c>
      <c r="R6" s="48">
        <f>'О16'!L6</f>
        <v>0</v>
      </c>
      <c r="S6" s="48">
        <f aca="true" t="shared" si="0" ref="S6:S14">SUM(C6:R6)</f>
        <v>10.664112507142445</v>
      </c>
      <c r="U6" s="246"/>
      <c r="V6" s="234"/>
    </row>
    <row r="7" spans="1:22" ht="12.75">
      <c r="A7" s="46">
        <v>2</v>
      </c>
      <c r="B7" s="24" t="s">
        <v>145</v>
      </c>
      <c r="C7" s="47">
        <f>'о1 '!J9</f>
        <v>0</v>
      </c>
      <c r="D7" s="48">
        <f>'о2'!L7</f>
        <v>0</v>
      </c>
      <c r="E7" s="48">
        <f>'о3'!N7</f>
        <v>1.210710792591624</v>
      </c>
      <c r="F7" s="48">
        <f>'о4'!J7</f>
        <v>1.2</v>
      </c>
      <c r="G7" s="48">
        <f>'о5'!H7</f>
        <v>1.2</v>
      </c>
      <c r="H7" s="48">
        <f>'о6'!H7</f>
        <v>1.2</v>
      </c>
      <c r="I7" s="48">
        <f>'о7'!M7</f>
        <v>1</v>
      </c>
      <c r="J7" s="48">
        <f>'о8'!M7</f>
        <v>0.75</v>
      </c>
      <c r="K7" s="48">
        <f>'О9'!K7</f>
        <v>0</v>
      </c>
      <c r="L7" s="48">
        <f>'О10'!J7</f>
        <v>0.5</v>
      </c>
      <c r="M7" s="48">
        <f>'О11'!T8</f>
        <v>0</v>
      </c>
      <c r="N7" s="48">
        <f>'О12'!L7</f>
        <v>0.75</v>
      </c>
      <c r="O7" s="48">
        <f>'О13'!L7</f>
        <v>0.75</v>
      </c>
      <c r="P7" s="48">
        <f>'О14'!L7</f>
        <v>0.75</v>
      </c>
      <c r="Q7" s="48">
        <f>'О15'!R7</f>
        <v>1.2</v>
      </c>
      <c r="R7" s="48">
        <f>'О16'!L7</f>
        <v>0</v>
      </c>
      <c r="S7" s="48">
        <f t="shared" si="0"/>
        <v>10.510710792591624</v>
      </c>
      <c r="U7" s="246"/>
      <c r="V7" s="234"/>
    </row>
    <row r="8" spans="1:22" ht="12.75">
      <c r="A8" s="46">
        <v>3</v>
      </c>
      <c r="B8" s="24" t="s">
        <v>146</v>
      </c>
      <c r="C8" s="47">
        <f>'о1 '!J10</f>
        <v>0</v>
      </c>
      <c r="D8" s="48">
        <f>'о2'!L8</f>
        <v>0.06334903495818614</v>
      </c>
      <c r="E8" s="48">
        <f>'о3'!N8</f>
        <v>1.4599194088166212</v>
      </c>
      <c r="F8" s="48">
        <f>'о4'!J8</f>
        <v>1.2</v>
      </c>
      <c r="G8" s="48">
        <f>'о5'!H8</f>
        <v>1.2</v>
      </c>
      <c r="H8" s="48">
        <f>'о6'!H8</f>
        <v>1.2</v>
      </c>
      <c r="I8" s="48">
        <f>'о7'!M8</f>
        <v>1</v>
      </c>
      <c r="J8" s="48">
        <f>'о8'!M8</f>
        <v>0.75</v>
      </c>
      <c r="K8" s="48">
        <f>'О9'!K8</f>
        <v>0</v>
      </c>
      <c r="L8" s="48">
        <f>'О10'!J8</f>
        <v>0.5</v>
      </c>
      <c r="M8" s="48">
        <f>'О11'!T9</f>
        <v>0.75</v>
      </c>
      <c r="N8" s="48">
        <f>'О12'!L8</f>
        <v>0.75</v>
      </c>
      <c r="O8" s="48">
        <f>'О13'!L8</f>
        <v>0.75</v>
      </c>
      <c r="P8" s="48">
        <f>'О14'!L8</f>
        <v>0.75</v>
      </c>
      <c r="Q8" s="48">
        <f>'О15'!R8</f>
        <v>1.2</v>
      </c>
      <c r="R8" s="48">
        <f>'О16'!L8</f>
        <v>0</v>
      </c>
      <c r="S8" s="48">
        <f t="shared" si="0"/>
        <v>11.573268443774808</v>
      </c>
      <c r="U8" s="246"/>
      <c r="V8" s="234"/>
    </row>
    <row r="9" spans="1:22" ht="12.75">
      <c r="A9" s="46">
        <v>4</v>
      </c>
      <c r="B9" s="24" t="s">
        <v>147</v>
      </c>
      <c r="C9" s="47">
        <f>'о1 '!J11</f>
        <v>0</v>
      </c>
      <c r="D9" s="48">
        <f>'о2'!L9</f>
        <v>0</v>
      </c>
      <c r="E9" s="48">
        <f>'о3'!N9</f>
        <v>0</v>
      </c>
      <c r="F9" s="48">
        <f>'о4'!J9</f>
        <v>1.2</v>
      </c>
      <c r="G9" s="48">
        <f>'о5'!H9</f>
        <v>1.2</v>
      </c>
      <c r="H9" s="48">
        <f>'о6'!H9</f>
        <v>1.2</v>
      </c>
      <c r="I9" s="48">
        <f>'о7'!M9</f>
        <v>1</v>
      </c>
      <c r="J9" s="48">
        <f>'о8'!M9</f>
        <v>0.75</v>
      </c>
      <c r="K9" s="48">
        <f>'О9'!K9</f>
        <v>0</v>
      </c>
      <c r="L9" s="48">
        <f>'О10'!J9</f>
        <v>0.5</v>
      </c>
      <c r="M9" s="48">
        <f>'О11'!T10</f>
        <v>0.75</v>
      </c>
      <c r="N9" s="48">
        <f>'О12'!L9</f>
        <v>0.75</v>
      </c>
      <c r="O9" s="48">
        <f>'О13'!L9</f>
        <v>0.75</v>
      </c>
      <c r="P9" s="48">
        <f>'О14'!L9</f>
        <v>0.75</v>
      </c>
      <c r="Q9" s="48">
        <f>'О15'!R9</f>
        <v>1.2</v>
      </c>
      <c r="R9" s="48">
        <f>'О16'!L9</f>
        <v>0</v>
      </c>
      <c r="S9" s="48">
        <f t="shared" si="0"/>
        <v>10.049999999999999</v>
      </c>
      <c r="U9" s="246"/>
      <c r="V9" s="234"/>
    </row>
    <row r="10" spans="1:22" ht="12.75">
      <c r="A10" s="46">
        <v>5</v>
      </c>
      <c r="B10" s="24" t="s">
        <v>148</v>
      </c>
      <c r="C10" s="47">
        <f>'о1 '!J12</f>
        <v>0</v>
      </c>
      <c r="D10" s="48">
        <f>'о2'!L10</f>
        <v>0.022910201493739547</v>
      </c>
      <c r="E10" s="48">
        <f>'о3'!N10</f>
        <v>0</v>
      </c>
      <c r="F10" s="48">
        <f>'о4'!J10</f>
        <v>1.2</v>
      </c>
      <c r="G10" s="48">
        <f>'о5'!H10</f>
        <v>1.2</v>
      </c>
      <c r="H10" s="48">
        <f>'о6'!H10</f>
        <v>1.2</v>
      </c>
      <c r="I10" s="48">
        <f>'о7'!M10</f>
        <v>1</v>
      </c>
      <c r="J10" s="48">
        <f>'о8'!M10</f>
        <v>0.75</v>
      </c>
      <c r="K10" s="48">
        <f>'О9'!K10</f>
        <v>0</v>
      </c>
      <c r="L10" s="48">
        <f>'О10'!J10</f>
        <v>0.5</v>
      </c>
      <c r="M10" s="48">
        <f>'О11'!T11</f>
        <v>0.75</v>
      </c>
      <c r="N10" s="48">
        <f>'О12'!L10</f>
        <v>0.75</v>
      </c>
      <c r="O10" s="48">
        <f>'О13'!L10</f>
        <v>0.75</v>
      </c>
      <c r="P10" s="48">
        <f>'О14'!L10</f>
        <v>0.75</v>
      </c>
      <c r="Q10" s="48">
        <f>'О15'!R10</f>
        <v>1.2</v>
      </c>
      <c r="R10" s="48">
        <f>'О16'!L10</f>
        <v>0</v>
      </c>
      <c r="S10" s="48">
        <f t="shared" si="0"/>
        <v>10.072910201493738</v>
      </c>
      <c r="U10" s="246"/>
      <c r="V10" s="234"/>
    </row>
    <row r="11" spans="1:22" ht="12.75">
      <c r="A11" s="46">
        <v>6</v>
      </c>
      <c r="B11" s="24" t="s">
        <v>149</v>
      </c>
      <c r="C11" s="47">
        <f>'о1 '!J13</f>
        <v>0</v>
      </c>
      <c r="D11" s="48">
        <f>'о2'!L11</f>
        <v>0</v>
      </c>
      <c r="E11" s="48">
        <f>'о3'!N11</f>
        <v>1.2884598324394168</v>
      </c>
      <c r="F11" s="48">
        <f>'о4'!J11</f>
        <v>1.2</v>
      </c>
      <c r="G11" s="48">
        <f>'о5'!H11</f>
        <v>1.2</v>
      </c>
      <c r="H11" s="48">
        <f>'о6'!H11</f>
        <v>1.2</v>
      </c>
      <c r="I11" s="48">
        <f>'о7'!M11</f>
        <v>1</v>
      </c>
      <c r="J11" s="48">
        <f>'о8'!M11</f>
        <v>0.75</v>
      </c>
      <c r="K11" s="48">
        <f>'О9'!K11</f>
        <v>0</v>
      </c>
      <c r="L11" s="48">
        <f>'О10'!J11</f>
        <v>0.5</v>
      </c>
      <c r="M11" s="48">
        <f>'О11'!T12</f>
        <v>0</v>
      </c>
      <c r="N11" s="48">
        <f>'О12'!L11</f>
        <v>0.75</v>
      </c>
      <c r="O11" s="48">
        <f>'О13'!L11</f>
        <v>0.75</v>
      </c>
      <c r="P11" s="48">
        <f>'О14'!L11</f>
        <v>0.75</v>
      </c>
      <c r="Q11" s="48">
        <f>'О15'!R11</f>
        <v>1.2</v>
      </c>
      <c r="R11" s="48">
        <f>'О16'!L11</f>
        <v>0</v>
      </c>
      <c r="S11" s="48">
        <f t="shared" si="0"/>
        <v>10.588459832439415</v>
      </c>
      <c r="U11" s="246"/>
      <c r="V11" s="234"/>
    </row>
    <row r="12" spans="1:22" ht="12.75">
      <c r="A12" s="46">
        <v>7</v>
      </c>
      <c r="B12" s="24" t="s">
        <v>150</v>
      </c>
      <c r="C12" s="47">
        <f>'о1 '!J14</f>
        <v>0</v>
      </c>
      <c r="D12" s="48">
        <f>'о2'!L12</f>
        <v>0</v>
      </c>
      <c r="E12" s="48">
        <f>'о3'!N12</f>
        <v>0</v>
      </c>
      <c r="F12" s="48">
        <f>'о4'!J12</f>
        <v>1.2</v>
      </c>
      <c r="G12" s="48">
        <f>'о5'!H12</f>
        <v>1.2</v>
      </c>
      <c r="H12" s="48">
        <f>'о6'!H12</f>
        <v>1.2</v>
      </c>
      <c r="I12" s="48">
        <f>'о7'!M12</f>
        <v>1</v>
      </c>
      <c r="J12" s="48">
        <f>'о8'!M12</f>
        <v>0.75</v>
      </c>
      <c r="K12" s="48">
        <f>'О9'!K12</f>
        <v>0</v>
      </c>
      <c r="L12" s="48">
        <f>'О10'!J12</f>
        <v>0.5</v>
      </c>
      <c r="M12" s="48">
        <f>'О11'!T13</f>
        <v>0</v>
      </c>
      <c r="N12" s="48">
        <f>'О12'!L12</f>
        <v>0.75</v>
      </c>
      <c r="O12" s="48">
        <f>'О13'!L12</f>
        <v>0.75</v>
      </c>
      <c r="P12" s="48">
        <f>'О14'!L12</f>
        <v>0.75</v>
      </c>
      <c r="Q12" s="48">
        <f>'О15'!R12</f>
        <v>1.2</v>
      </c>
      <c r="R12" s="48">
        <f>'О16'!L12</f>
        <v>0</v>
      </c>
      <c r="S12" s="48">
        <f t="shared" si="0"/>
        <v>9.299999999999999</v>
      </c>
      <c r="U12" s="246"/>
      <c r="V12" s="234"/>
    </row>
    <row r="13" spans="1:22" ht="12.75">
      <c r="A13" s="46">
        <v>8</v>
      </c>
      <c r="B13" s="24" t="s">
        <v>151</v>
      </c>
      <c r="C13" s="47">
        <f>'о1 '!J15</f>
        <v>0</v>
      </c>
      <c r="D13" s="48">
        <f>'о2'!L13</f>
        <v>0</v>
      </c>
      <c r="E13" s="48">
        <f>'о3'!N13</f>
        <v>1.2667818142955318</v>
      </c>
      <c r="F13" s="48">
        <f>'о4'!J13</f>
        <v>1.2</v>
      </c>
      <c r="G13" s="48">
        <f>'о5'!H13</f>
        <v>1.2</v>
      </c>
      <c r="H13" s="48">
        <f>'о6'!H13</f>
        <v>1.2</v>
      </c>
      <c r="I13" s="48">
        <f>'о7'!M13</f>
        <v>1</v>
      </c>
      <c r="J13" s="48">
        <f>'о8'!M13</f>
        <v>0.75</v>
      </c>
      <c r="K13" s="48">
        <f>'О9'!K13</f>
        <v>0</v>
      </c>
      <c r="L13" s="48">
        <f>'О10'!J13</f>
        <v>0.5</v>
      </c>
      <c r="M13" s="48">
        <f>'О11'!T14</f>
        <v>0</v>
      </c>
      <c r="N13" s="48">
        <f>'О12'!L13</f>
        <v>0.75</v>
      </c>
      <c r="O13" s="48">
        <f>'О13'!L13</f>
        <v>0.75</v>
      </c>
      <c r="P13" s="48">
        <f>'О14'!L13</f>
        <v>0.75</v>
      </c>
      <c r="Q13" s="48">
        <f>'О15'!R13</f>
        <v>1.2</v>
      </c>
      <c r="R13" s="48">
        <f>'О16'!L13</f>
        <v>0</v>
      </c>
      <c r="S13" s="48">
        <f t="shared" si="0"/>
        <v>10.566781814295531</v>
      </c>
      <c r="U13" s="246"/>
      <c r="V13" s="234"/>
    </row>
    <row r="14" spans="1:22" ht="12.75">
      <c r="A14" s="46">
        <v>9</v>
      </c>
      <c r="B14" s="24" t="s">
        <v>152</v>
      </c>
      <c r="C14" s="47">
        <f>'о1 '!J16</f>
        <v>0</v>
      </c>
      <c r="D14" s="48">
        <f>'о2'!L14</f>
        <v>0</v>
      </c>
      <c r="E14" s="48">
        <f>'о3'!N14</f>
        <v>1.4377684045256096</v>
      </c>
      <c r="F14" s="48">
        <f>'о4'!J14</f>
        <v>1.2</v>
      </c>
      <c r="G14" s="48">
        <f>'о5'!H14</f>
        <v>1.2</v>
      </c>
      <c r="H14" s="48">
        <f>'о6'!H14</f>
        <v>1.2</v>
      </c>
      <c r="I14" s="48">
        <f>'о7'!M14</f>
        <v>1</v>
      </c>
      <c r="J14" s="48">
        <f>'о8'!M14</f>
        <v>0.75</v>
      </c>
      <c r="K14" s="48">
        <f>'О9'!K14</f>
        <v>0</v>
      </c>
      <c r="L14" s="48">
        <f>'О10'!J14</f>
        <v>0.5</v>
      </c>
      <c r="M14" s="48">
        <f>'О11'!T15</f>
        <v>0</v>
      </c>
      <c r="N14" s="48">
        <f>'О12'!L14</f>
        <v>0.75</v>
      </c>
      <c r="O14" s="48">
        <f>'О13'!L14</f>
        <v>0.75</v>
      </c>
      <c r="P14" s="48">
        <f>'О14'!L14</f>
        <v>0.75</v>
      </c>
      <c r="Q14" s="48">
        <f>'О15'!R14</f>
        <v>1.2</v>
      </c>
      <c r="R14" s="48">
        <f>'О16'!L14</f>
        <v>0</v>
      </c>
      <c r="S14" s="48">
        <f t="shared" si="0"/>
        <v>10.73776840452561</v>
      </c>
      <c r="U14" s="246"/>
      <c r="V14" s="234"/>
    </row>
    <row r="15" spans="1:21" ht="12.75" hidden="1">
      <c r="A15" s="46">
        <v>10</v>
      </c>
      <c r="B15" s="24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U15" s="245"/>
    </row>
    <row r="16" spans="1:21" ht="12.75" hidden="1">
      <c r="A16" s="46">
        <v>11</v>
      </c>
      <c r="B16" s="24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U16" s="245"/>
    </row>
    <row r="17" spans="1:22" ht="12.75" hidden="1">
      <c r="A17" s="46">
        <v>12</v>
      </c>
      <c r="B17" s="24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U17" s="245"/>
      <c r="V17" s="231"/>
    </row>
    <row r="18" spans="1:21" ht="12.75" hidden="1">
      <c r="A18" s="46">
        <v>13</v>
      </c>
      <c r="B18" s="24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U18" s="245"/>
    </row>
    <row r="19" spans="1:21" ht="12.75" hidden="1">
      <c r="A19" s="46">
        <v>14</v>
      </c>
      <c r="B19" s="24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U19" s="245"/>
    </row>
    <row r="20" spans="1:21" ht="12.75" hidden="1">
      <c r="A20" s="46">
        <v>15</v>
      </c>
      <c r="B20" s="24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U20" s="245"/>
    </row>
    <row r="21" spans="1:21" ht="12.75" hidden="1">
      <c r="A21" s="46">
        <v>16</v>
      </c>
      <c r="B21" s="24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U21" s="245"/>
    </row>
    <row r="22" spans="1:21" ht="12.75" hidden="1">
      <c r="A22" s="46">
        <v>17</v>
      </c>
      <c r="B22" s="24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U22" s="245"/>
    </row>
    <row r="23" spans="1:21" ht="12.75" hidden="1">
      <c r="A23" s="46">
        <v>18</v>
      </c>
      <c r="B23" s="24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U23" s="245"/>
    </row>
    <row r="24" spans="1:21" ht="12.75" hidden="1">
      <c r="A24" s="46">
        <v>19</v>
      </c>
      <c r="B24" s="24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U24" s="245"/>
    </row>
    <row r="25" spans="1:21" ht="12.75" hidden="1">
      <c r="A25" s="46">
        <v>20</v>
      </c>
      <c r="B25" s="24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U25" s="245"/>
    </row>
    <row r="26" spans="1:21" ht="12.75" hidden="1">
      <c r="A26" s="46">
        <v>21</v>
      </c>
      <c r="B26" s="24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U26" s="245"/>
    </row>
    <row r="27" spans="1:21" ht="12.75" hidden="1">
      <c r="A27" s="46">
        <v>22</v>
      </c>
      <c r="B27" s="24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U27" s="245"/>
    </row>
    <row r="28" spans="1:21" ht="12.75" hidden="1">
      <c r="A28" s="46">
        <v>23</v>
      </c>
      <c r="B28" s="24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U28" s="245"/>
    </row>
    <row r="29" spans="1:21" ht="12.75">
      <c r="A29" s="46"/>
      <c r="B29" s="24"/>
      <c r="C29" s="48">
        <f>SUM(C6:C28)</f>
        <v>0</v>
      </c>
      <c r="D29" s="48">
        <f aca="true" t="shared" si="1" ref="D29:S29">SUM(D6:D28)</f>
        <v>0.08625923645192568</v>
      </c>
      <c r="E29" s="48">
        <f t="shared" si="1"/>
        <v>8.027752759811248</v>
      </c>
      <c r="F29" s="48">
        <f t="shared" si="1"/>
        <v>10.799999999999999</v>
      </c>
      <c r="G29" s="48">
        <f t="shared" si="1"/>
        <v>10.799999999999999</v>
      </c>
      <c r="H29" s="48">
        <f t="shared" si="1"/>
        <v>10.799999999999999</v>
      </c>
      <c r="I29" s="48">
        <f t="shared" si="1"/>
        <v>9</v>
      </c>
      <c r="J29" s="48">
        <f t="shared" si="1"/>
        <v>6.75</v>
      </c>
      <c r="K29" s="48">
        <f t="shared" si="1"/>
        <v>0</v>
      </c>
      <c r="L29" s="48">
        <f t="shared" si="1"/>
        <v>4.5</v>
      </c>
      <c r="M29" s="48">
        <f t="shared" si="1"/>
        <v>2.25</v>
      </c>
      <c r="N29" s="48">
        <f t="shared" si="1"/>
        <v>6.75</v>
      </c>
      <c r="O29" s="48">
        <f t="shared" si="1"/>
        <v>6.75</v>
      </c>
      <c r="P29" s="48">
        <f t="shared" si="1"/>
        <v>6.75</v>
      </c>
      <c r="Q29" s="48">
        <f t="shared" si="1"/>
        <v>10.799999999999999</v>
      </c>
      <c r="R29" s="48">
        <f t="shared" si="1"/>
        <v>0</v>
      </c>
      <c r="S29" s="48">
        <f t="shared" si="1"/>
        <v>94.06401199626316</v>
      </c>
      <c r="U29" s="245"/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84" t="s">
        <v>119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8" ht="11.25">
      <c r="A2" s="3"/>
      <c r="B2" s="4"/>
      <c r="C2" s="105"/>
      <c r="D2" s="4"/>
      <c r="E2" s="4"/>
      <c r="F2" s="4"/>
      <c r="G2" s="4"/>
      <c r="H2" s="4"/>
    </row>
    <row r="3" spans="1:11" ht="140.25" customHeight="1">
      <c r="A3" s="282" t="s">
        <v>1</v>
      </c>
      <c r="B3" s="280" t="s">
        <v>99</v>
      </c>
      <c r="C3" s="67" t="s">
        <v>166</v>
      </c>
      <c r="D3" s="54" t="s">
        <v>189</v>
      </c>
      <c r="E3" s="54" t="s">
        <v>187</v>
      </c>
      <c r="F3" s="54" t="s">
        <v>188</v>
      </c>
      <c r="G3" s="150" t="s">
        <v>165</v>
      </c>
      <c r="H3" s="5" t="s">
        <v>22</v>
      </c>
      <c r="I3" s="274" t="s">
        <v>2</v>
      </c>
      <c r="J3" s="274" t="s">
        <v>3</v>
      </c>
      <c r="K3" s="5" t="s">
        <v>4</v>
      </c>
    </row>
    <row r="4" spans="1:11" s="9" customFormat="1" ht="37.5" customHeight="1">
      <c r="A4" s="282"/>
      <c r="B4" s="280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75"/>
      <c r="J4" s="275"/>
      <c r="K4" s="7" t="s">
        <v>23</v>
      </c>
    </row>
    <row r="5" spans="1:11" s="1" customFormat="1" ht="14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06">
        <v>11</v>
      </c>
    </row>
    <row r="6" spans="1:11" ht="11.25">
      <c r="A6" s="10">
        <v>1</v>
      </c>
      <c r="B6" s="14" t="s">
        <v>144</v>
      </c>
      <c r="C6" s="93">
        <v>0</v>
      </c>
      <c r="D6" s="93">
        <f>'о7'!F6</f>
        <v>8560.49752</v>
      </c>
      <c r="E6" s="61">
        <f>'о7'!G6</f>
        <v>1656.23</v>
      </c>
      <c r="F6" s="93">
        <f>'о7'!H6</f>
        <v>2598.6</v>
      </c>
      <c r="G6" s="12">
        <f>D6-E6-F6</f>
        <v>4305.667520000001</v>
      </c>
      <c r="H6" s="107">
        <f aca="true" t="shared" si="0" ref="H6:H29">C6/G6*100</f>
        <v>0</v>
      </c>
      <c r="I6" s="146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145</v>
      </c>
      <c r="C7" s="93">
        <v>0</v>
      </c>
      <c r="D7" s="93">
        <f>'о7'!F7</f>
        <v>5133.7795</v>
      </c>
      <c r="E7" s="61">
        <f>'о7'!G7</f>
        <v>115.652</v>
      </c>
      <c r="F7" s="93">
        <f>'о7'!H7</f>
        <v>1332.6</v>
      </c>
      <c r="G7" s="12">
        <f aca="true" t="shared" si="2" ref="G7:G29">D7-E7-F7</f>
        <v>3685.5274999999997</v>
      </c>
      <c r="H7" s="107">
        <f t="shared" si="0"/>
        <v>0</v>
      </c>
      <c r="I7" s="146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146</v>
      </c>
      <c r="C8" s="93">
        <v>0</v>
      </c>
      <c r="D8" s="93">
        <f>'о7'!F8</f>
        <v>6121.216</v>
      </c>
      <c r="E8" s="61">
        <f>'о7'!G8</f>
        <v>113.942</v>
      </c>
      <c r="F8" s="93">
        <f>'о7'!H8</f>
        <v>1559.1</v>
      </c>
      <c r="G8" s="12">
        <f t="shared" si="2"/>
        <v>4448.174000000001</v>
      </c>
      <c r="H8" s="107">
        <f t="shared" si="0"/>
        <v>0</v>
      </c>
      <c r="I8" s="146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147</v>
      </c>
      <c r="C9" s="93">
        <v>0</v>
      </c>
      <c r="D9" s="93">
        <f>'о7'!F9</f>
        <v>3514.5255</v>
      </c>
      <c r="E9" s="61">
        <f>'о7'!G9</f>
        <v>113.734</v>
      </c>
      <c r="F9" s="93">
        <f>'о7'!H9</f>
        <v>717.5</v>
      </c>
      <c r="G9" s="12">
        <f t="shared" si="2"/>
        <v>2683.2915000000003</v>
      </c>
      <c r="H9" s="107">
        <f t="shared" si="0"/>
        <v>0</v>
      </c>
      <c r="I9" s="146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148</v>
      </c>
      <c r="C10" s="93">
        <v>0</v>
      </c>
      <c r="D10" s="93">
        <f>'о7'!F10</f>
        <v>32980.55765</v>
      </c>
      <c r="E10" s="61">
        <f>'о7'!G10</f>
        <v>238.031</v>
      </c>
      <c r="F10" s="93">
        <f>'о7'!H10</f>
        <v>9332.45904</v>
      </c>
      <c r="G10" s="12">
        <f t="shared" si="2"/>
        <v>23410.067610000006</v>
      </c>
      <c r="H10" s="107">
        <f t="shared" si="0"/>
        <v>0</v>
      </c>
      <c r="I10" s="146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149</v>
      </c>
      <c r="C11" s="93">
        <v>0</v>
      </c>
      <c r="D11" s="93">
        <f>'о7'!F11</f>
        <v>6212.68532</v>
      </c>
      <c r="E11" s="61">
        <f>'о7'!G11</f>
        <v>113.734</v>
      </c>
      <c r="F11" s="93">
        <f>'о7'!H11</f>
        <v>2727.47902</v>
      </c>
      <c r="G11" s="12">
        <f t="shared" si="2"/>
        <v>3371.472299999999</v>
      </c>
      <c r="H11" s="107">
        <f t="shared" si="0"/>
        <v>0</v>
      </c>
      <c r="I11" s="146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150</v>
      </c>
      <c r="C12" s="93">
        <v>0</v>
      </c>
      <c r="D12" s="93">
        <f>'о7'!F12</f>
        <v>5040.201</v>
      </c>
      <c r="E12" s="61">
        <f>'о7'!G12</f>
        <v>113.942</v>
      </c>
      <c r="F12" s="93">
        <f>'о7'!H12</f>
        <v>1236.4</v>
      </c>
      <c r="G12" s="12">
        <f t="shared" si="2"/>
        <v>3689.859</v>
      </c>
      <c r="H12" s="107">
        <f t="shared" si="0"/>
        <v>0</v>
      </c>
      <c r="I12" s="146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151</v>
      </c>
      <c r="C13" s="93">
        <v>0</v>
      </c>
      <c r="D13" s="93">
        <f>'о7'!F13</f>
        <v>3936.06</v>
      </c>
      <c r="E13" s="61">
        <f>'о7'!G13</f>
        <v>108.116</v>
      </c>
      <c r="F13" s="93">
        <f>'о7'!H13</f>
        <v>939</v>
      </c>
      <c r="G13" s="12">
        <f t="shared" si="2"/>
        <v>2888.944</v>
      </c>
      <c r="H13" s="107">
        <f t="shared" si="0"/>
        <v>0</v>
      </c>
      <c r="I13" s="146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152</v>
      </c>
      <c r="C14" s="93">
        <v>0</v>
      </c>
      <c r="D14" s="93">
        <f>'о7'!F14</f>
        <v>6885.4966</v>
      </c>
      <c r="E14" s="61">
        <f>'о7'!G14</f>
        <v>111.133</v>
      </c>
      <c r="F14" s="93">
        <f>'о7'!H14</f>
        <v>2888.3476</v>
      </c>
      <c r="G14" s="12">
        <f t="shared" si="2"/>
        <v>3886.0160000000005</v>
      </c>
      <c r="H14" s="107">
        <f t="shared" si="0"/>
        <v>0</v>
      </c>
      <c r="I14" s="146">
        <v>0</v>
      </c>
      <c r="J14" s="13">
        <v>0.75</v>
      </c>
      <c r="K14" s="13">
        <f t="shared" si="1"/>
        <v>0</v>
      </c>
    </row>
    <row r="15" spans="1:11" ht="11.25" hidden="1">
      <c r="A15" s="10">
        <v>10</v>
      </c>
      <c r="B15" s="14"/>
      <c r="C15" s="93"/>
      <c r="D15" s="93"/>
      <c r="E15" s="12"/>
      <c r="F15" s="93"/>
      <c r="G15" s="12">
        <f t="shared" si="2"/>
        <v>0</v>
      </c>
      <c r="H15" s="107" t="e">
        <f t="shared" si="0"/>
        <v>#DIV/0!</v>
      </c>
      <c r="J15" s="13">
        <v>0.75</v>
      </c>
      <c r="K15" s="13">
        <f t="shared" si="1"/>
        <v>0</v>
      </c>
    </row>
    <row r="16" spans="1:11" ht="11.25" hidden="1">
      <c r="A16" s="10">
        <v>11</v>
      </c>
      <c r="B16" s="14"/>
      <c r="C16" s="93"/>
      <c r="D16" s="93"/>
      <c r="E16" s="12"/>
      <c r="F16" s="93"/>
      <c r="G16" s="12">
        <f t="shared" si="2"/>
        <v>0</v>
      </c>
      <c r="H16" s="107" t="e">
        <f t="shared" si="0"/>
        <v>#DIV/0!</v>
      </c>
      <c r="J16" s="13">
        <v>0.75</v>
      </c>
      <c r="K16" s="13">
        <f t="shared" si="1"/>
        <v>0</v>
      </c>
    </row>
    <row r="17" spans="1:11" ht="11.25" hidden="1">
      <c r="A17" s="10">
        <v>12</v>
      </c>
      <c r="B17" s="14"/>
      <c r="C17" s="93"/>
      <c r="D17" s="93"/>
      <c r="E17" s="12"/>
      <c r="F17" s="93"/>
      <c r="G17" s="12">
        <f t="shared" si="2"/>
        <v>0</v>
      </c>
      <c r="H17" s="107" t="e">
        <f t="shared" si="0"/>
        <v>#DIV/0!</v>
      </c>
      <c r="J17" s="13">
        <v>0.75</v>
      </c>
      <c r="K17" s="13">
        <f t="shared" si="1"/>
        <v>0</v>
      </c>
    </row>
    <row r="18" spans="1:11" ht="11.25" hidden="1">
      <c r="A18" s="10">
        <v>13</v>
      </c>
      <c r="B18" s="14"/>
      <c r="C18" s="93"/>
      <c r="D18" s="93"/>
      <c r="E18" s="12"/>
      <c r="F18" s="93"/>
      <c r="G18" s="12">
        <f t="shared" si="2"/>
        <v>0</v>
      </c>
      <c r="H18" s="107" t="e">
        <f t="shared" si="0"/>
        <v>#DIV/0!</v>
      </c>
      <c r="J18" s="13">
        <v>0.75</v>
      </c>
      <c r="K18" s="13">
        <f t="shared" si="1"/>
        <v>0</v>
      </c>
    </row>
    <row r="19" spans="1:11" ht="11.25" hidden="1">
      <c r="A19" s="10">
        <v>14</v>
      </c>
      <c r="B19" s="14"/>
      <c r="C19" s="93"/>
      <c r="D19" s="93"/>
      <c r="E19" s="12"/>
      <c r="F19" s="93"/>
      <c r="G19" s="12">
        <f t="shared" si="2"/>
        <v>0</v>
      </c>
      <c r="H19" s="107" t="e">
        <f t="shared" si="0"/>
        <v>#DIV/0!</v>
      </c>
      <c r="J19" s="13">
        <v>0.75</v>
      </c>
      <c r="K19" s="13">
        <f t="shared" si="1"/>
        <v>0</v>
      </c>
    </row>
    <row r="20" spans="1:11" ht="11.25" hidden="1">
      <c r="A20" s="10">
        <v>15</v>
      </c>
      <c r="B20" s="14"/>
      <c r="C20" s="93"/>
      <c r="D20" s="93"/>
      <c r="E20" s="12"/>
      <c r="F20" s="93"/>
      <c r="G20" s="12">
        <f t="shared" si="2"/>
        <v>0</v>
      </c>
      <c r="H20" s="107" t="e">
        <f t="shared" si="0"/>
        <v>#DIV/0!</v>
      </c>
      <c r="J20" s="13">
        <v>0.75</v>
      </c>
      <c r="K20" s="13">
        <f t="shared" si="1"/>
        <v>0</v>
      </c>
    </row>
    <row r="21" spans="1:11" ht="11.25" hidden="1">
      <c r="A21" s="10">
        <v>16</v>
      </c>
      <c r="B21" s="14"/>
      <c r="C21" s="93"/>
      <c r="D21" s="93"/>
      <c r="E21" s="12"/>
      <c r="F21" s="93"/>
      <c r="G21" s="12">
        <f t="shared" si="2"/>
        <v>0</v>
      </c>
      <c r="H21" s="107" t="e">
        <f t="shared" si="0"/>
        <v>#DIV/0!</v>
      </c>
      <c r="J21" s="13">
        <v>0.75</v>
      </c>
      <c r="K21" s="13">
        <f t="shared" si="1"/>
        <v>0</v>
      </c>
    </row>
    <row r="22" spans="1:11" ht="11.25" hidden="1">
      <c r="A22" s="10">
        <v>17</v>
      </c>
      <c r="B22" s="14"/>
      <c r="C22" s="93"/>
      <c r="D22" s="93"/>
      <c r="E22" s="12"/>
      <c r="F22" s="93"/>
      <c r="G22" s="12">
        <f t="shared" si="2"/>
        <v>0</v>
      </c>
      <c r="H22" s="107" t="e">
        <f t="shared" si="0"/>
        <v>#DIV/0!</v>
      </c>
      <c r="J22" s="13">
        <v>0.75</v>
      </c>
      <c r="K22" s="13">
        <f t="shared" si="1"/>
        <v>0</v>
      </c>
    </row>
    <row r="23" spans="1:11" ht="11.25" hidden="1">
      <c r="A23" s="10">
        <v>18</v>
      </c>
      <c r="B23" s="14"/>
      <c r="C23" s="93"/>
      <c r="D23" s="93"/>
      <c r="E23" s="12"/>
      <c r="F23" s="93"/>
      <c r="G23" s="12">
        <f t="shared" si="2"/>
        <v>0</v>
      </c>
      <c r="H23" s="107" t="e">
        <f t="shared" si="0"/>
        <v>#DIV/0!</v>
      </c>
      <c r="J23" s="13">
        <v>0.75</v>
      </c>
      <c r="K23" s="13">
        <f t="shared" si="1"/>
        <v>0</v>
      </c>
    </row>
    <row r="24" spans="1:11" ht="11.25" hidden="1">
      <c r="A24" s="10">
        <v>19</v>
      </c>
      <c r="B24" s="14"/>
      <c r="C24" s="93"/>
      <c r="D24" s="93"/>
      <c r="E24" s="12"/>
      <c r="F24" s="93"/>
      <c r="G24" s="12">
        <f t="shared" si="2"/>
        <v>0</v>
      </c>
      <c r="H24" s="107" t="e">
        <f t="shared" si="0"/>
        <v>#DIV/0!</v>
      </c>
      <c r="J24" s="13">
        <v>0.75</v>
      </c>
      <c r="K24" s="13">
        <f t="shared" si="1"/>
        <v>0</v>
      </c>
    </row>
    <row r="25" spans="1:11" ht="11.25" hidden="1">
      <c r="A25" s="10">
        <v>20</v>
      </c>
      <c r="B25" s="14"/>
      <c r="C25" s="93"/>
      <c r="D25" s="93"/>
      <c r="E25" s="12"/>
      <c r="F25" s="93"/>
      <c r="G25" s="12">
        <f t="shared" si="2"/>
        <v>0</v>
      </c>
      <c r="H25" s="107" t="e">
        <f t="shared" si="0"/>
        <v>#DIV/0!</v>
      </c>
      <c r="J25" s="13">
        <v>0.75</v>
      </c>
      <c r="K25" s="13">
        <f t="shared" si="1"/>
        <v>0</v>
      </c>
    </row>
    <row r="26" spans="1:11" ht="11.25" hidden="1">
      <c r="A26" s="10">
        <v>21</v>
      </c>
      <c r="B26" s="14"/>
      <c r="C26" s="93"/>
      <c r="D26" s="93"/>
      <c r="E26" s="12"/>
      <c r="F26" s="93"/>
      <c r="G26" s="12">
        <f t="shared" si="2"/>
        <v>0</v>
      </c>
      <c r="H26" s="107" t="e">
        <f t="shared" si="0"/>
        <v>#DIV/0!</v>
      </c>
      <c r="J26" s="13">
        <v>0.75</v>
      </c>
      <c r="K26" s="13">
        <f t="shared" si="1"/>
        <v>0</v>
      </c>
    </row>
    <row r="27" spans="1:11" ht="11.25" hidden="1">
      <c r="A27" s="10">
        <v>22</v>
      </c>
      <c r="B27" s="14"/>
      <c r="C27" s="93"/>
      <c r="D27" s="82"/>
      <c r="E27" s="15"/>
      <c r="F27" s="82"/>
      <c r="G27" s="12">
        <f t="shared" si="2"/>
        <v>0</v>
      </c>
      <c r="H27" s="107" t="e">
        <f t="shared" si="0"/>
        <v>#DIV/0!</v>
      </c>
      <c r="J27" s="13">
        <v>0.75</v>
      </c>
      <c r="K27" s="13">
        <f t="shared" si="1"/>
        <v>0</v>
      </c>
    </row>
    <row r="28" spans="1:11" ht="11.25" hidden="1">
      <c r="A28" s="10">
        <v>23</v>
      </c>
      <c r="B28" s="14"/>
      <c r="C28" s="93"/>
      <c r="D28" s="82"/>
      <c r="E28" s="15"/>
      <c r="F28" s="82"/>
      <c r="G28" s="12">
        <f t="shared" si="2"/>
        <v>0</v>
      </c>
      <c r="H28" s="107" t="e">
        <f t="shared" si="0"/>
        <v>#DIV/0!</v>
      </c>
      <c r="J28" s="13">
        <v>0.75</v>
      </c>
      <c r="K28" s="13">
        <f t="shared" si="1"/>
        <v>0</v>
      </c>
    </row>
    <row r="29" spans="1:11" ht="11.25" hidden="1">
      <c r="A29" s="10">
        <v>24</v>
      </c>
      <c r="B29" s="14"/>
      <c r="C29" s="93"/>
      <c r="D29" s="82"/>
      <c r="E29" s="15"/>
      <c r="F29" s="82"/>
      <c r="G29" s="12">
        <f t="shared" si="2"/>
        <v>0</v>
      </c>
      <c r="H29" s="107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80" t="s">
        <v>36</v>
      </c>
      <c r="B30" s="281"/>
      <c r="C30" s="16">
        <f>SUM(C6:C29)</f>
        <v>0</v>
      </c>
      <c r="D30" s="154">
        <f>SUM(D6:D29)</f>
        <v>78385.01908999999</v>
      </c>
      <c r="E30" s="154">
        <f>SUM(E6:E29)</f>
        <v>2684.5139999999997</v>
      </c>
      <c r="F30" s="154">
        <f>SUM(F6:F29)</f>
        <v>23331.485660000002</v>
      </c>
      <c r="G30" s="108">
        <f>SUM(G6:G29)</f>
        <v>52369.01943000001</v>
      </c>
      <c r="H30" s="29" t="s">
        <v>6</v>
      </c>
      <c r="I30" s="30" t="s">
        <v>6</v>
      </c>
      <c r="J30" s="17">
        <v>0.75</v>
      </c>
      <c r="K30" s="31" t="s">
        <v>6</v>
      </c>
    </row>
    <row r="31" spans="1:9" s="22" customFormat="1" ht="11.25">
      <c r="A31" s="18"/>
      <c r="B31" s="19"/>
      <c r="C31" s="19"/>
      <c r="D31" s="148"/>
      <c r="E31" s="148"/>
      <c r="F31" s="148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84" t="s">
        <v>120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82" t="s">
        <v>7</v>
      </c>
      <c r="B3" s="280" t="s">
        <v>99</v>
      </c>
      <c r="C3" s="67" t="s">
        <v>167</v>
      </c>
      <c r="D3" s="54" t="s">
        <v>191</v>
      </c>
      <c r="E3" s="54" t="s">
        <v>192</v>
      </c>
      <c r="F3" s="65" t="s">
        <v>168</v>
      </c>
      <c r="G3" s="5" t="s">
        <v>22</v>
      </c>
      <c r="H3" s="274" t="s">
        <v>2</v>
      </c>
      <c r="I3" s="274" t="s">
        <v>3</v>
      </c>
      <c r="J3" s="6" t="s">
        <v>4</v>
      </c>
    </row>
    <row r="4" spans="1:10" s="9" customFormat="1" ht="45" customHeight="1">
      <c r="A4" s="282"/>
      <c r="B4" s="280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75"/>
      <c r="I4" s="275"/>
      <c r="J4" s="8" t="s">
        <v>27</v>
      </c>
    </row>
    <row r="5" spans="1:10" s="28" customFormat="1" ht="1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06">
        <v>10</v>
      </c>
    </row>
    <row r="6" spans="1:10" ht="11.25">
      <c r="A6" s="10">
        <v>1</v>
      </c>
      <c r="B6" s="14" t="s">
        <v>144</v>
      </c>
      <c r="C6" s="93">
        <v>0</v>
      </c>
      <c r="D6" s="20">
        <f>'о1 '!D8</f>
        <v>1816.01</v>
      </c>
      <c r="E6" s="93">
        <f>'о1 '!E8</f>
        <v>0</v>
      </c>
      <c r="F6" s="12">
        <f>D6+E6</f>
        <v>1816.01</v>
      </c>
      <c r="G6" s="107">
        <f>C6/F6*100</f>
        <v>0</v>
      </c>
      <c r="H6" s="146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145</v>
      </c>
      <c r="C7" s="93">
        <v>0</v>
      </c>
      <c r="D7" s="20">
        <f>'о1 '!D9</f>
        <v>1805.61</v>
      </c>
      <c r="E7" s="93">
        <f>'о1 '!E9</f>
        <v>0</v>
      </c>
      <c r="F7" s="12">
        <f aca="true" t="shared" si="1" ref="F7:F29">D7+E7</f>
        <v>1805.61</v>
      </c>
      <c r="G7" s="107">
        <f aca="true" t="shared" si="2" ref="G7:G29">C7/F7*100</f>
        <v>0</v>
      </c>
      <c r="H7" s="146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146</v>
      </c>
      <c r="C8" s="93">
        <v>0</v>
      </c>
      <c r="D8" s="20">
        <f>'о1 '!D10</f>
        <v>1653.5</v>
      </c>
      <c r="E8" s="93">
        <f>'о1 '!E10</f>
        <v>0</v>
      </c>
      <c r="F8" s="12">
        <f t="shared" si="1"/>
        <v>1653.5</v>
      </c>
      <c r="G8" s="107">
        <f t="shared" si="2"/>
        <v>0</v>
      </c>
      <c r="H8" s="146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147</v>
      </c>
      <c r="C9" s="93">
        <v>0</v>
      </c>
      <c r="D9" s="20">
        <f>'о1 '!D11</f>
        <v>1130.025</v>
      </c>
      <c r="E9" s="93">
        <f>'о1 '!E11</f>
        <v>0</v>
      </c>
      <c r="F9" s="12">
        <f t="shared" si="1"/>
        <v>1130.025</v>
      </c>
      <c r="G9" s="107">
        <f t="shared" si="2"/>
        <v>0</v>
      </c>
      <c r="H9" s="146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148</v>
      </c>
      <c r="C10" s="93">
        <v>0</v>
      </c>
      <c r="D10" s="20">
        <f>'о1 '!D12</f>
        <v>7162.77</v>
      </c>
      <c r="E10" s="93">
        <f>'о1 '!E12</f>
        <v>0</v>
      </c>
      <c r="F10" s="12">
        <f t="shared" si="1"/>
        <v>7162.77</v>
      </c>
      <c r="G10" s="107">
        <f t="shared" si="2"/>
        <v>0</v>
      </c>
      <c r="H10" s="146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149</v>
      </c>
      <c r="C11" s="93">
        <v>0</v>
      </c>
      <c r="D11" s="20">
        <f>'о1 '!D13</f>
        <v>1045.47</v>
      </c>
      <c r="E11" s="93">
        <f>'о1 '!E13</f>
        <v>0</v>
      </c>
      <c r="F11" s="12">
        <f t="shared" si="1"/>
        <v>1045.47</v>
      </c>
      <c r="G11" s="107">
        <f t="shared" si="2"/>
        <v>0</v>
      </c>
      <c r="H11" s="146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150</v>
      </c>
      <c r="C12" s="93">
        <v>0</v>
      </c>
      <c r="D12" s="20">
        <f>'о1 '!D14</f>
        <v>1203.11</v>
      </c>
      <c r="E12" s="93">
        <f>'о1 '!E14</f>
        <v>0</v>
      </c>
      <c r="F12" s="12">
        <f t="shared" si="1"/>
        <v>1203.11</v>
      </c>
      <c r="G12" s="107">
        <f t="shared" si="2"/>
        <v>0</v>
      </c>
      <c r="H12" s="146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151</v>
      </c>
      <c r="C13" s="93">
        <v>0</v>
      </c>
      <c r="D13" s="20">
        <f>'о1 '!D15</f>
        <v>909.8</v>
      </c>
      <c r="E13" s="93">
        <f>'о1 '!E15</f>
        <v>0</v>
      </c>
      <c r="F13" s="12">
        <f t="shared" si="1"/>
        <v>909.8</v>
      </c>
      <c r="G13" s="107">
        <f t="shared" si="2"/>
        <v>0</v>
      </c>
      <c r="H13" s="146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152</v>
      </c>
      <c r="C14" s="93">
        <v>0</v>
      </c>
      <c r="D14" s="20">
        <f>'о1 '!D16</f>
        <v>1599.42</v>
      </c>
      <c r="E14" s="93">
        <f>'о1 '!E16</f>
        <v>0</v>
      </c>
      <c r="F14" s="12">
        <f t="shared" si="1"/>
        <v>1599.42</v>
      </c>
      <c r="G14" s="107">
        <f t="shared" si="2"/>
        <v>0</v>
      </c>
      <c r="H14" s="146">
        <v>1</v>
      </c>
      <c r="I14" s="13">
        <v>0.5</v>
      </c>
      <c r="J14" s="13">
        <f t="shared" si="0"/>
        <v>0.5</v>
      </c>
    </row>
    <row r="15" spans="1:10" ht="11.25" hidden="1">
      <c r="A15" s="10">
        <v>10</v>
      </c>
      <c r="B15" s="14"/>
      <c r="C15" s="93"/>
      <c r="D15" s="57"/>
      <c r="E15" s="61"/>
      <c r="F15" s="12">
        <f t="shared" si="1"/>
        <v>0</v>
      </c>
      <c r="G15" s="107" t="e">
        <f t="shared" si="2"/>
        <v>#DIV/0!</v>
      </c>
      <c r="I15" s="13">
        <v>0.5</v>
      </c>
      <c r="J15" s="13">
        <f t="shared" si="0"/>
        <v>0</v>
      </c>
    </row>
    <row r="16" spans="1:10" ht="11.25" hidden="1">
      <c r="A16" s="10">
        <v>11</v>
      </c>
      <c r="B16" s="14"/>
      <c r="C16" s="93"/>
      <c r="D16" s="57"/>
      <c r="E16" s="61"/>
      <c r="F16" s="12">
        <f t="shared" si="1"/>
        <v>0</v>
      </c>
      <c r="G16" s="107" t="e">
        <f t="shared" si="2"/>
        <v>#DIV/0!</v>
      </c>
      <c r="I16" s="13">
        <v>0.5</v>
      </c>
      <c r="J16" s="13">
        <f t="shared" si="0"/>
        <v>0</v>
      </c>
    </row>
    <row r="17" spans="1:10" ht="11.25" hidden="1">
      <c r="A17" s="10">
        <v>12</v>
      </c>
      <c r="B17" s="14"/>
      <c r="C17" s="93"/>
      <c r="D17" s="57"/>
      <c r="E17" s="61"/>
      <c r="F17" s="12">
        <f t="shared" si="1"/>
        <v>0</v>
      </c>
      <c r="G17" s="107" t="e">
        <f t="shared" si="2"/>
        <v>#DIV/0!</v>
      </c>
      <c r="I17" s="13">
        <v>0.5</v>
      </c>
      <c r="J17" s="13">
        <f t="shared" si="0"/>
        <v>0</v>
      </c>
    </row>
    <row r="18" spans="1:10" ht="11.25" hidden="1">
      <c r="A18" s="10">
        <v>13</v>
      </c>
      <c r="B18" s="14"/>
      <c r="C18" s="93"/>
      <c r="D18" s="57"/>
      <c r="E18" s="61"/>
      <c r="F18" s="12">
        <f t="shared" si="1"/>
        <v>0</v>
      </c>
      <c r="G18" s="107" t="e">
        <f t="shared" si="2"/>
        <v>#DIV/0!</v>
      </c>
      <c r="I18" s="13">
        <v>0.5</v>
      </c>
      <c r="J18" s="13">
        <f t="shared" si="0"/>
        <v>0</v>
      </c>
    </row>
    <row r="19" spans="1:10" ht="11.25" hidden="1">
      <c r="A19" s="10">
        <v>14</v>
      </c>
      <c r="B19" s="14"/>
      <c r="C19" s="93"/>
      <c r="D19" s="57"/>
      <c r="E19" s="61"/>
      <c r="F19" s="12">
        <f t="shared" si="1"/>
        <v>0</v>
      </c>
      <c r="G19" s="107" t="e">
        <f t="shared" si="2"/>
        <v>#DIV/0!</v>
      </c>
      <c r="I19" s="13">
        <v>0.5</v>
      </c>
      <c r="J19" s="13">
        <f t="shared" si="0"/>
        <v>0</v>
      </c>
    </row>
    <row r="20" spans="1:10" ht="11.25" hidden="1">
      <c r="A20" s="10">
        <v>15</v>
      </c>
      <c r="B20" s="14"/>
      <c r="C20" s="93"/>
      <c r="D20" s="57"/>
      <c r="E20" s="61"/>
      <c r="F20" s="12">
        <f t="shared" si="1"/>
        <v>0</v>
      </c>
      <c r="G20" s="107" t="e">
        <f t="shared" si="2"/>
        <v>#DIV/0!</v>
      </c>
      <c r="I20" s="13">
        <v>0.5</v>
      </c>
      <c r="J20" s="13">
        <f t="shared" si="0"/>
        <v>0</v>
      </c>
    </row>
    <row r="21" spans="1:10" ht="11.25" hidden="1">
      <c r="A21" s="10">
        <v>16</v>
      </c>
      <c r="B21" s="14"/>
      <c r="C21" s="93"/>
      <c r="D21" s="57"/>
      <c r="E21" s="61"/>
      <c r="F21" s="12">
        <f t="shared" si="1"/>
        <v>0</v>
      </c>
      <c r="G21" s="107" t="e">
        <f t="shared" si="2"/>
        <v>#DIV/0!</v>
      </c>
      <c r="I21" s="13">
        <v>0.5</v>
      </c>
      <c r="J21" s="13">
        <f t="shared" si="0"/>
        <v>0</v>
      </c>
    </row>
    <row r="22" spans="1:10" ht="11.25" hidden="1">
      <c r="A22" s="10">
        <v>17</v>
      </c>
      <c r="B22" s="14"/>
      <c r="C22" s="93"/>
      <c r="D22" s="57"/>
      <c r="E22" s="61"/>
      <c r="F22" s="12">
        <f t="shared" si="1"/>
        <v>0</v>
      </c>
      <c r="G22" s="107" t="e">
        <f t="shared" si="2"/>
        <v>#DIV/0!</v>
      </c>
      <c r="I22" s="13">
        <v>0.5</v>
      </c>
      <c r="J22" s="13">
        <f t="shared" si="0"/>
        <v>0</v>
      </c>
    </row>
    <row r="23" spans="1:10" ht="11.25" hidden="1">
      <c r="A23" s="10">
        <v>18</v>
      </c>
      <c r="B23" s="14"/>
      <c r="C23" s="93"/>
      <c r="D23" s="57"/>
      <c r="E23" s="61"/>
      <c r="F23" s="12">
        <f t="shared" si="1"/>
        <v>0</v>
      </c>
      <c r="G23" s="107" t="e">
        <f t="shared" si="2"/>
        <v>#DIV/0!</v>
      </c>
      <c r="I23" s="13">
        <v>0.5</v>
      </c>
      <c r="J23" s="13">
        <f t="shared" si="0"/>
        <v>0</v>
      </c>
    </row>
    <row r="24" spans="1:10" ht="11.25" hidden="1">
      <c r="A24" s="10">
        <v>19</v>
      </c>
      <c r="B24" s="14"/>
      <c r="C24" s="93"/>
      <c r="D24" s="57"/>
      <c r="E24" s="61"/>
      <c r="F24" s="12">
        <f t="shared" si="1"/>
        <v>0</v>
      </c>
      <c r="G24" s="107" t="e">
        <f t="shared" si="2"/>
        <v>#DIV/0!</v>
      </c>
      <c r="I24" s="13">
        <v>0.5</v>
      </c>
      <c r="J24" s="13">
        <f t="shared" si="0"/>
        <v>0</v>
      </c>
    </row>
    <row r="25" spans="1:10" ht="11.25" hidden="1">
      <c r="A25" s="10">
        <v>20</v>
      </c>
      <c r="B25" s="14"/>
      <c r="C25" s="93"/>
      <c r="D25" s="57"/>
      <c r="E25" s="61"/>
      <c r="F25" s="12">
        <f t="shared" si="1"/>
        <v>0</v>
      </c>
      <c r="G25" s="107" t="e">
        <f t="shared" si="2"/>
        <v>#DIV/0!</v>
      </c>
      <c r="I25" s="13">
        <v>0.5</v>
      </c>
      <c r="J25" s="13">
        <f t="shared" si="0"/>
        <v>0</v>
      </c>
    </row>
    <row r="26" spans="1:10" ht="11.25" hidden="1">
      <c r="A26" s="10">
        <v>21</v>
      </c>
      <c r="B26" s="14"/>
      <c r="C26" s="93"/>
      <c r="D26" s="57"/>
      <c r="E26" s="61"/>
      <c r="F26" s="12">
        <f t="shared" si="1"/>
        <v>0</v>
      </c>
      <c r="G26" s="107" t="e">
        <f t="shared" si="2"/>
        <v>#DIV/0!</v>
      </c>
      <c r="I26" s="13">
        <v>0.5</v>
      </c>
      <c r="J26" s="13">
        <f t="shared" si="0"/>
        <v>0</v>
      </c>
    </row>
    <row r="27" spans="1:10" ht="11.25" hidden="1">
      <c r="A27" s="10">
        <v>22</v>
      </c>
      <c r="B27" s="14"/>
      <c r="C27" s="93"/>
      <c r="D27" s="57"/>
      <c r="E27" s="62"/>
      <c r="F27" s="12">
        <f t="shared" si="1"/>
        <v>0</v>
      </c>
      <c r="G27" s="107" t="e">
        <f t="shared" si="2"/>
        <v>#DIV/0!</v>
      </c>
      <c r="I27" s="13">
        <v>0.5</v>
      </c>
      <c r="J27" s="13">
        <f t="shared" si="0"/>
        <v>0</v>
      </c>
    </row>
    <row r="28" spans="1:10" ht="11.25" hidden="1">
      <c r="A28" s="10">
        <v>23</v>
      </c>
      <c r="B28" s="14"/>
      <c r="C28" s="93"/>
      <c r="D28" s="57"/>
      <c r="E28" s="62"/>
      <c r="F28" s="12">
        <f t="shared" si="1"/>
        <v>0</v>
      </c>
      <c r="G28" s="107" t="e">
        <f t="shared" si="2"/>
        <v>#DIV/0!</v>
      </c>
      <c r="I28" s="13">
        <v>0.5</v>
      </c>
      <c r="J28" s="13">
        <f t="shared" si="0"/>
        <v>0</v>
      </c>
    </row>
    <row r="29" spans="1:10" ht="11.25" hidden="1">
      <c r="A29" s="10">
        <v>24</v>
      </c>
      <c r="B29" s="14"/>
      <c r="C29" s="93"/>
      <c r="D29" s="57"/>
      <c r="E29" s="62"/>
      <c r="F29" s="12">
        <f t="shared" si="1"/>
        <v>0</v>
      </c>
      <c r="G29" s="107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80" t="s">
        <v>36</v>
      </c>
      <c r="B30" s="281"/>
      <c r="C30" s="16">
        <f>SUM(C6:C29)</f>
        <v>0</v>
      </c>
      <c r="D30" s="24">
        <f>SUM(D6:D29)</f>
        <v>18325.715000000004</v>
      </c>
      <c r="E30" s="16">
        <f>SUM(E6:E29)</f>
        <v>0</v>
      </c>
      <c r="F30" s="16">
        <f>SUM(F6:F29)</f>
        <v>18325.715000000004</v>
      </c>
      <c r="G30" s="29" t="s">
        <v>6</v>
      </c>
      <c r="H30" s="30" t="s">
        <v>6</v>
      </c>
      <c r="I30" s="17">
        <v>0.5</v>
      </c>
      <c r="J30" s="31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A1">
      <selection activeCell="Q9" sqref="Q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85" t="s">
        <v>121</v>
      </c>
      <c r="D2" s="285"/>
      <c r="E2" s="285"/>
      <c r="F2" s="285"/>
      <c r="G2" s="285"/>
      <c r="H2" s="285"/>
      <c r="I2" s="285"/>
      <c r="J2" s="285"/>
      <c r="K2" s="285"/>
      <c r="L2" s="4"/>
      <c r="M2" s="4"/>
      <c r="N2" s="4"/>
      <c r="O2" s="4"/>
      <c r="P2" s="4"/>
      <c r="Q2" s="4"/>
    </row>
    <row r="3" spans="1:17" ht="13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"/>
      <c r="M3" s="4"/>
      <c r="N3" s="4"/>
      <c r="O3" s="4"/>
      <c r="P3" s="4"/>
      <c r="Q3" s="4"/>
    </row>
    <row r="4" spans="1:20" ht="195.75" customHeight="1">
      <c r="A4" s="282" t="s">
        <v>7</v>
      </c>
      <c r="B4" s="280" t="s">
        <v>99</v>
      </c>
      <c r="C4" s="5" t="s">
        <v>210</v>
      </c>
      <c r="D4" s="5" t="s">
        <v>213</v>
      </c>
      <c r="E4" s="54" t="s">
        <v>29</v>
      </c>
      <c r="F4" s="54" t="s">
        <v>184</v>
      </c>
      <c r="G4" s="54" t="s">
        <v>193</v>
      </c>
      <c r="H4" s="77" t="s">
        <v>114</v>
      </c>
      <c r="I4" s="54" t="s">
        <v>194</v>
      </c>
      <c r="J4" s="54" t="s">
        <v>195</v>
      </c>
      <c r="K4" s="5" t="s">
        <v>196</v>
      </c>
      <c r="L4" s="6" t="s">
        <v>169</v>
      </c>
      <c r="M4" s="54" t="s">
        <v>189</v>
      </c>
      <c r="N4" s="54" t="s">
        <v>197</v>
      </c>
      <c r="O4" s="54" t="s">
        <v>198</v>
      </c>
      <c r="P4" s="65" t="s">
        <v>170</v>
      </c>
      <c r="Q4" s="5" t="s">
        <v>57</v>
      </c>
      <c r="R4" s="274" t="s">
        <v>2</v>
      </c>
      <c r="S4" s="274" t="s">
        <v>8</v>
      </c>
      <c r="T4" s="6" t="s">
        <v>4</v>
      </c>
    </row>
    <row r="5" spans="1:20" s="9" customFormat="1" ht="45.75" customHeight="1">
      <c r="A5" s="282"/>
      <c r="B5" s="280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66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75"/>
      <c r="S5" s="275"/>
      <c r="T5" s="8" t="s">
        <v>33</v>
      </c>
    </row>
    <row r="6" spans="1:20" s="9" customFormat="1" ht="13.5" customHeight="1">
      <c r="A6" s="27">
        <v>1</v>
      </c>
      <c r="B6" s="140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66" t="s">
        <v>53</v>
      </c>
      <c r="I6" s="7">
        <v>9</v>
      </c>
      <c r="J6" s="7">
        <v>10</v>
      </c>
      <c r="K6" s="7">
        <v>11</v>
      </c>
      <c r="L6" s="7">
        <v>12</v>
      </c>
      <c r="M6" s="27">
        <v>13</v>
      </c>
      <c r="N6" s="27">
        <v>14</v>
      </c>
      <c r="O6" s="27">
        <v>15</v>
      </c>
      <c r="P6" s="27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144</v>
      </c>
      <c r="C7" s="34">
        <f>'о4'!C6</f>
        <v>0</v>
      </c>
      <c r="D7" s="57">
        <v>0</v>
      </c>
      <c r="E7" s="61">
        <f>D7-C7</f>
        <v>0</v>
      </c>
      <c r="F7" s="61">
        <f>'о2'!F6</f>
        <v>8927.6</v>
      </c>
      <c r="G7" s="61">
        <f>'о2'!G6</f>
        <v>4254.83</v>
      </c>
      <c r="H7" s="68">
        <f>F7-G7</f>
        <v>4672.77</v>
      </c>
      <c r="I7" s="26">
        <f>'о2'!C6</f>
        <v>1752.038</v>
      </c>
      <c r="J7" s="26">
        <f>'о2'!D6</f>
        <v>1611.488</v>
      </c>
      <c r="K7" s="61">
        <f>I7-J7</f>
        <v>140.54999999999995</v>
      </c>
      <c r="L7" s="11">
        <f>H7-K7</f>
        <v>4532.22</v>
      </c>
      <c r="M7" s="93">
        <f>'о7'!F6</f>
        <v>8560.49752</v>
      </c>
      <c r="N7" s="61">
        <f>'о7'!G6</f>
        <v>1656.23</v>
      </c>
      <c r="O7" s="11">
        <f>'о7'!H6</f>
        <v>2598.6</v>
      </c>
      <c r="P7" s="12">
        <f>M7-N7-O7</f>
        <v>4305.667520000001</v>
      </c>
      <c r="Q7" s="59">
        <f>L7/P7*100</f>
        <v>105.26172722226354</v>
      </c>
      <c r="R7" s="49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145</v>
      </c>
      <c r="C8" s="26">
        <f>'о4'!C7</f>
        <v>0</v>
      </c>
      <c r="D8" s="57">
        <v>0</v>
      </c>
      <c r="E8" s="61">
        <f aca="true" t="shared" si="1" ref="E8:E30">D8-C8</f>
        <v>0</v>
      </c>
      <c r="F8" s="61">
        <f>'о2'!F7</f>
        <v>5546.1</v>
      </c>
      <c r="G8" s="61">
        <f>'о2'!G7</f>
        <v>1448.252</v>
      </c>
      <c r="H8" s="68">
        <f aca="true" t="shared" si="2" ref="H8:H30">F8-G8</f>
        <v>4097.848</v>
      </c>
      <c r="I8" s="26">
        <f>'о2'!C7</f>
        <v>551.4</v>
      </c>
      <c r="J8" s="26">
        <f>'о2'!D7</f>
        <v>290.5</v>
      </c>
      <c r="K8" s="61">
        <f aca="true" t="shared" si="3" ref="K8:K30">I8-J8</f>
        <v>260.9</v>
      </c>
      <c r="L8" s="11">
        <f aca="true" t="shared" si="4" ref="L8:L30">H8-K8</f>
        <v>3836.948</v>
      </c>
      <c r="M8" s="93">
        <f>'о7'!F7</f>
        <v>5133.7795</v>
      </c>
      <c r="N8" s="61">
        <f>'о7'!G7</f>
        <v>115.652</v>
      </c>
      <c r="O8" s="11">
        <f>'о7'!H7</f>
        <v>1332.6</v>
      </c>
      <c r="P8" s="12">
        <f aca="true" t="shared" si="5" ref="P8:P30">M8-N8-O8</f>
        <v>3685.5274999999997</v>
      </c>
      <c r="Q8" s="59">
        <f aca="true" t="shared" si="6" ref="Q8:Q30">L8/P8*100</f>
        <v>104.10851635213685</v>
      </c>
      <c r="R8" s="4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146</v>
      </c>
      <c r="C9" s="26">
        <f>'о4'!C8</f>
        <v>0</v>
      </c>
      <c r="D9" s="57">
        <v>0</v>
      </c>
      <c r="E9" s="61">
        <f t="shared" si="1"/>
        <v>0</v>
      </c>
      <c r="F9" s="61">
        <f>'о2'!F8</f>
        <v>6672.1</v>
      </c>
      <c r="G9" s="61">
        <f>'о2'!G8</f>
        <v>1673.042</v>
      </c>
      <c r="H9" s="68">
        <f t="shared" si="2"/>
        <v>4999.058000000001</v>
      </c>
      <c r="I9" s="26">
        <f>'о2'!C8</f>
        <v>615.19</v>
      </c>
      <c r="J9" s="26">
        <f>'о2'!D8</f>
        <v>301.9</v>
      </c>
      <c r="K9" s="61">
        <f t="shared" si="3"/>
        <v>313.2900000000001</v>
      </c>
      <c r="L9" s="11">
        <f t="shared" si="4"/>
        <v>4685.768000000001</v>
      </c>
      <c r="M9" s="93">
        <f>'о7'!F8</f>
        <v>6121.216</v>
      </c>
      <c r="N9" s="61">
        <f>'о7'!G8</f>
        <v>113.942</v>
      </c>
      <c r="O9" s="11">
        <f>'о7'!H8</f>
        <v>1559.1</v>
      </c>
      <c r="P9" s="12">
        <f t="shared" si="5"/>
        <v>4448.174000000001</v>
      </c>
      <c r="Q9" s="59">
        <f t="shared" si="6"/>
        <v>105.34138277864132</v>
      </c>
      <c r="R9" s="49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147</v>
      </c>
      <c r="C10" s="26">
        <f>'о4'!C9</f>
        <v>0</v>
      </c>
      <c r="D10" s="57">
        <v>0</v>
      </c>
      <c r="E10" s="61">
        <f t="shared" si="1"/>
        <v>0</v>
      </c>
      <c r="F10" s="61">
        <f>'о2'!F9</f>
        <v>4003.5</v>
      </c>
      <c r="G10" s="61">
        <f>'о2'!G9</f>
        <v>831.234</v>
      </c>
      <c r="H10" s="68">
        <f t="shared" si="2"/>
        <v>3172.266</v>
      </c>
      <c r="I10" s="26">
        <f>'о2'!C9</f>
        <v>50</v>
      </c>
      <c r="J10" s="26">
        <f>'о2'!D9</f>
        <v>0</v>
      </c>
      <c r="K10" s="61">
        <f t="shared" si="3"/>
        <v>50</v>
      </c>
      <c r="L10" s="11">
        <f t="shared" si="4"/>
        <v>3122.266</v>
      </c>
      <c r="M10" s="93">
        <f>'о7'!F9</f>
        <v>3514.5255</v>
      </c>
      <c r="N10" s="61">
        <f>'о7'!G9</f>
        <v>113.734</v>
      </c>
      <c r="O10" s="11">
        <f>'о7'!H9</f>
        <v>717.5</v>
      </c>
      <c r="P10" s="12">
        <f t="shared" si="5"/>
        <v>2683.2915000000003</v>
      </c>
      <c r="Q10" s="59">
        <f t="shared" si="6"/>
        <v>116.35955318309621</v>
      </c>
      <c r="R10" s="49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148</v>
      </c>
      <c r="C11" s="26">
        <f>'о4'!C10</f>
        <v>0</v>
      </c>
      <c r="D11" s="57">
        <v>0</v>
      </c>
      <c r="E11" s="61">
        <f t="shared" si="1"/>
        <v>0</v>
      </c>
      <c r="F11" s="61">
        <f>'о2'!F10</f>
        <v>34577.8</v>
      </c>
      <c r="G11" s="61">
        <f>'о2'!G10</f>
        <v>9570.49004</v>
      </c>
      <c r="H11" s="68">
        <f t="shared" si="2"/>
        <v>25007.309960000002</v>
      </c>
      <c r="I11" s="26">
        <f>'о2'!C10</f>
        <v>1453.75</v>
      </c>
      <c r="J11" s="26">
        <f>'о2'!D10</f>
        <v>88.8</v>
      </c>
      <c r="K11" s="61">
        <f t="shared" si="3"/>
        <v>1364.95</v>
      </c>
      <c r="L11" s="11">
        <f t="shared" si="4"/>
        <v>23642.35996</v>
      </c>
      <c r="M11" s="93">
        <f>'о7'!F10</f>
        <v>32980.55765</v>
      </c>
      <c r="N11" s="61">
        <f>'о7'!G10</f>
        <v>238.031</v>
      </c>
      <c r="O11" s="11">
        <f>'о7'!H10</f>
        <v>9332.45904</v>
      </c>
      <c r="P11" s="12">
        <f t="shared" si="5"/>
        <v>23410.067610000006</v>
      </c>
      <c r="Q11" s="59">
        <f t="shared" si="6"/>
        <v>100.99227543409899</v>
      </c>
      <c r="R11" s="4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149</v>
      </c>
      <c r="C12" s="26">
        <f>'о4'!C11</f>
        <v>0</v>
      </c>
      <c r="D12" s="57">
        <v>0</v>
      </c>
      <c r="E12" s="61">
        <f t="shared" si="1"/>
        <v>0</v>
      </c>
      <c r="F12" s="61">
        <f>'о2'!F11</f>
        <v>6554.8</v>
      </c>
      <c r="G12" s="61">
        <f>'о2'!G11</f>
        <v>2841.21302</v>
      </c>
      <c r="H12" s="68">
        <f t="shared" si="2"/>
        <v>3713.58698</v>
      </c>
      <c r="I12" s="26">
        <f>'о2'!C11</f>
        <v>114.612</v>
      </c>
      <c r="J12" s="26">
        <f>'о2'!D11</f>
        <v>0</v>
      </c>
      <c r="K12" s="61">
        <f t="shared" si="3"/>
        <v>114.612</v>
      </c>
      <c r="L12" s="11">
        <f t="shared" si="4"/>
        <v>3598.97498</v>
      </c>
      <c r="M12" s="93">
        <f>'о7'!F11</f>
        <v>6212.68532</v>
      </c>
      <c r="N12" s="61">
        <f>'о7'!G11</f>
        <v>113.734</v>
      </c>
      <c r="O12" s="11">
        <f>'о7'!H11</f>
        <v>2727.47902</v>
      </c>
      <c r="P12" s="12">
        <f t="shared" si="5"/>
        <v>3371.472299999999</v>
      </c>
      <c r="Q12" s="59">
        <f t="shared" si="6"/>
        <v>106.74787332525322</v>
      </c>
      <c r="R12" s="49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150</v>
      </c>
      <c r="C13" s="26">
        <f>'о4'!C12</f>
        <v>0</v>
      </c>
      <c r="D13" s="57">
        <v>0</v>
      </c>
      <c r="E13" s="61">
        <f t="shared" si="1"/>
        <v>0</v>
      </c>
      <c r="F13" s="61">
        <f>'о2'!F12</f>
        <v>5189.4</v>
      </c>
      <c r="G13" s="61">
        <f>'о2'!G12</f>
        <v>1350.342</v>
      </c>
      <c r="H13" s="68">
        <f t="shared" si="2"/>
        <v>3839.0579999999995</v>
      </c>
      <c r="I13" s="26">
        <f>'о2'!C12</f>
        <v>263.74</v>
      </c>
      <c r="J13" s="26">
        <f>'о2'!D12</f>
        <v>0</v>
      </c>
      <c r="K13" s="61">
        <f t="shared" si="3"/>
        <v>263.74</v>
      </c>
      <c r="L13" s="11">
        <f t="shared" si="4"/>
        <v>3575.3179999999993</v>
      </c>
      <c r="M13" s="93">
        <f>'о7'!F12</f>
        <v>5040.201</v>
      </c>
      <c r="N13" s="61">
        <f>'о7'!G12</f>
        <v>113.942</v>
      </c>
      <c r="O13" s="11">
        <f>'о7'!H12</f>
        <v>1236.4</v>
      </c>
      <c r="P13" s="12">
        <f t="shared" si="5"/>
        <v>3689.859</v>
      </c>
      <c r="Q13" s="59">
        <f t="shared" si="6"/>
        <v>96.89578924289518</v>
      </c>
      <c r="R13" s="4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151</v>
      </c>
      <c r="C14" s="26">
        <f>'о4'!C13</f>
        <v>0</v>
      </c>
      <c r="D14" s="57">
        <v>0</v>
      </c>
      <c r="E14" s="61">
        <f t="shared" si="1"/>
        <v>0</v>
      </c>
      <c r="F14" s="61">
        <f>'о2'!F13</f>
        <v>4003.9</v>
      </c>
      <c r="G14" s="61">
        <f>'о2'!G13</f>
        <v>1047.116</v>
      </c>
      <c r="H14" s="68">
        <f t="shared" si="2"/>
        <v>2956.784</v>
      </c>
      <c r="I14" s="26">
        <f>'о2'!C13</f>
        <v>99.595</v>
      </c>
      <c r="J14" s="26">
        <f>'о2'!D13</f>
        <v>0</v>
      </c>
      <c r="K14" s="61">
        <f t="shared" si="3"/>
        <v>99.595</v>
      </c>
      <c r="L14" s="11">
        <f t="shared" si="4"/>
        <v>2857.1890000000003</v>
      </c>
      <c r="M14" s="93">
        <f>'о7'!F13</f>
        <v>3936.06</v>
      </c>
      <c r="N14" s="61">
        <f>'о7'!G13</f>
        <v>108.116</v>
      </c>
      <c r="O14" s="11">
        <f>'о7'!H13</f>
        <v>939</v>
      </c>
      <c r="P14" s="12">
        <f t="shared" si="5"/>
        <v>2888.944</v>
      </c>
      <c r="Q14" s="59">
        <f t="shared" si="6"/>
        <v>98.90080943071241</v>
      </c>
      <c r="R14" s="49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152</v>
      </c>
      <c r="C15" s="26">
        <f>'о4'!C14</f>
        <v>0</v>
      </c>
      <c r="D15" s="57">
        <v>0</v>
      </c>
      <c r="E15" s="61">
        <f t="shared" si="1"/>
        <v>0</v>
      </c>
      <c r="F15" s="61">
        <f>'о2'!F14</f>
        <v>7271.4</v>
      </c>
      <c r="G15" s="61">
        <f>'о2'!G14</f>
        <v>2999.4806</v>
      </c>
      <c r="H15" s="68">
        <f t="shared" si="2"/>
        <v>4271.9194</v>
      </c>
      <c r="I15" s="26">
        <f>'о2'!C14</f>
        <v>50</v>
      </c>
      <c r="J15" s="26">
        <f>'о2'!D14</f>
        <v>0</v>
      </c>
      <c r="K15" s="61">
        <f t="shared" si="3"/>
        <v>50</v>
      </c>
      <c r="L15" s="11">
        <f t="shared" si="4"/>
        <v>4221.9194</v>
      </c>
      <c r="M15" s="93">
        <f>'о7'!F14</f>
        <v>6885.4966</v>
      </c>
      <c r="N15" s="61">
        <f>'о7'!G14</f>
        <v>111.133</v>
      </c>
      <c r="O15" s="11">
        <f>'о7'!H14</f>
        <v>2888.3476</v>
      </c>
      <c r="P15" s="12">
        <f t="shared" si="5"/>
        <v>3886.0160000000005</v>
      </c>
      <c r="Q15" s="59">
        <f t="shared" si="6"/>
        <v>108.64390162058002</v>
      </c>
      <c r="R15" s="49">
        <v>0</v>
      </c>
      <c r="S15" s="13">
        <v>0.75</v>
      </c>
      <c r="T15" s="13">
        <f t="shared" si="0"/>
        <v>0</v>
      </c>
    </row>
    <row r="16" spans="1:20" ht="11.25" hidden="1">
      <c r="A16" s="10">
        <v>10</v>
      </c>
      <c r="B16" s="14"/>
      <c r="C16" s="26"/>
      <c r="D16" s="57"/>
      <c r="E16" s="61">
        <f t="shared" si="1"/>
        <v>0</v>
      </c>
      <c r="F16" s="61"/>
      <c r="G16" s="61"/>
      <c r="H16" s="68">
        <f t="shared" si="2"/>
        <v>0</v>
      </c>
      <c r="I16" s="26"/>
      <c r="J16" s="26"/>
      <c r="K16" s="61">
        <f t="shared" si="3"/>
        <v>0</v>
      </c>
      <c r="L16" s="11">
        <f t="shared" si="4"/>
        <v>0</v>
      </c>
      <c r="M16" s="93"/>
      <c r="N16" s="12"/>
      <c r="O16" s="93"/>
      <c r="P16" s="12">
        <f t="shared" si="5"/>
        <v>0</v>
      </c>
      <c r="Q16" s="59" t="e">
        <f t="shared" si="6"/>
        <v>#DIV/0!</v>
      </c>
      <c r="S16" s="13">
        <v>0.75</v>
      </c>
      <c r="T16" s="13">
        <f t="shared" si="0"/>
        <v>0</v>
      </c>
    </row>
    <row r="17" spans="1:20" ht="11.25" hidden="1">
      <c r="A17" s="10">
        <v>11</v>
      </c>
      <c r="B17" s="14"/>
      <c r="C17" s="26"/>
      <c r="D17" s="57"/>
      <c r="E17" s="61">
        <f t="shared" si="1"/>
        <v>0</v>
      </c>
      <c r="F17" s="61"/>
      <c r="G17" s="61"/>
      <c r="H17" s="68">
        <f t="shared" si="2"/>
        <v>0</v>
      </c>
      <c r="I17" s="26"/>
      <c r="J17" s="26"/>
      <c r="K17" s="61">
        <f t="shared" si="3"/>
        <v>0</v>
      </c>
      <c r="L17" s="11">
        <f t="shared" si="4"/>
        <v>0</v>
      </c>
      <c r="M17" s="93"/>
      <c r="N17" s="12"/>
      <c r="O17" s="93"/>
      <c r="P17" s="12">
        <f t="shared" si="5"/>
        <v>0</v>
      </c>
      <c r="Q17" s="59" t="e">
        <f t="shared" si="6"/>
        <v>#DIV/0!</v>
      </c>
      <c r="S17" s="13">
        <v>0.75</v>
      </c>
      <c r="T17" s="13">
        <f t="shared" si="0"/>
        <v>0</v>
      </c>
    </row>
    <row r="18" spans="1:20" ht="11.25" hidden="1">
      <c r="A18" s="10">
        <v>12</v>
      </c>
      <c r="B18" s="14"/>
      <c r="C18" s="26"/>
      <c r="D18" s="57"/>
      <c r="E18" s="61">
        <f t="shared" si="1"/>
        <v>0</v>
      </c>
      <c r="F18" s="61"/>
      <c r="G18" s="61"/>
      <c r="H18" s="68">
        <f t="shared" si="2"/>
        <v>0</v>
      </c>
      <c r="I18" s="26"/>
      <c r="J18" s="26"/>
      <c r="K18" s="61">
        <f t="shared" si="3"/>
        <v>0</v>
      </c>
      <c r="L18" s="11">
        <f t="shared" si="4"/>
        <v>0</v>
      </c>
      <c r="M18" s="93"/>
      <c r="N18" s="12"/>
      <c r="O18" s="93"/>
      <c r="P18" s="12">
        <f t="shared" si="5"/>
        <v>0</v>
      </c>
      <c r="Q18" s="59" t="e">
        <f t="shared" si="6"/>
        <v>#DIV/0!</v>
      </c>
      <c r="S18" s="13">
        <v>0.75</v>
      </c>
      <c r="T18" s="13">
        <f t="shared" si="0"/>
        <v>0</v>
      </c>
    </row>
    <row r="19" spans="1:20" ht="11.25" hidden="1">
      <c r="A19" s="10">
        <v>13</v>
      </c>
      <c r="B19" s="14"/>
      <c r="C19" s="26"/>
      <c r="D19" s="57"/>
      <c r="E19" s="61">
        <f t="shared" si="1"/>
        <v>0</v>
      </c>
      <c r="F19" s="61"/>
      <c r="G19" s="61"/>
      <c r="H19" s="68">
        <f t="shared" si="2"/>
        <v>0</v>
      </c>
      <c r="I19" s="26"/>
      <c r="J19" s="26"/>
      <c r="K19" s="61">
        <f t="shared" si="3"/>
        <v>0</v>
      </c>
      <c r="L19" s="11">
        <f t="shared" si="4"/>
        <v>0</v>
      </c>
      <c r="M19" s="93"/>
      <c r="N19" s="12"/>
      <c r="O19" s="93"/>
      <c r="P19" s="12">
        <f t="shared" si="5"/>
        <v>0</v>
      </c>
      <c r="Q19" s="59" t="e">
        <f t="shared" si="6"/>
        <v>#DIV/0!</v>
      </c>
      <c r="S19" s="13">
        <v>0.75</v>
      </c>
      <c r="T19" s="13">
        <f t="shared" si="0"/>
        <v>0</v>
      </c>
    </row>
    <row r="20" spans="1:20" ht="11.25" hidden="1">
      <c r="A20" s="10">
        <v>14</v>
      </c>
      <c r="B20" s="26"/>
      <c r="C20" s="57"/>
      <c r="D20" s="57"/>
      <c r="E20" s="61">
        <f t="shared" si="1"/>
        <v>0</v>
      </c>
      <c r="F20" s="61"/>
      <c r="G20" s="61"/>
      <c r="H20" s="68">
        <f t="shared" si="2"/>
        <v>0</v>
      </c>
      <c r="I20" s="26"/>
      <c r="J20" s="26"/>
      <c r="K20" s="61">
        <f t="shared" si="3"/>
        <v>0</v>
      </c>
      <c r="L20" s="11">
        <f t="shared" si="4"/>
        <v>0</v>
      </c>
      <c r="M20" s="93"/>
      <c r="N20" s="12"/>
      <c r="O20" s="93"/>
      <c r="P20" s="12">
        <f t="shared" si="5"/>
        <v>0</v>
      </c>
      <c r="Q20" s="59" t="e">
        <f t="shared" si="6"/>
        <v>#DIV/0!</v>
      </c>
      <c r="S20" s="13">
        <v>0.75</v>
      </c>
      <c r="T20" s="13">
        <f t="shared" si="0"/>
        <v>0</v>
      </c>
    </row>
    <row r="21" spans="1:20" ht="11.25" hidden="1">
      <c r="A21" s="10">
        <v>15</v>
      </c>
      <c r="B21" s="26"/>
      <c r="C21" s="57"/>
      <c r="D21" s="57"/>
      <c r="E21" s="61">
        <f t="shared" si="1"/>
        <v>0</v>
      </c>
      <c r="F21" s="61"/>
      <c r="G21" s="61"/>
      <c r="H21" s="68">
        <f t="shared" si="2"/>
        <v>0</v>
      </c>
      <c r="I21" s="26"/>
      <c r="J21" s="26"/>
      <c r="K21" s="61">
        <f t="shared" si="3"/>
        <v>0</v>
      </c>
      <c r="L21" s="11">
        <f t="shared" si="4"/>
        <v>0</v>
      </c>
      <c r="M21" s="93"/>
      <c r="N21" s="12"/>
      <c r="O21" s="93"/>
      <c r="P21" s="12">
        <f t="shared" si="5"/>
        <v>0</v>
      </c>
      <c r="Q21" s="59" t="e">
        <f t="shared" si="6"/>
        <v>#DIV/0!</v>
      </c>
      <c r="S21" s="13">
        <v>0.75</v>
      </c>
      <c r="T21" s="13">
        <f t="shared" si="0"/>
        <v>0</v>
      </c>
    </row>
    <row r="22" spans="1:20" ht="11.25" hidden="1">
      <c r="A22" s="10">
        <v>16</v>
      </c>
      <c r="B22" s="26"/>
      <c r="C22" s="57"/>
      <c r="D22" s="57"/>
      <c r="E22" s="61">
        <f t="shared" si="1"/>
        <v>0</v>
      </c>
      <c r="F22" s="61"/>
      <c r="G22" s="61"/>
      <c r="H22" s="68">
        <f t="shared" si="2"/>
        <v>0</v>
      </c>
      <c r="I22" s="26"/>
      <c r="J22" s="26"/>
      <c r="K22" s="61">
        <f t="shared" si="3"/>
        <v>0</v>
      </c>
      <c r="L22" s="11">
        <f t="shared" si="4"/>
        <v>0</v>
      </c>
      <c r="M22" s="93"/>
      <c r="N22" s="12"/>
      <c r="O22" s="93"/>
      <c r="P22" s="12">
        <f t="shared" si="5"/>
        <v>0</v>
      </c>
      <c r="Q22" s="59" t="e">
        <f t="shared" si="6"/>
        <v>#DIV/0!</v>
      </c>
      <c r="S22" s="13">
        <v>0.75</v>
      </c>
      <c r="T22" s="13">
        <f t="shared" si="0"/>
        <v>0</v>
      </c>
    </row>
    <row r="23" spans="1:20" ht="11.25" hidden="1">
      <c r="A23" s="10">
        <v>17</v>
      </c>
      <c r="B23" s="26"/>
      <c r="C23" s="57"/>
      <c r="D23" s="57"/>
      <c r="E23" s="61">
        <f t="shared" si="1"/>
        <v>0</v>
      </c>
      <c r="F23" s="61"/>
      <c r="G23" s="61"/>
      <c r="H23" s="68">
        <f t="shared" si="2"/>
        <v>0</v>
      </c>
      <c r="I23" s="26"/>
      <c r="J23" s="26"/>
      <c r="K23" s="61">
        <f t="shared" si="3"/>
        <v>0</v>
      </c>
      <c r="L23" s="11">
        <f t="shared" si="4"/>
        <v>0</v>
      </c>
      <c r="M23" s="93"/>
      <c r="N23" s="12"/>
      <c r="O23" s="93"/>
      <c r="P23" s="12">
        <f t="shared" si="5"/>
        <v>0</v>
      </c>
      <c r="Q23" s="59" t="e">
        <f t="shared" si="6"/>
        <v>#DIV/0!</v>
      </c>
      <c r="S23" s="13">
        <v>0.75</v>
      </c>
      <c r="T23" s="13">
        <f t="shared" si="0"/>
        <v>0</v>
      </c>
    </row>
    <row r="24" spans="1:20" ht="11.25" hidden="1">
      <c r="A24" s="10">
        <v>18</v>
      </c>
      <c r="B24" s="26"/>
      <c r="C24" s="57"/>
      <c r="D24" s="57"/>
      <c r="E24" s="61">
        <f t="shared" si="1"/>
        <v>0</v>
      </c>
      <c r="F24" s="61"/>
      <c r="G24" s="61"/>
      <c r="H24" s="68">
        <f t="shared" si="2"/>
        <v>0</v>
      </c>
      <c r="I24" s="26"/>
      <c r="J24" s="26"/>
      <c r="K24" s="61">
        <f t="shared" si="3"/>
        <v>0</v>
      </c>
      <c r="L24" s="11">
        <f t="shared" si="4"/>
        <v>0</v>
      </c>
      <c r="M24" s="93"/>
      <c r="N24" s="12"/>
      <c r="O24" s="93"/>
      <c r="P24" s="12">
        <f t="shared" si="5"/>
        <v>0</v>
      </c>
      <c r="Q24" s="59" t="e">
        <f t="shared" si="6"/>
        <v>#DIV/0!</v>
      </c>
      <c r="S24" s="13">
        <v>0.75</v>
      </c>
      <c r="T24" s="13">
        <f t="shared" si="0"/>
        <v>0</v>
      </c>
    </row>
    <row r="25" spans="1:20" ht="11.25" hidden="1">
      <c r="A25" s="10">
        <v>19</v>
      </c>
      <c r="B25" s="26"/>
      <c r="C25" s="57"/>
      <c r="D25" s="57"/>
      <c r="E25" s="61">
        <f t="shared" si="1"/>
        <v>0</v>
      </c>
      <c r="F25" s="61"/>
      <c r="G25" s="61"/>
      <c r="H25" s="68">
        <f t="shared" si="2"/>
        <v>0</v>
      </c>
      <c r="I25" s="26"/>
      <c r="J25" s="26"/>
      <c r="K25" s="61">
        <f t="shared" si="3"/>
        <v>0</v>
      </c>
      <c r="L25" s="11">
        <f t="shared" si="4"/>
        <v>0</v>
      </c>
      <c r="M25" s="93"/>
      <c r="N25" s="12"/>
      <c r="O25" s="93"/>
      <c r="P25" s="12">
        <f t="shared" si="5"/>
        <v>0</v>
      </c>
      <c r="Q25" s="59" t="e">
        <f t="shared" si="6"/>
        <v>#DIV/0!</v>
      </c>
      <c r="S25" s="13">
        <v>0.75</v>
      </c>
      <c r="T25" s="13">
        <f t="shared" si="0"/>
        <v>0</v>
      </c>
    </row>
    <row r="26" spans="1:20" ht="11.25" hidden="1">
      <c r="A26" s="10">
        <v>20</v>
      </c>
      <c r="B26" s="26"/>
      <c r="C26" s="57"/>
      <c r="D26" s="57"/>
      <c r="E26" s="61">
        <f t="shared" si="1"/>
        <v>0</v>
      </c>
      <c r="F26" s="61"/>
      <c r="G26" s="61"/>
      <c r="H26" s="68">
        <f t="shared" si="2"/>
        <v>0</v>
      </c>
      <c r="I26" s="26"/>
      <c r="J26" s="26"/>
      <c r="K26" s="61">
        <f t="shared" si="3"/>
        <v>0</v>
      </c>
      <c r="L26" s="11">
        <f t="shared" si="4"/>
        <v>0</v>
      </c>
      <c r="M26" s="93"/>
      <c r="N26" s="12"/>
      <c r="O26" s="93"/>
      <c r="P26" s="12">
        <f t="shared" si="5"/>
        <v>0</v>
      </c>
      <c r="Q26" s="59" t="e">
        <f t="shared" si="6"/>
        <v>#DIV/0!</v>
      </c>
      <c r="S26" s="13">
        <v>0.75</v>
      </c>
      <c r="T26" s="13">
        <f t="shared" si="0"/>
        <v>0</v>
      </c>
    </row>
    <row r="27" spans="1:20" ht="11.25" hidden="1">
      <c r="A27" s="10">
        <v>21</v>
      </c>
      <c r="B27" s="26"/>
      <c r="C27" s="57"/>
      <c r="D27" s="57"/>
      <c r="E27" s="61">
        <f t="shared" si="1"/>
        <v>0</v>
      </c>
      <c r="F27" s="61"/>
      <c r="G27" s="61"/>
      <c r="H27" s="68">
        <f t="shared" si="2"/>
        <v>0</v>
      </c>
      <c r="I27" s="26"/>
      <c r="J27" s="26"/>
      <c r="K27" s="61">
        <f t="shared" si="3"/>
        <v>0</v>
      </c>
      <c r="L27" s="11">
        <f t="shared" si="4"/>
        <v>0</v>
      </c>
      <c r="M27" s="93"/>
      <c r="N27" s="12"/>
      <c r="O27" s="93"/>
      <c r="P27" s="12">
        <f t="shared" si="5"/>
        <v>0</v>
      </c>
      <c r="Q27" s="59" t="e">
        <f t="shared" si="6"/>
        <v>#DIV/0!</v>
      </c>
      <c r="S27" s="13">
        <v>0.75</v>
      </c>
      <c r="T27" s="13">
        <f t="shared" si="0"/>
        <v>0</v>
      </c>
    </row>
    <row r="28" spans="1:20" ht="11.25" hidden="1">
      <c r="A28" s="10">
        <v>22</v>
      </c>
      <c r="B28" s="26"/>
      <c r="C28" s="57"/>
      <c r="D28" s="57"/>
      <c r="E28" s="61">
        <f t="shared" si="1"/>
        <v>0</v>
      </c>
      <c r="F28" s="61"/>
      <c r="G28" s="61"/>
      <c r="H28" s="68">
        <f t="shared" si="2"/>
        <v>0</v>
      </c>
      <c r="I28" s="26"/>
      <c r="J28" s="26"/>
      <c r="K28" s="61">
        <f t="shared" si="3"/>
        <v>0</v>
      </c>
      <c r="L28" s="11">
        <f t="shared" si="4"/>
        <v>0</v>
      </c>
      <c r="M28" s="82"/>
      <c r="N28" s="15"/>
      <c r="O28" s="82"/>
      <c r="P28" s="12">
        <f t="shared" si="5"/>
        <v>0</v>
      </c>
      <c r="Q28" s="59" t="e">
        <f t="shared" si="6"/>
        <v>#DIV/0!</v>
      </c>
      <c r="S28" s="13">
        <v>0.75</v>
      </c>
      <c r="T28" s="13">
        <f t="shared" si="0"/>
        <v>0</v>
      </c>
    </row>
    <row r="29" spans="1:20" ht="11.25" hidden="1">
      <c r="A29" s="10">
        <v>23</v>
      </c>
      <c r="B29" s="26"/>
      <c r="C29" s="57"/>
      <c r="D29" s="57"/>
      <c r="E29" s="61">
        <f t="shared" si="1"/>
        <v>0</v>
      </c>
      <c r="F29" s="61"/>
      <c r="G29" s="61"/>
      <c r="H29" s="68">
        <f t="shared" si="2"/>
        <v>0</v>
      </c>
      <c r="I29" s="26"/>
      <c r="J29" s="26"/>
      <c r="K29" s="61">
        <f t="shared" si="3"/>
        <v>0</v>
      </c>
      <c r="L29" s="11">
        <f t="shared" si="4"/>
        <v>0</v>
      </c>
      <c r="M29" s="82"/>
      <c r="N29" s="15"/>
      <c r="O29" s="82"/>
      <c r="P29" s="12">
        <f t="shared" si="5"/>
        <v>0</v>
      </c>
      <c r="Q29" s="59" t="e">
        <f t="shared" si="6"/>
        <v>#DIV/0!</v>
      </c>
      <c r="S29" s="13">
        <v>0.75</v>
      </c>
      <c r="T29" s="13">
        <f t="shared" si="0"/>
        <v>0</v>
      </c>
    </row>
    <row r="30" spans="1:20" ht="11.25" hidden="1">
      <c r="A30" s="10">
        <v>24</v>
      </c>
      <c r="B30" s="26"/>
      <c r="C30" s="57"/>
      <c r="D30" s="57"/>
      <c r="E30" s="61">
        <f t="shared" si="1"/>
        <v>0</v>
      </c>
      <c r="F30" s="61"/>
      <c r="G30" s="61"/>
      <c r="H30" s="68">
        <f t="shared" si="2"/>
        <v>0</v>
      </c>
      <c r="I30" s="26"/>
      <c r="J30" s="26"/>
      <c r="K30" s="61">
        <f t="shared" si="3"/>
        <v>0</v>
      </c>
      <c r="L30" s="11">
        <f t="shared" si="4"/>
        <v>0</v>
      </c>
      <c r="M30" s="82"/>
      <c r="N30" s="15"/>
      <c r="O30" s="82"/>
      <c r="P30" s="12">
        <f t="shared" si="5"/>
        <v>0</v>
      </c>
      <c r="Q30" s="59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80" t="s">
        <v>36</v>
      </c>
      <c r="B31" s="281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71">
        <f>SUM(F7:F30)</f>
        <v>82746.59999999999</v>
      </c>
      <c r="G31" s="71">
        <f>SUM(G7:G30)</f>
        <v>26015.999659999998</v>
      </c>
      <c r="H31" s="72">
        <f t="shared" si="7"/>
        <v>56730.600340000005</v>
      </c>
      <c r="I31" s="24">
        <f>SUM(I7:I30)</f>
        <v>4950.325000000001</v>
      </c>
      <c r="J31" s="24">
        <f>SUM(J7:J30)</f>
        <v>2292.688</v>
      </c>
      <c r="K31" s="24">
        <f t="shared" si="7"/>
        <v>2657.637</v>
      </c>
      <c r="L31" s="16">
        <f t="shared" si="7"/>
        <v>54072.96334</v>
      </c>
      <c r="M31" s="72">
        <f>SUM(M7:M30)</f>
        <v>78385.01908999999</v>
      </c>
      <c r="N31" s="72">
        <f>SUM(N7:N30)</f>
        <v>2684.5139999999997</v>
      </c>
      <c r="O31" s="72">
        <f>SUM(O7:O30)</f>
        <v>23331.485660000002</v>
      </c>
      <c r="P31" s="108">
        <f t="shared" si="7"/>
        <v>52369.01943000001</v>
      </c>
      <c r="Q31" s="110" t="s">
        <v>6</v>
      </c>
      <c r="R31" s="106" t="s">
        <v>6</v>
      </c>
      <c r="S31" s="17">
        <v>0.75</v>
      </c>
      <c r="T31" s="11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64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64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64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64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64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64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64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64"/>
      <c r="M39" s="20"/>
      <c r="N39" s="20"/>
      <c r="O39" s="20"/>
      <c r="P39" s="20"/>
      <c r="R39" s="21"/>
    </row>
    <row r="40" spans="1:18" s="22" customFormat="1" ht="11.25">
      <c r="A40" s="21"/>
      <c r="H40" s="64"/>
      <c r="M40" s="20"/>
      <c r="N40" s="20"/>
      <c r="O40" s="20"/>
      <c r="P40" s="20"/>
      <c r="R40" s="21"/>
    </row>
    <row r="41" spans="1:18" s="22" customFormat="1" ht="11.25">
      <c r="A41" s="21"/>
      <c r="H41" s="64"/>
      <c r="M41" s="20"/>
      <c r="N41" s="20"/>
      <c r="O41" s="20"/>
      <c r="P41" s="20"/>
      <c r="R41" s="21"/>
    </row>
    <row r="42" spans="1:18" s="22" customFormat="1" ht="11.25">
      <c r="A42" s="21"/>
      <c r="H42" s="64"/>
      <c r="R42" s="21"/>
    </row>
    <row r="43" spans="1:18" s="22" customFormat="1" ht="11.25">
      <c r="A43" s="21"/>
      <c r="H43" s="64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84" t="s">
        <v>115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82" t="s">
        <v>11</v>
      </c>
      <c r="B3" s="280" t="s">
        <v>99</v>
      </c>
      <c r="C3" s="67" t="s">
        <v>171</v>
      </c>
      <c r="D3" s="184"/>
      <c r="E3" s="184"/>
      <c r="F3" s="54" t="s">
        <v>199</v>
      </c>
      <c r="G3" s="54" t="s">
        <v>200</v>
      </c>
      <c r="H3" s="65" t="s">
        <v>172</v>
      </c>
      <c r="I3" s="5" t="s">
        <v>22</v>
      </c>
      <c r="J3" s="274" t="s">
        <v>9</v>
      </c>
      <c r="K3" s="274" t="s">
        <v>10</v>
      </c>
      <c r="L3" s="6" t="s">
        <v>4</v>
      </c>
    </row>
    <row r="4" spans="1:12" s="9" customFormat="1" ht="42.75" customHeight="1">
      <c r="A4" s="282"/>
      <c r="B4" s="280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75"/>
      <c r="K4" s="275"/>
      <c r="L4" s="8" t="s">
        <v>27</v>
      </c>
    </row>
    <row r="5" spans="1:12" s="9" customFormat="1" ht="12" customHeight="1">
      <c r="A5" s="27">
        <v>1</v>
      </c>
      <c r="B5" s="27">
        <v>2</v>
      </c>
      <c r="C5" s="7">
        <v>3</v>
      </c>
      <c r="D5" s="112"/>
      <c r="E5" s="112"/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</row>
    <row r="6" spans="1:12" ht="11.25">
      <c r="A6" s="10">
        <v>1</v>
      </c>
      <c r="B6" s="14" t="s">
        <v>144</v>
      </c>
      <c r="C6" s="208">
        <v>-367.2</v>
      </c>
      <c r="D6" s="12"/>
      <c r="E6" s="12"/>
      <c r="F6" s="20">
        <f>'о1 '!D8</f>
        <v>1816.01</v>
      </c>
      <c r="G6" s="93">
        <f>'о1 '!E8</f>
        <v>0</v>
      </c>
      <c r="H6" s="12">
        <f>F6+G6</f>
        <v>1816.01</v>
      </c>
      <c r="I6" s="113">
        <f>C6/H6*100</f>
        <v>-20.22015297272592</v>
      </c>
      <c r="J6" s="146">
        <v>1</v>
      </c>
      <c r="K6" s="13">
        <v>0.75</v>
      </c>
      <c r="L6" s="60">
        <f aca="true" t="shared" si="0" ref="L6:L29">J6*K6</f>
        <v>0.75</v>
      </c>
    </row>
    <row r="7" spans="1:12" ht="11.25">
      <c r="A7" s="10">
        <v>2</v>
      </c>
      <c r="B7" s="14" t="s">
        <v>145</v>
      </c>
      <c r="C7" s="208">
        <v>-412.279</v>
      </c>
      <c r="D7" s="12"/>
      <c r="E7" s="12"/>
      <c r="F7" s="20">
        <f>'о1 '!D9</f>
        <v>1805.61</v>
      </c>
      <c r="G7" s="93">
        <f>'о1 '!E9</f>
        <v>0</v>
      </c>
      <c r="H7" s="12">
        <f aca="true" t="shared" si="1" ref="H7:H29">F7+G7</f>
        <v>1805.61</v>
      </c>
      <c r="I7" s="59">
        <f aca="true" t="shared" si="2" ref="I7:I29">C7/H7*100</f>
        <v>-22.83322533658985</v>
      </c>
      <c r="J7" s="146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208">
        <v>-550.9</v>
      </c>
      <c r="D8" s="12"/>
      <c r="E8" s="12"/>
      <c r="F8" s="20">
        <f>'о1 '!D10</f>
        <v>1653.5</v>
      </c>
      <c r="G8" s="93">
        <f>'о1 '!E10</f>
        <v>0</v>
      </c>
      <c r="H8" s="12">
        <f t="shared" si="1"/>
        <v>1653.5</v>
      </c>
      <c r="I8" s="59">
        <f t="shared" si="2"/>
        <v>-33.31720592682189</v>
      </c>
      <c r="J8" s="146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208">
        <v>-489</v>
      </c>
      <c r="D9" s="12"/>
      <c r="E9" s="12"/>
      <c r="F9" s="20">
        <f>'о1 '!D11</f>
        <v>1130.025</v>
      </c>
      <c r="G9" s="93">
        <f>'о1 '!E11</f>
        <v>0</v>
      </c>
      <c r="H9" s="12">
        <f t="shared" si="1"/>
        <v>1130.025</v>
      </c>
      <c r="I9" s="59">
        <f t="shared" si="2"/>
        <v>-43.27337890754629</v>
      </c>
      <c r="J9" s="146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208">
        <v>-1597.2</v>
      </c>
      <c r="D10" s="12"/>
      <c r="E10" s="12"/>
      <c r="F10" s="20">
        <f>'о1 '!D12</f>
        <v>7162.77</v>
      </c>
      <c r="G10" s="93">
        <f>'о1 '!E12</f>
        <v>0</v>
      </c>
      <c r="H10" s="12">
        <f t="shared" si="1"/>
        <v>7162.77</v>
      </c>
      <c r="I10" s="59">
        <f t="shared" si="2"/>
        <v>-22.29863586294129</v>
      </c>
      <c r="J10" s="146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208">
        <v>-342.1</v>
      </c>
      <c r="D11" s="12"/>
      <c r="E11" s="12"/>
      <c r="F11" s="20">
        <f>'о1 '!D13</f>
        <v>1045.47</v>
      </c>
      <c r="G11" s="93">
        <f>'о1 '!E13</f>
        <v>0</v>
      </c>
      <c r="H11" s="12">
        <f t="shared" si="1"/>
        <v>1045.47</v>
      </c>
      <c r="I11" s="59">
        <f t="shared" si="2"/>
        <v>-32.722124977282945</v>
      </c>
      <c r="J11" s="146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208">
        <v>-149.2</v>
      </c>
      <c r="D12" s="12"/>
      <c r="E12" s="12"/>
      <c r="F12" s="20">
        <f>'о1 '!D14</f>
        <v>1203.11</v>
      </c>
      <c r="G12" s="93">
        <f>'о1 '!E14</f>
        <v>0</v>
      </c>
      <c r="H12" s="12">
        <f t="shared" si="1"/>
        <v>1203.11</v>
      </c>
      <c r="I12" s="59">
        <f t="shared" si="2"/>
        <v>-12.401193573322471</v>
      </c>
      <c r="J12" s="146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208">
        <v>-67.8</v>
      </c>
      <c r="D13" s="12"/>
      <c r="E13" s="12"/>
      <c r="F13" s="20">
        <f>'о1 '!D15</f>
        <v>909.8</v>
      </c>
      <c r="G13" s="93">
        <f>'о1 '!E15</f>
        <v>0</v>
      </c>
      <c r="H13" s="12">
        <f t="shared" si="1"/>
        <v>909.8</v>
      </c>
      <c r="I13" s="59">
        <f t="shared" si="2"/>
        <v>-7.45218729391075</v>
      </c>
      <c r="J13" s="146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208">
        <v>-385.9</v>
      </c>
      <c r="D14" s="12"/>
      <c r="E14" s="12"/>
      <c r="F14" s="20">
        <f>'о1 '!D16</f>
        <v>1599.42</v>
      </c>
      <c r="G14" s="93">
        <f>'о1 '!E16</f>
        <v>0</v>
      </c>
      <c r="H14" s="12">
        <f t="shared" si="1"/>
        <v>1599.42</v>
      </c>
      <c r="I14" s="59">
        <f t="shared" si="2"/>
        <v>-24.1274962173788</v>
      </c>
      <c r="J14" s="146">
        <v>1</v>
      </c>
      <c r="K14" s="13">
        <v>0.75</v>
      </c>
      <c r="L14" s="13">
        <f t="shared" si="0"/>
        <v>0.75</v>
      </c>
    </row>
    <row r="15" spans="1:12" ht="11.25" hidden="1">
      <c r="A15" s="10">
        <v>10</v>
      </c>
      <c r="B15" s="14"/>
      <c r="C15" s="208"/>
      <c r="D15" s="12"/>
      <c r="E15" s="12"/>
      <c r="F15" s="57"/>
      <c r="G15" s="61"/>
      <c r="H15" s="12">
        <f t="shared" si="1"/>
        <v>0</v>
      </c>
      <c r="I15" s="59" t="e">
        <f t="shared" si="2"/>
        <v>#DIV/0!</v>
      </c>
      <c r="K15" s="13">
        <v>0.75</v>
      </c>
      <c r="L15" s="13">
        <f t="shared" si="0"/>
        <v>0</v>
      </c>
    </row>
    <row r="16" spans="1:12" ht="11.25" hidden="1">
      <c r="A16" s="10">
        <v>11</v>
      </c>
      <c r="B16" s="14"/>
      <c r="C16" s="93"/>
      <c r="D16" s="12"/>
      <c r="E16" s="12"/>
      <c r="F16" s="57"/>
      <c r="G16" s="61"/>
      <c r="H16" s="12">
        <f t="shared" si="1"/>
        <v>0</v>
      </c>
      <c r="I16" s="59" t="e">
        <f t="shared" si="2"/>
        <v>#DIV/0!</v>
      </c>
      <c r="K16" s="13">
        <v>0.75</v>
      </c>
      <c r="L16" s="13">
        <f t="shared" si="0"/>
        <v>0</v>
      </c>
    </row>
    <row r="17" spans="1:12" ht="11.25" hidden="1">
      <c r="A17" s="10">
        <v>12</v>
      </c>
      <c r="B17" s="14"/>
      <c r="C17" s="93"/>
      <c r="D17" s="12"/>
      <c r="E17" s="12"/>
      <c r="F17" s="57"/>
      <c r="G17" s="61"/>
      <c r="H17" s="12">
        <f t="shared" si="1"/>
        <v>0</v>
      </c>
      <c r="I17" s="59" t="e">
        <f t="shared" si="2"/>
        <v>#DIV/0!</v>
      </c>
      <c r="K17" s="13">
        <v>0.75</v>
      </c>
      <c r="L17" s="13">
        <f t="shared" si="0"/>
        <v>0</v>
      </c>
    </row>
    <row r="18" spans="1:12" ht="11.25" hidden="1">
      <c r="A18" s="10">
        <v>13</v>
      </c>
      <c r="B18" s="14"/>
      <c r="C18" s="93"/>
      <c r="D18" s="12"/>
      <c r="E18" s="12"/>
      <c r="F18" s="57"/>
      <c r="G18" s="61"/>
      <c r="H18" s="12">
        <f t="shared" si="1"/>
        <v>0</v>
      </c>
      <c r="I18" s="59" t="e">
        <f t="shared" si="2"/>
        <v>#DIV/0!</v>
      </c>
      <c r="K18" s="13">
        <v>0.75</v>
      </c>
      <c r="L18" s="13">
        <f t="shared" si="0"/>
        <v>0</v>
      </c>
    </row>
    <row r="19" spans="1:12" ht="11.25" hidden="1">
      <c r="A19" s="10">
        <v>14</v>
      </c>
      <c r="B19" s="14"/>
      <c r="C19" s="93"/>
      <c r="D19" s="12"/>
      <c r="E19" s="12"/>
      <c r="F19" s="57"/>
      <c r="G19" s="61"/>
      <c r="H19" s="12">
        <f t="shared" si="1"/>
        <v>0</v>
      </c>
      <c r="I19" s="59" t="e">
        <f t="shared" si="2"/>
        <v>#DIV/0!</v>
      </c>
      <c r="K19" s="13">
        <v>0.75</v>
      </c>
      <c r="L19" s="13">
        <f t="shared" si="0"/>
        <v>0</v>
      </c>
    </row>
    <row r="20" spans="1:12" ht="11.25" hidden="1">
      <c r="A20" s="10">
        <v>15</v>
      </c>
      <c r="B20" s="14"/>
      <c r="C20" s="93"/>
      <c r="D20" s="12"/>
      <c r="E20" s="12"/>
      <c r="F20" s="57"/>
      <c r="G20" s="61"/>
      <c r="H20" s="12">
        <f t="shared" si="1"/>
        <v>0</v>
      </c>
      <c r="I20" s="59" t="e">
        <f t="shared" si="2"/>
        <v>#DIV/0!</v>
      </c>
      <c r="K20" s="13">
        <v>0.75</v>
      </c>
      <c r="L20" s="13">
        <f t="shared" si="0"/>
        <v>0</v>
      </c>
    </row>
    <row r="21" spans="1:12" ht="11.25" hidden="1">
      <c r="A21" s="10">
        <v>16</v>
      </c>
      <c r="B21" s="14"/>
      <c r="C21" s="93"/>
      <c r="D21" s="12"/>
      <c r="E21" s="12"/>
      <c r="F21" s="57"/>
      <c r="G21" s="61"/>
      <c r="H21" s="12">
        <f t="shared" si="1"/>
        <v>0</v>
      </c>
      <c r="I21" s="59" t="e">
        <f t="shared" si="2"/>
        <v>#DIV/0!</v>
      </c>
      <c r="K21" s="13">
        <v>0.75</v>
      </c>
      <c r="L21" s="13">
        <f t="shared" si="0"/>
        <v>0</v>
      </c>
    </row>
    <row r="22" spans="1:12" ht="11.25" hidden="1">
      <c r="A22" s="10">
        <v>17</v>
      </c>
      <c r="B22" s="14"/>
      <c r="C22" s="93"/>
      <c r="D22" s="12"/>
      <c r="E22" s="12"/>
      <c r="F22" s="57"/>
      <c r="G22" s="61"/>
      <c r="H22" s="12">
        <f t="shared" si="1"/>
        <v>0</v>
      </c>
      <c r="I22" s="59" t="e">
        <f t="shared" si="2"/>
        <v>#DIV/0!</v>
      </c>
      <c r="K22" s="13">
        <v>0.75</v>
      </c>
      <c r="L22" s="13">
        <f t="shared" si="0"/>
        <v>0</v>
      </c>
    </row>
    <row r="23" spans="1:12" ht="11.25" hidden="1">
      <c r="A23" s="10">
        <v>18</v>
      </c>
      <c r="B23" s="14"/>
      <c r="C23" s="93"/>
      <c r="D23" s="12"/>
      <c r="E23" s="12"/>
      <c r="F23" s="57"/>
      <c r="G23" s="61"/>
      <c r="H23" s="12">
        <f t="shared" si="1"/>
        <v>0</v>
      </c>
      <c r="I23" s="59" t="e">
        <f t="shared" si="2"/>
        <v>#DIV/0!</v>
      </c>
      <c r="K23" s="13">
        <v>0.75</v>
      </c>
      <c r="L23" s="13">
        <f t="shared" si="0"/>
        <v>0</v>
      </c>
    </row>
    <row r="24" spans="1:12" ht="11.25" hidden="1">
      <c r="A24" s="10">
        <v>19</v>
      </c>
      <c r="B24" s="14"/>
      <c r="C24" s="93"/>
      <c r="D24" s="12"/>
      <c r="E24" s="12"/>
      <c r="F24" s="57"/>
      <c r="G24" s="61"/>
      <c r="H24" s="12">
        <f t="shared" si="1"/>
        <v>0</v>
      </c>
      <c r="I24" s="59" t="e">
        <f t="shared" si="2"/>
        <v>#DIV/0!</v>
      </c>
      <c r="K24" s="13">
        <v>0.75</v>
      </c>
      <c r="L24" s="13">
        <f t="shared" si="0"/>
        <v>0</v>
      </c>
    </row>
    <row r="25" spans="1:12" ht="11.25" hidden="1">
      <c r="A25" s="10">
        <v>20</v>
      </c>
      <c r="B25" s="14"/>
      <c r="C25" s="93"/>
      <c r="D25" s="12"/>
      <c r="E25" s="12"/>
      <c r="F25" s="57"/>
      <c r="G25" s="61"/>
      <c r="H25" s="12">
        <f t="shared" si="1"/>
        <v>0</v>
      </c>
      <c r="I25" s="59" t="e">
        <f t="shared" si="2"/>
        <v>#DIV/0!</v>
      </c>
      <c r="K25" s="13">
        <v>0.75</v>
      </c>
      <c r="L25" s="13">
        <f t="shared" si="0"/>
        <v>0</v>
      </c>
    </row>
    <row r="26" spans="1:12" ht="11.25" hidden="1">
      <c r="A26" s="10">
        <v>21</v>
      </c>
      <c r="B26" s="14"/>
      <c r="C26" s="93"/>
      <c r="D26" s="12"/>
      <c r="E26" s="12"/>
      <c r="F26" s="57"/>
      <c r="G26" s="61"/>
      <c r="H26" s="12">
        <f t="shared" si="1"/>
        <v>0</v>
      </c>
      <c r="I26" s="59" t="e">
        <f t="shared" si="2"/>
        <v>#DIV/0!</v>
      </c>
      <c r="K26" s="13">
        <v>0.75</v>
      </c>
      <c r="L26" s="13">
        <f t="shared" si="0"/>
        <v>0</v>
      </c>
    </row>
    <row r="27" spans="1:12" ht="11.25" hidden="1">
      <c r="A27" s="10">
        <v>22</v>
      </c>
      <c r="B27" s="14"/>
      <c r="C27" s="93"/>
      <c r="D27" s="15"/>
      <c r="E27" s="15"/>
      <c r="F27" s="57"/>
      <c r="G27" s="62"/>
      <c r="H27" s="12">
        <f t="shared" si="1"/>
        <v>0</v>
      </c>
      <c r="I27" s="59" t="e">
        <f t="shared" si="2"/>
        <v>#DIV/0!</v>
      </c>
      <c r="K27" s="13">
        <v>0.75</v>
      </c>
      <c r="L27" s="13">
        <f t="shared" si="0"/>
        <v>0</v>
      </c>
    </row>
    <row r="28" spans="1:12" ht="11.25" hidden="1">
      <c r="A28" s="10">
        <v>23</v>
      </c>
      <c r="B28" s="14"/>
      <c r="C28" s="93"/>
      <c r="D28" s="15"/>
      <c r="E28" s="15"/>
      <c r="F28" s="57"/>
      <c r="G28" s="62"/>
      <c r="H28" s="12">
        <f t="shared" si="1"/>
        <v>0</v>
      </c>
      <c r="I28" s="59" t="e">
        <f t="shared" si="2"/>
        <v>#DIV/0!</v>
      </c>
      <c r="K28" s="13">
        <v>0.75</v>
      </c>
      <c r="L28" s="13">
        <f t="shared" si="0"/>
        <v>0</v>
      </c>
    </row>
    <row r="29" spans="1:12" ht="11.25" hidden="1">
      <c r="A29" s="10">
        <v>24</v>
      </c>
      <c r="B29" s="14"/>
      <c r="C29" s="93"/>
      <c r="D29" s="15"/>
      <c r="E29" s="15"/>
      <c r="F29" s="57"/>
      <c r="G29" s="62"/>
      <c r="H29" s="12">
        <f t="shared" si="1"/>
        <v>0</v>
      </c>
      <c r="I29" s="59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80" t="s">
        <v>36</v>
      </c>
      <c r="B30" s="281"/>
      <c r="C30" s="16">
        <f aca="true" t="shared" si="3" ref="C30:H30">SUM(C6:C29)</f>
        <v>-4361.579</v>
      </c>
      <c r="D30" s="16">
        <f t="shared" si="3"/>
        <v>0</v>
      </c>
      <c r="E30" s="16">
        <f t="shared" si="3"/>
        <v>0</v>
      </c>
      <c r="F30" s="24">
        <f>SUM(F6:F29)</f>
        <v>18325.715000000004</v>
      </c>
      <c r="G30" s="16">
        <f>SUM(G6:G29)</f>
        <v>0</v>
      </c>
      <c r="H30" s="108">
        <f t="shared" si="3"/>
        <v>18325.715000000004</v>
      </c>
      <c r="I30" s="110" t="s">
        <v>6</v>
      </c>
      <c r="J30" s="106" t="s">
        <v>6</v>
      </c>
      <c r="K30" s="17">
        <v>0.75</v>
      </c>
      <c r="L30" s="11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00390625" defaultRowHeight="12.75"/>
  <cols>
    <col min="1" max="1" width="5.375" style="32" customWidth="1"/>
    <col min="2" max="2" width="24.625" style="32" customWidth="1"/>
    <col min="3" max="3" width="20.75390625" style="32" customWidth="1"/>
    <col min="4" max="5" width="9.25390625" style="32" hidden="1" customWidth="1"/>
    <col min="6" max="6" width="17.375" style="32" customWidth="1"/>
    <col min="7" max="7" width="18.125" style="32" customWidth="1"/>
    <col min="8" max="8" width="22.125" style="32" customWidth="1"/>
    <col min="9" max="9" width="14.25390625" style="32" customWidth="1"/>
    <col min="10" max="10" width="13.75390625" style="32" customWidth="1"/>
    <col min="11" max="11" width="12.25390625" style="32" customWidth="1"/>
    <col min="12" max="12" width="12.875" style="32" customWidth="1"/>
    <col min="13" max="16384" width="9.125" style="32" customWidth="1"/>
  </cols>
  <sheetData>
    <row r="1" spans="1:12" ht="54.75" customHeight="1">
      <c r="A1" s="288" t="s">
        <v>122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9" ht="11.25">
      <c r="A2" s="114"/>
      <c r="B2" s="114"/>
      <c r="C2" s="114"/>
      <c r="D2" s="114"/>
      <c r="E2" s="114"/>
      <c r="F2" s="114"/>
      <c r="G2" s="114"/>
      <c r="H2" s="114"/>
      <c r="I2" s="114"/>
    </row>
    <row r="3" spans="1:12" ht="111.75" customHeight="1">
      <c r="A3" s="291" t="s">
        <v>12</v>
      </c>
      <c r="B3" s="280" t="s">
        <v>99</v>
      </c>
      <c r="C3" s="91" t="s">
        <v>173</v>
      </c>
      <c r="D3" s="115"/>
      <c r="E3" s="115"/>
      <c r="F3" s="92" t="s">
        <v>191</v>
      </c>
      <c r="G3" s="92" t="s">
        <v>200</v>
      </c>
      <c r="H3" s="116" t="s">
        <v>174</v>
      </c>
      <c r="I3" s="92" t="s">
        <v>22</v>
      </c>
      <c r="J3" s="286" t="s">
        <v>9</v>
      </c>
      <c r="K3" s="286" t="s">
        <v>3</v>
      </c>
      <c r="L3" s="117" t="s">
        <v>4</v>
      </c>
    </row>
    <row r="4" spans="1:12" ht="42.75" customHeight="1">
      <c r="A4" s="291"/>
      <c r="B4" s="280"/>
      <c r="C4" s="92" t="s">
        <v>20</v>
      </c>
      <c r="D4" s="118" t="s">
        <v>5</v>
      </c>
      <c r="E4" s="118" t="s">
        <v>5</v>
      </c>
      <c r="F4" s="92" t="s">
        <v>24</v>
      </c>
      <c r="G4" s="92" t="s">
        <v>5</v>
      </c>
      <c r="H4" s="92" t="s">
        <v>25</v>
      </c>
      <c r="I4" s="92" t="s">
        <v>35</v>
      </c>
      <c r="J4" s="287"/>
      <c r="K4" s="287"/>
      <c r="L4" s="11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19"/>
      <c r="E5" s="11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20">
        <v>1</v>
      </c>
      <c r="B6" s="14" t="s">
        <v>144</v>
      </c>
      <c r="C6" s="11">
        <v>0</v>
      </c>
      <c r="D6" s="12"/>
      <c r="E6" s="12"/>
      <c r="F6" s="20">
        <f>'о1 '!D8</f>
        <v>1816.01</v>
      </c>
      <c r="G6" s="93">
        <f>'о1 '!E8</f>
        <v>0</v>
      </c>
      <c r="H6" s="58">
        <f>F6+G6</f>
        <v>1816.01</v>
      </c>
      <c r="I6" s="121">
        <f>C6/H6*100</f>
        <v>0</v>
      </c>
      <c r="J6" s="49">
        <v>1</v>
      </c>
      <c r="K6" s="122">
        <v>0.75</v>
      </c>
      <c r="L6" s="123">
        <f aca="true" t="shared" si="0" ref="L6:L29">J6*K6</f>
        <v>0.75</v>
      </c>
    </row>
    <row r="7" spans="1:12" ht="11.25">
      <c r="A7" s="120">
        <v>2</v>
      </c>
      <c r="B7" s="14" t="s">
        <v>145</v>
      </c>
      <c r="C7" s="11">
        <v>0</v>
      </c>
      <c r="D7" s="12"/>
      <c r="E7" s="12"/>
      <c r="F7" s="20">
        <f>'о1 '!D9</f>
        <v>1805.61</v>
      </c>
      <c r="G7" s="93">
        <f>'о1 '!E9</f>
        <v>0</v>
      </c>
      <c r="H7" s="61">
        <f aca="true" t="shared" si="1" ref="H7:H29">F7+G7</f>
        <v>1805.61</v>
      </c>
      <c r="I7" s="121">
        <f aca="true" t="shared" si="2" ref="I7:I29">C7/H7*100</f>
        <v>0</v>
      </c>
      <c r="J7" s="49">
        <v>1</v>
      </c>
      <c r="K7" s="122">
        <v>0.75</v>
      </c>
      <c r="L7" s="122">
        <f t="shared" si="0"/>
        <v>0.75</v>
      </c>
    </row>
    <row r="8" spans="1:12" ht="11.25">
      <c r="A8" s="120">
        <v>3</v>
      </c>
      <c r="B8" s="14" t="s">
        <v>146</v>
      </c>
      <c r="C8" s="11">
        <v>0</v>
      </c>
      <c r="D8" s="12"/>
      <c r="E8" s="12"/>
      <c r="F8" s="20">
        <f>'о1 '!D10</f>
        <v>1653.5</v>
      </c>
      <c r="G8" s="93">
        <f>'о1 '!E10</f>
        <v>0</v>
      </c>
      <c r="H8" s="61">
        <f t="shared" si="1"/>
        <v>1653.5</v>
      </c>
      <c r="I8" s="121">
        <f t="shared" si="2"/>
        <v>0</v>
      </c>
      <c r="J8" s="49">
        <v>1</v>
      </c>
      <c r="K8" s="122">
        <v>0.75</v>
      </c>
      <c r="L8" s="122">
        <f t="shared" si="0"/>
        <v>0.75</v>
      </c>
    </row>
    <row r="9" spans="1:12" ht="11.25">
      <c r="A9" s="120">
        <v>4</v>
      </c>
      <c r="B9" s="14" t="s">
        <v>147</v>
      </c>
      <c r="C9" s="11">
        <v>0</v>
      </c>
      <c r="D9" s="12"/>
      <c r="E9" s="12"/>
      <c r="F9" s="20">
        <f>'о1 '!D11</f>
        <v>1130.025</v>
      </c>
      <c r="G9" s="93">
        <f>'о1 '!E11</f>
        <v>0</v>
      </c>
      <c r="H9" s="61">
        <f t="shared" si="1"/>
        <v>1130.025</v>
      </c>
      <c r="I9" s="121">
        <f t="shared" si="2"/>
        <v>0</v>
      </c>
      <c r="J9" s="49">
        <v>1</v>
      </c>
      <c r="K9" s="122">
        <v>0.75</v>
      </c>
      <c r="L9" s="122">
        <f t="shared" si="0"/>
        <v>0.75</v>
      </c>
    </row>
    <row r="10" spans="1:12" ht="11.25">
      <c r="A10" s="120">
        <v>5</v>
      </c>
      <c r="B10" s="14" t="s">
        <v>148</v>
      </c>
      <c r="C10" s="11">
        <v>0</v>
      </c>
      <c r="D10" s="12"/>
      <c r="E10" s="12"/>
      <c r="F10" s="20">
        <f>'о1 '!D12</f>
        <v>7162.77</v>
      </c>
      <c r="G10" s="93">
        <f>'о1 '!E12</f>
        <v>0</v>
      </c>
      <c r="H10" s="61">
        <f t="shared" si="1"/>
        <v>7162.77</v>
      </c>
      <c r="I10" s="121">
        <f t="shared" si="2"/>
        <v>0</v>
      </c>
      <c r="J10" s="49">
        <v>1</v>
      </c>
      <c r="K10" s="122">
        <v>0.75</v>
      </c>
      <c r="L10" s="122">
        <f t="shared" si="0"/>
        <v>0.75</v>
      </c>
    </row>
    <row r="11" spans="1:12" ht="11.25">
      <c r="A11" s="120">
        <v>6</v>
      </c>
      <c r="B11" s="14" t="s">
        <v>149</v>
      </c>
      <c r="C11" s="11">
        <v>0</v>
      </c>
      <c r="D11" s="12"/>
      <c r="E11" s="12"/>
      <c r="F11" s="20">
        <f>'о1 '!D13</f>
        <v>1045.47</v>
      </c>
      <c r="G11" s="93">
        <f>'о1 '!E13</f>
        <v>0</v>
      </c>
      <c r="H11" s="61">
        <f t="shared" si="1"/>
        <v>1045.47</v>
      </c>
      <c r="I11" s="121">
        <f t="shared" si="2"/>
        <v>0</v>
      </c>
      <c r="J11" s="49">
        <v>1</v>
      </c>
      <c r="K11" s="122">
        <v>0.75</v>
      </c>
      <c r="L11" s="122">
        <f t="shared" si="0"/>
        <v>0.75</v>
      </c>
    </row>
    <row r="12" spans="1:12" ht="11.25">
      <c r="A12" s="120">
        <v>7</v>
      </c>
      <c r="B12" s="14" t="s">
        <v>150</v>
      </c>
      <c r="C12" s="11">
        <v>0</v>
      </c>
      <c r="D12" s="12"/>
      <c r="E12" s="12"/>
      <c r="F12" s="20">
        <f>'о1 '!D14</f>
        <v>1203.11</v>
      </c>
      <c r="G12" s="93">
        <f>'о1 '!E14</f>
        <v>0</v>
      </c>
      <c r="H12" s="61">
        <f t="shared" si="1"/>
        <v>1203.11</v>
      </c>
      <c r="I12" s="121">
        <f t="shared" si="2"/>
        <v>0</v>
      </c>
      <c r="J12" s="49">
        <v>1</v>
      </c>
      <c r="K12" s="122">
        <v>0.75</v>
      </c>
      <c r="L12" s="122">
        <f t="shared" si="0"/>
        <v>0.75</v>
      </c>
    </row>
    <row r="13" spans="1:12" ht="11.25">
      <c r="A13" s="120">
        <v>8</v>
      </c>
      <c r="B13" s="14" t="s">
        <v>151</v>
      </c>
      <c r="C13" s="11">
        <v>0</v>
      </c>
      <c r="D13" s="12"/>
      <c r="E13" s="12"/>
      <c r="F13" s="20">
        <f>'о1 '!D15</f>
        <v>909.8</v>
      </c>
      <c r="G13" s="93">
        <f>'о1 '!E15</f>
        <v>0</v>
      </c>
      <c r="H13" s="61">
        <f t="shared" si="1"/>
        <v>909.8</v>
      </c>
      <c r="I13" s="121">
        <f t="shared" si="2"/>
        <v>0</v>
      </c>
      <c r="J13" s="49">
        <v>1</v>
      </c>
      <c r="K13" s="122">
        <v>0.75</v>
      </c>
      <c r="L13" s="122">
        <f t="shared" si="0"/>
        <v>0.75</v>
      </c>
    </row>
    <row r="14" spans="1:12" ht="11.25">
      <c r="A14" s="120">
        <v>9</v>
      </c>
      <c r="B14" s="14" t="s">
        <v>152</v>
      </c>
      <c r="C14" s="11">
        <v>0</v>
      </c>
      <c r="D14" s="12"/>
      <c r="E14" s="12"/>
      <c r="F14" s="20">
        <f>'о1 '!D16</f>
        <v>1599.42</v>
      </c>
      <c r="G14" s="93">
        <f>'о1 '!E16</f>
        <v>0</v>
      </c>
      <c r="H14" s="61">
        <f t="shared" si="1"/>
        <v>1599.42</v>
      </c>
      <c r="I14" s="121">
        <f t="shared" si="2"/>
        <v>0</v>
      </c>
      <c r="J14" s="49">
        <v>1</v>
      </c>
      <c r="K14" s="122">
        <v>0.75</v>
      </c>
      <c r="L14" s="122">
        <f t="shared" si="0"/>
        <v>0.75</v>
      </c>
    </row>
    <row r="15" spans="1:12" ht="11.25" hidden="1">
      <c r="A15" s="120">
        <v>10</v>
      </c>
      <c r="B15" s="14"/>
      <c r="C15" s="11"/>
      <c r="D15" s="12"/>
      <c r="E15" s="12"/>
      <c r="F15" s="57"/>
      <c r="G15" s="61"/>
      <c r="H15" s="61">
        <f t="shared" si="1"/>
        <v>0</v>
      </c>
      <c r="I15" s="121" t="e">
        <f t="shared" si="2"/>
        <v>#DIV/0!</v>
      </c>
      <c r="J15" s="9"/>
      <c r="K15" s="122">
        <v>0.75</v>
      </c>
      <c r="L15" s="122">
        <f t="shared" si="0"/>
        <v>0</v>
      </c>
    </row>
    <row r="16" spans="1:12" ht="11.25" hidden="1">
      <c r="A16" s="120">
        <v>11</v>
      </c>
      <c r="B16" s="14"/>
      <c r="C16" s="11"/>
      <c r="D16" s="12"/>
      <c r="E16" s="12"/>
      <c r="F16" s="57"/>
      <c r="G16" s="61"/>
      <c r="H16" s="61">
        <f t="shared" si="1"/>
        <v>0</v>
      </c>
      <c r="I16" s="121" t="e">
        <f t="shared" si="2"/>
        <v>#DIV/0!</v>
      </c>
      <c r="J16" s="9"/>
      <c r="K16" s="122">
        <v>0.75</v>
      </c>
      <c r="L16" s="122">
        <f t="shared" si="0"/>
        <v>0</v>
      </c>
    </row>
    <row r="17" spans="1:12" ht="11.25" hidden="1">
      <c r="A17" s="120">
        <v>12</v>
      </c>
      <c r="B17" s="14"/>
      <c r="C17" s="11"/>
      <c r="D17" s="12"/>
      <c r="E17" s="12"/>
      <c r="F17" s="57"/>
      <c r="G17" s="61"/>
      <c r="H17" s="61">
        <f t="shared" si="1"/>
        <v>0</v>
      </c>
      <c r="I17" s="121" t="e">
        <f t="shared" si="2"/>
        <v>#DIV/0!</v>
      </c>
      <c r="J17" s="9"/>
      <c r="K17" s="122">
        <v>0.75</v>
      </c>
      <c r="L17" s="122">
        <f t="shared" si="0"/>
        <v>0</v>
      </c>
    </row>
    <row r="18" spans="1:12" ht="11.25" hidden="1">
      <c r="A18" s="120">
        <v>13</v>
      </c>
      <c r="B18" s="124"/>
      <c r="C18" s="11"/>
      <c r="D18" s="12"/>
      <c r="E18" s="12"/>
      <c r="F18" s="57"/>
      <c r="G18" s="61"/>
      <c r="H18" s="61">
        <f t="shared" si="1"/>
        <v>0</v>
      </c>
      <c r="I18" s="121" t="e">
        <f t="shared" si="2"/>
        <v>#DIV/0!</v>
      </c>
      <c r="J18" s="9"/>
      <c r="K18" s="122">
        <v>0.75</v>
      </c>
      <c r="L18" s="122">
        <f t="shared" si="0"/>
        <v>0</v>
      </c>
    </row>
    <row r="19" spans="1:12" ht="11.25" hidden="1">
      <c r="A19" s="120">
        <v>14</v>
      </c>
      <c r="B19" s="124"/>
      <c r="C19" s="11"/>
      <c r="D19" s="12"/>
      <c r="E19" s="12"/>
      <c r="F19" s="57"/>
      <c r="G19" s="61"/>
      <c r="H19" s="61">
        <f t="shared" si="1"/>
        <v>0</v>
      </c>
      <c r="I19" s="121" t="e">
        <f t="shared" si="2"/>
        <v>#DIV/0!</v>
      </c>
      <c r="J19" s="9"/>
      <c r="K19" s="122">
        <v>0.75</v>
      </c>
      <c r="L19" s="122">
        <f t="shared" si="0"/>
        <v>0</v>
      </c>
    </row>
    <row r="20" spans="1:12" ht="11.25" hidden="1">
      <c r="A20" s="120">
        <v>15</v>
      </c>
      <c r="B20" s="124"/>
      <c r="C20" s="11"/>
      <c r="D20" s="12"/>
      <c r="E20" s="12"/>
      <c r="F20" s="57"/>
      <c r="G20" s="61"/>
      <c r="H20" s="61">
        <f t="shared" si="1"/>
        <v>0</v>
      </c>
      <c r="I20" s="121" t="e">
        <f t="shared" si="2"/>
        <v>#DIV/0!</v>
      </c>
      <c r="J20" s="9"/>
      <c r="K20" s="122">
        <v>0.75</v>
      </c>
      <c r="L20" s="122">
        <f t="shared" si="0"/>
        <v>0</v>
      </c>
    </row>
    <row r="21" spans="1:12" ht="11.25" hidden="1">
      <c r="A21" s="120">
        <v>16</v>
      </c>
      <c r="B21" s="124"/>
      <c r="C21" s="11"/>
      <c r="D21" s="12"/>
      <c r="E21" s="12"/>
      <c r="F21" s="57"/>
      <c r="G21" s="61"/>
      <c r="H21" s="61">
        <f t="shared" si="1"/>
        <v>0</v>
      </c>
      <c r="I21" s="121" t="e">
        <f t="shared" si="2"/>
        <v>#DIV/0!</v>
      </c>
      <c r="J21" s="9"/>
      <c r="K21" s="122">
        <v>0.75</v>
      </c>
      <c r="L21" s="122">
        <f t="shared" si="0"/>
        <v>0</v>
      </c>
    </row>
    <row r="22" spans="1:12" ht="11.25" hidden="1">
      <c r="A22" s="120">
        <v>17</v>
      </c>
      <c r="B22" s="124"/>
      <c r="C22" s="11"/>
      <c r="D22" s="12"/>
      <c r="E22" s="12"/>
      <c r="F22" s="57"/>
      <c r="G22" s="61"/>
      <c r="H22" s="61">
        <f t="shared" si="1"/>
        <v>0</v>
      </c>
      <c r="I22" s="121" t="e">
        <f t="shared" si="2"/>
        <v>#DIV/0!</v>
      </c>
      <c r="J22" s="9"/>
      <c r="K22" s="122">
        <v>0.75</v>
      </c>
      <c r="L22" s="122">
        <f t="shared" si="0"/>
        <v>0</v>
      </c>
    </row>
    <row r="23" spans="1:12" ht="11.25" hidden="1">
      <c r="A23" s="120">
        <v>18</v>
      </c>
      <c r="B23" s="124"/>
      <c r="C23" s="11"/>
      <c r="D23" s="12"/>
      <c r="E23" s="12"/>
      <c r="F23" s="57"/>
      <c r="G23" s="61"/>
      <c r="H23" s="61">
        <f t="shared" si="1"/>
        <v>0</v>
      </c>
      <c r="I23" s="121" t="e">
        <f t="shared" si="2"/>
        <v>#DIV/0!</v>
      </c>
      <c r="J23" s="9"/>
      <c r="K23" s="122">
        <v>0.75</v>
      </c>
      <c r="L23" s="122">
        <f t="shared" si="0"/>
        <v>0</v>
      </c>
    </row>
    <row r="24" spans="1:12" ht="11.25" hidden="1">
      <c r="A24" s="120">
        <v>19</v>
      </c>
      <c r="B24" s="124"/>
      <c r="C24" s="11"/>
      <c r="D24" s="12"/>
      <c r="E24" s="12"/>
      <c r="F24" s="57"/>
      <c r="G24" s="61"/>
      <c r="H24" s="61">
        <f t="shared" si="1"/>
        <v>0</v>
      </c>
      <c r="I24" s="121" t="e">
        <f t="shared" si="2"/>
        <v>#DIV/0!</v>
      </c>
      <c r="J24" s="9"/>
      <c r="K24" s="122">
        <v>0.75</v>
      </c>
      <c r="L24" s="122">
        <f t="shared" si="0"/>
        <v>0</v>
      </c>
    </row>
    <row r="25" spans="1:12" ht="11.25" hidden="1">
      <c r="A25" s="120">
        <v>20</v>
      </c>
      <c r="B25" s="124"/>
      <c r="C25" s="11"/>
      <c r="D25" s="12"/>
      <c r="E25" s="12"/>
      <c r="F25" s="57"/>
      <c r="G25" s="61"/>
      <c r="H25" s="61">
        <f t="shared" si="1"/>
        <v>0</v>
      </c>
      <c r="I25" s="121" t="e">
        <f t="shared" si="2"/>
        <v>#DIV/0!</v>
      </c>
      <c r="J25" s="9"/>
      <c r="K25" s="122">
        <v>0.75</v>
      </c>
      <c r="L25" s="122">
        <f t="shared" si="0"/>
        <v>0</v>
      </c>
    </row>
    <row r="26" spans="1:12" ht="11.25" hidden="1">
      <c r="A26" s="120">
        <v>21</v>
      </c>
      <c r="B26" s="124"/>
      <c r="C26" s="11"/>
      <c r="D26" s="12"/>
      <c r="E26" s="12"/>
      <c r="F26" s="57"/>
      <c r="G26" s="61"/>
      <c r="H26" s="61">
        <f t="shared" si="1"/>
        <v>0</v>
      </c>
      <c r="I26" s="121" t="e">
        <f t="shared" si="2"/>
        <v>#DIV/0!</v>
      </c>
      <c r="J26" s="9"/>
      <c r="K26" s="122">
        <v>0.75</v>
      </c>
      <c r="L26" s="122">
        <f t="shared" si="0"/>
        <v>0</v>
      </c>
    </row>
    <row r="27" spans="1:12" ht="11.25" hidden="1">
      <c r="A27" s="120">
        <v>22</v>
      </c>
      <c r="B27" s="124"/>
      <c r="C27" s="11"/>
      <c r="D27" s="15"/>
      <c r="E27" s="15"/>
      <c r="F27" s="57"/>
      <c r="G27" s="62"/>
      <c r="H27" s="61">
        <f t="shared" si="1"/>
        <v>0</v>
      </c>
      <c r="I27" s="121" t="e">
        <f t="shared" si="2"/>
        <v>#DIV/0!</v>
      </c>
      <c r="J27" s="9"/>
      <c r="K27" s="122">
        <v>0.75</v>
      </c>
      <c r="L27" s="122">
        <f t="shared" si="0"/>
        <v>0</v>
      </c>
    </row>
    <row r="28" spans="1:12" ht="11.25" hidden="1">
      <c r="A28" s="120">
        <v>23</v>
      </c>
      <c r="B28" s="124"/>
      <c r="C28" s="11"/>
      <c r="D28" s="15"/>
      <c r="E28" s="15"/>
      <c r="F28" s="57"/>
      <c r="G28" s="62"/>
      <c r="H28" s="61">
        <f t="shared" si="1"/>
        <v>0</v>
      </c>
      <c r="I28" s="121" t="e">
        <f t="shared" si="2"/>
        <v>#DIV/0!</v>
      </c>
      <c r="J28" s="9"/>
      <c r="K28" s="122">
        <v>0.75</v>
      </c>
      <c r="L28" s="122">
        <f t="shared" si="0"/>
        <v>0</v>
      </c>
    </row>
    <row r="29" spans="1:12" ht="11.25" hidden="1">
      <c r="A29" s="120">
        <v>24</v>
      </c>
      <c r="B29" s="124"/>
      <c r="C29" s="11"/>
      <c r="D29" s="15"/>
      <c r="E29" s="15"/>
      <c r="F29" s="57"/>
      <c r="G29" s="62"/>
      <c r="H29" s="61">
        <f t="shared" si="1"/>
        <v>0</v>
      </c>
      <c r="I29" s="121" t="e">
        <f t="shared" si="2"/>
        <v>#DIV/0!</v>
      </c>
      <c r="J29" s="9"/>
      <c r="K29" s="122">
        <v>0.75</v>
      </c>
      <c r="L29" s="122">
        <f t="shared" si="0"/>
        <v>0</v>
      </c>
    </row>
    <row r="30" spans="1:12" ht="11.25">
      <c r="A30" s="289" t="s">
        <v>36</v>
      </c>
      <c r="B30" s="290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18325.715000000004</v>
      </c>
      <c r="G30" s="16">
        <f>SUM(G6:G29)</f>
        <v>0</v>
      </c>
      <c r="H30" s="16">
        <f t="shared" si="3"/>
        <v>18325.715000000004</v>
      </c>
      <c r="I30" s="125" t="s">
        <v>6</v>
      </c>
      <c r="J30" s="126" t="s">
        <v>6</v>
      </c>
      <c r="K30" s="127">
        <v>0.75</v>
      </c>
      <c r="L30" s="128" t="s">
        <v>6</v>
      </c>
    </row>
    <row r="31" spans="1:9" s="33" customFormat="1" ht="11.25">
      <c r="A31" s="129"/>
      <c r="B31" s="129"/>
      <c r="C31" s="129"/>
      <c r="D31" s="130"/>
      <c r="E31" s="130"/>
      <c r="F31" s="19"/>
      <c r="G31" s="130"/>
      <c r="H31" s="130"/>
      <c r="I31" s="129"/>
    </row>
    <row r="32" spans="1:9" s="33" customFormat="1" ht="11.25">
      <c r="A32" s="129"/>
      <c r="B32" s="129"/>
      <c r="C32" s="129"/>
      <c r="D32" s="130"/>
      <c r="E32" s="130"/>
      <c r="F32" s="130"/>
      <c r="G32" s="130"/>
      <c r="H32" s="130"/>
      <c r="I32" s="129"/>
    </row>
    <row r="33" spans="1:9" s="33" customFormat="1" ht="11.25">
      <c r="A33" s="129"/>
      <c r="B33" s="129"/>
      <c r="C33" s="129"/>
      <c r="D33" s="130"/>
      <c r="E33" s="130"/>
      <c r="F33" s="130"/>
      <c r="G33" s="130"/>
      <c r="H33" s="130"/>
      <c r="I33" s="129"/>
    </row>
    <row r="34" spans="1:9" s="33" customFormat="1" ht="11.25">
      <c r="A34" s="129"/>
      <c r="B34" s="129"/>
      <c r="C34" s="129"/>
      <c r="D34" s="130"/>
      <c r="E34" s="130"/>
      <c r="F34" s="130"/>
      <c r="G34" s="130"/>
      <c r="H34" s="130"/>
      <c r="I34" s="131"/>
    </row>
    <row r="35" spans="1:9" s="33" customFormat="1" ht="11.25">
      <c r="A35" s="129"/>
      <c r="B35" s="129"/>
      <c r="C35" s="129"/>
      <c r="D35" s="130"/>
      <c r="E35" s="130"/>
      <c r="F35" s="130"/>
      <c r="G35" s="130"/>
      <c r="H35" s="130"/>
      <c r="I35" s="129"/>
    </row>
    <row r="36" spans="1:9" s="33" customFormat="1" ht="11.25">
      <c r="A36" s="129"/>
      <c r="B36" s="129"/>
      <c r="C36" s="129"/>
      <c r="D36" s="130"/>
      <c r="E36" s="130"/>
      <c r="F36" s="130"/>
      <c r="G36" s="130"/>
      <c r="H36" s="130"/>
      <c r="I36" s="129"/>
    </row>
    <row r="37" spans="1:9" s="33" customFormat="1" ht="11.25">
      <c r="A37" s="129"/>
      <c r="B37" s="129"/>
      <c r="C37" s="129"/>
      <c r="D37" s="130"/>
      <c r="E37" s="130"/>
      <c r="F37" s="130"/>
      <c r="G37" s="130"/>
      <c r="H37" s="130"/>
      <c r="I37" s="129"/>
    </row>
    <row r="38" spans="4:8" s="33" customFormat="1" ht="11.25">
      <c r="D38" s="130"/>
      <c r="E38" s="130"/>
      <c r="F38" s="130"/>
      <c r="G38" s="130"/>
      <c r="H38" s="130"/>
    </row>
    <row r="39" spans="4:8" s="33" customFormat="1" ht="11.25">
      <c r="D39" s="130"/>
      <c r="E39" s="130"/>
      <c r="F39" s="130"/>
      <c r="G39" s="130"/>
      <c r="H39" s="130"/>
    </row>
    <row r="40" spans="4:8" s="33" customFormat="1" ht="11.25">
      <c r="D40" s="130"/>
      <c r="E40" s="130"/>
      <c r="F40" s="130"/>
      <c r="G40" s="130"/>
      <c r="H40" s="130"/>
    </row>
    <row r="41" s="33" customFormat="1" ht="11.25"/>
    <row r="42" s="33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B1">
      <selection activeCell="I8" sqref="I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84" t="s">
        <v>123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82" t="s">
        <v>12</v>
      </c>
      <c r="B3" s="280" t="s">
        <v>99</v>
      </c>
      <c r="C3" s="6" t="s">
        <v>175</v>
      </c>
      <c r="D3" s="94"/>
      <c r="E3" s="94"/>
      <c r="F3" s="54" t="s">
        <v>184</v>
      </c>
      <c r="G3" s="54" t="s">
        <v>201</v>
      </c>
      <c r="H3" s="65" t="s">
        <v>176</v>
      </c>
      <c r="I3" s="5" t="s">
        <v>38</v>
      </c>
      <c r="J3" s="274" t="s">
        <v>13</v>
      </c>
      <c r="K3" s="274" t="s">
        <v>14</v>
      </c>
      <c r="L3" s="6" t="s">
        <v>4</v>
      </c>
    </row>
    <row r="4" spans="1:12" s="9" customFormat="1" ht="42.75" customHeight="1">
      <c r="A4" s="282"/>
      <c r="B4" s="280"/>
      <c r="C4" s="7" t="s">
        <v>24</v>
      </c>
      <c r="D4" s="95" t="s">
        <v>5</v>
      </c>
      <c r="E4" s="95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75"/>
      <c r="K4" s="275"/>
      <c r="L4" s="8" t="s">
        <v>27</v>
      </c>
    </row>
    <row r="5" spans="1:12" s="9" customFormat="1" ht="10.5" customHeight="1">
      <c r="A5" s="27">
        <v>1</v>
      </c>
      <c r="B5" s="27">
        <v>2</v>
      </c>
      <c r="C5" s="7">
        <v>3</v>
      </c>
      <c r="D5" s="95"/>
      <c r="E5" s="95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144</v>
      </c>
      <c r="C6" s="11">
        <v>0</v>
      </c>
      <c r="D6" s="12"/>
      <c r="E6" s="12"/>
      <c r="F6" s="61">
        <f>'о2'!F6</f>
        <v>8927.6</v>
      </c>
      <c r="G6" s="61">
        <f>'о2'!G6</f>
        <v>4254.83</v>
      </c>
      <c r="H6" s="61">
        <f>F6-G6</f>
        <v>4672.77</v>
      </c>
      <c r="I6" s="138">
        <f>C6/H6*100</f>
        <v>0</v>
      </c>
      <c r="J6" s="146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145</v>
      </c>
      <c r="C7" s="11">
        <v>0</v>
      </c>
      <c r="D7" s="12"/>
      <c r="E7" s="12"/>
      <c r="F7" s="61">
        <f>'о2'!F7</f>
        <v>5546.1</v>
      </c>
      <c r="G7" s="61">
        <f>'о2'!G7</f>
        <v>1448.252</v>
      </c>
      <c r="H7" s="61">
        <f aca="true" t="shared" si="1" ref="H7:H29">F7-G7</f>
        <v>4097.848</v>
      </c>
      <c r="I7" s="138">
        <f>C7/H7*100</f>
        <v>0</v>
      </c>
      <c r="J7" s="146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11">
        <v>0</v>
      </c>
      <c r="D8" s="12"/>
      <c r="E8" s="12"/>
      <c r="F8" s="61">
        <f>'о2'!F8</f>
        <v>6672.1</v>
      </c>
      <c r="G8" s="61">
        <f>'о2'!G8</f>
        <v>1673.042</v>
      </c>
      <c r="H8" s="61">
        <f t="shared" si="1"/>
        <v>4999.058000000001</v>
      </c>
      <c r="I8" s="138">
        <f aca="true" t="shared" si="2" ref="I8:I29">C8/H8*100</f>
        <v>0</v>
      </c>
      <c r="J8" s="146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11">
        <v>0</v>
      </c>
      <c r="D9" s="12"/>
      <c r="E9" s="12"/>
      <c r="F9" s="61">
        <f>'о2'!F9</f>
        <v>4003.5</v>
      </c>
      <c r="G9" s="61">
        <f>'о2'!G9</f>
        <v>831.234</v>
      </c>
      <c r="H9" s="61">
        <f t="shared" si="1"/>
        <v>3172.266</v>
      </c>
      <c r="I9" s="138">
        <f t="shared" si="2"/>
        <v>0</v>
      </c>
      <c r="J9" s="146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11">
        <v>0</v>
      </c>
      <c r="D10" s="12"/>
      <c r="E10" s="12"/>
      <c r="F10" s="61">
        <f>'о2'!F10</f>
        <v>34577.8</v>
      </c>
      <c r="G10" s="61">
        <f>'о2'!G10</f>
        <v>9570.49004</v>
      </c>
      <c r="H10" s="61">
        <f t="shared" si="1"/>
        <v>25007.309960000002</v>
      </c>
      <c r="I10" s="138">
        <f t="shared" si="2"/>
        <v>0</v>
      </c>
      <c r="J10" s="146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11">
        <v>0</v>
      </c>
      <c r="D11" s="12"/>
      <c r="E11" s="12"/>
      <c r="F11" s="61">
        <f>'о2'!F11</f>
        <v>6554.8</v>
      </c>
      <c r="G11" s="61">
        <f>'о2'!G11</f>
        <v>2841.21302</v>
      </c>
      <c r="H11" s="61">
        <f t="shared" si="1"/>
        <v>3713.58698</v>
      </c>
      <c r="I11" s="138">
        <f t="shared" si="2"/>
        <v>0</v>
      </c>
      <c r="J11" s="146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11">
        <v>0</v>
      </c>
      <c r="D12" s="12"/>
      <c r="E12" s="12"/>
      <c r="F12" s="61">
        <f>'о2'!F12</f>
        <v>5189.4</v>
      </c>
      <c r="G12" s="61">
        <f>'о2'!G12</f>
        <v>1350.342</v>
      </c>
      <c r="H12" s="61">
        <f t="shared" si="1"/>
        <v>3839.0579999999995</v>
      </c>
      <c r="I12" s="138">
        <f t="shared" si="2"/>
        <v>0</v>
      </c>
      <c r="J12" s="146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11">
        <v>0</v>
      </c>
      <c r="D13" s="12"/>
      <c r="E13" s="12"/>
      <c r="F13" s="61">
        <f>'о2'!F13</f>
        <v>4003.9</v>
      </c>
      <c r="G13" s="61">
        <f>'о2'!G13</f>
        <v>1047.116</v>
      </c>
      <c r="H13" s="61">
        <f t="shared" si="1"/>
        <v>2956.784</v>
      </c>
      <c r="I13" s="138">
        <f t="shared" si="2"/>
        <v>0</v>
      </c>
      <c r="J13" s="146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11">
        <v>0</v>
      </c>
      <c r="D14" s="12"/>
      <c r="E14" s="12"/>
      <c r="F14" s="61">
        <f>'о2'!F14</f>
        <v>7271.4</v>
      </c>
      <c r="G14" s="61">
        <f>'о2'!G14</f>
        <v>2999.4806</v>
      </c>
      <c r="H14" s="61">
        <f t="shared" si="1"/>
        <v>4271.9194</v>
      </c>
      <c r="I14" s="138">
        <f t="shared" si="2"/>
        <v>0</v>
      </c>
      <c r="J14" s="146">
        <v>1</v>
      </c>
      <c r="K14" s="13">
        <v>0.75</v>
      </c>
      <c r="L14" s="13">
        <f t="shared" si="0"/>
        <v>0.75</v>
      </c>
    </row>
    <row r="15" spans="1:12" ht="11.25" hidden="1">
      <c r="A15" s="10">
        <v>10</v>
      </c>
      <c r="B15" s="14"/>
      <c r="C15" s="11"/>
      <c r="D15" s="12"/>
      <c r="E15" s="12"/>
      <c r="F15" s="61"/>
      <c r="G15" s="61"/>
      <c r="H15" s="61">
        <f t="shared" si="1"/>
        <v>0</v>
      </c>
      <c r="I15" s="133" t="e">
        <f t="shared" si="2"/>
        <v>#DIV/0!</v>
      </c>
      <c r="K15" s="13">
        <v>0.75</v>
      </c>
      <c r="L15" s="13">
        <f t="shared" si="0"/>
        <v>0</v>
      </c>
    </row>
    <row r="16" spans="1:12" ht="11.25" hidden="1">
      <c r="A16" s="10">
        <v>11</v>
      </c>
      <c r="B16" s="14"/>
      <c r="C16" s="11"/>
      <c r="D16" s="12"/>
      <c r="E16" s="12"/>
      <c r="F16" s="61"/>
      <c r="G16" s="61"/>
      <c r="H16" s="61">
        <f t="shared" si="1"/>
        <v>0</v>
      </c>
      <c r="I16" s="133" t="e">
        <f t="shared" si="2"/>
        <v>#DIV/0!</v>
      </c>
      <c r="K16" s="13">
        <v>0.75</v>
      </c>
      <c r="L16" s="13">
        <f t="shared" si="0"/>
        <v>0</v>
      </c>
    </row>
    <row r="17" spans="1:12" ht="11.25" hidden="1">
      <c r="A17" s="10">
        <v>12</v>
      </c>
      <c r="B17" s="14"/>
      <c r="C17" s="11"/>
      <c r="D17" s="12"/>
      <c r="E17" s="12"/>
      <c r="F17" s="61"/>
      <c r="G17" s="61"/>
      <c r="H17" s="61">
        <f t="shared" si="1"/>
        <v>0</v>
      </c>
      <c r="I17" s="132" t="e">
        <f t="shared" si="2"/>
        <v>#DIV/0!</v>
      </c>
      <c r="K17" s="13">
        <v>0.75</v>
      </c>
      <c r="L17" s="13">
        <f t="shared" si="0"/>
        <v>0</v>
      </c>
    </row>
    <row r="18" spans="1:12" ht="11.25" hidden="1">
      <c r="A18" s="10">
        <v>13</v>
      </c>
      <c r="B18" s="14"/>
      <c r="C18" s="11"/>
      <c r="D18" s="12"/>
      <c r="E18" s="12"/>
      <c r="F18" s="61"/>
      <c r="G18" s="61"/>
      <c r="H18" s="61">
        <f t="shared" si="1"/>
        <v>0</v>
      </c>
      <c r="I18" s="132" t="e">
        <f t="shared" si="2"/>
        <v>#DIV/0!</v>
      </c>
      <c r="K18" s="13">
        <v>0.75</v>
      </c>
      <c r="L18" s="13">
        <f t="shared" si="0"/>
        <v>0</v>
      </c>
    </row>
    <row r="19" spans="1:12" ht="11.25" hidden="1">
      <c r="A19" s="10">
        <v>14</v>
      </c>
      <c r="B19" s="14"/>
      <c r="C19" s="11"/>
      <c r="D19" s="12"/>
      <c r="E19" s="12"/>
      <c r="F19" s="61"/>
      <c r="G19" s="61"/>
      <c r="H19" s="61">
        <f t="shared" si="1"/>
        <v>0</v>
      </c>
      <c r="I19" s="133" t="e">
        <f t="shared" si="2"/>
        <v>#DIV/0!</v>
      </c>
      <c r="K19" s="13">
        <v>0.75</v>
      </c>
      <c r="L19" s="13">
        <f t="shared" si="0"/>
        <v>0</v>
      </c>
    </row>
    <row r="20" spans="1:12" ht="11.25" hidden="1">
      <c r="A20" s="10">
        <v>15</v>
      </c>
      <c r="B20" s="14"/>
      <c r="C20" s="11"/>
      <c r="D20" s="12"/>
      <c r="E20" s="12"/>
      <c r="F20" s="61"/>
      <c r="G20" s="61"/>
      <c r="H20" s="61">
        <f t="shared" si="1"/>
        <v>0</v>
      </c>
      <c r="I20" s="133" t="e">
        <f t="shared" si="2"/>
        <v>#DIV/0!</v>
      </c>
      <c r="K20" s="13">
        <v>0.75</v>
      </c>
      <c r="L20" s="13">
        <f t="shared" si="0"/>
        <v>0</v>
      </c>
    </row>
    <row r="21" spans="1:12" ht="11.25" hidden="1">
      <c r="A21" s="10">
        <v>16</v>
      </c>
      <c r="B21" s="14"/>
      <c r="C21" s="11"/>
      <c r="D21" s="12"/>
      <c r="E21" s="12"/>
      <c r="F21" s="61"/>
      <c r="G21" s="61"/>
      <c r="H21" s="61">
        <f t="shared" si="1"/>
        <v>0</v>
      </c>
      <c r="I21" s="133" t="e">
        <f t="shared" si="2"/>
        <v>#DIV/0!</v>
      </c>
      <c r="K21" s="13">
        <v>0.75</v>
      </c>
      <c r="L21" s="13">
        <f t="shared" si="0"/>
        <v>0</v>
      </c>
    </row>
    <row r="22" spans="1:12" ht="11.25" hidden="1">
      <c r="A22" s="10">
        <v>17</v>
      </c>
      <c r="B22" s="14"/>
      <c r="C22" s="11"/>
      <c r="D22" s="12"/>
      <c r="E22" s="12"/>
      <c r="F22" s="61"/>
      <c r="G22" s="61"/>
      <c r="H22" s="61">
        <f t="shared" si="1"/>
        <v>0</v>
      </c>
      <c r="I22" s="133" t="e">
        <f t="shared" si="2"/>
        <v>#DIV/0!</v>
      </c>
      <c r="K22" s="13">
        <v>0.75</v>
      </c>
      <c r="L22" s="13">
        <f t="shared" si="0"/>
        <v>0</v>
      </c>
    </row>
    <row r="23" spans="1:12" ht="11.25" hidden="1">
      <c r="A23" s="10">
        <v>18</v>
      </c>
      <c r="B23" s="14"/>
      <c r="C23" s="11"/>
      <c r="D23" s="12"/>
      <c r="E23" s="12"/>
      <c r="F23" s="61"/>
      <c r="G23" s="61"/>
      <c r="H23" s="61">
        <f t="shared" si="1"/>
        <v>0</v>
      </c>
      <c r="I23" s="132" t="e">
        <f t="shared" si="2"/>
        <v>#DIV/0!</v>
      </c>
      <c r="K23" s="13">
        <v>0.75</v>
      </c>
      <c r="L23" s="13">
        <f t="shared" si="0"/>
        <v>0</v>
      </c>
    </row>
    <row r="24" spans="1:12" ht="11.25" hidden="1">
      <c r="A24" s="10">
        <v>19</v>
      </c>
      <c r="B24" s="14"/>
      <c r="C24" s="11"/>
      <c r="D24" s="12"/>
      <c r="E24" s="12"/>
      <c r="F24" s="61"/>
      <c r="G24" s="61"/>
      <c r="H24" s="61">
        <f t="shared" si="1"/>
        <v>0</v>
      </c>
      <c r="I24" s="133" t="e">
        <f t="shared" si="2"/>
        <v>#DIV/0!</v>
      </c>
      <c r="K24" s="13">
        <v>0.75</v>
      </c>
      <c r="L24" s="13">
        <f t="shared" si="0"/>
        <v>0</v>
      </c>
    </row>
    <row r="25" spans="1:12" ht="11.25" hidden="1">
      <c r="A25" s="10">
        <v>20</v>
      </c>
      <c r="B25" s="14"/>
      <c r="C25" s="11"/>
      <c r="D25" s="12"/>
      <c r="E25" s="12"/>
      <c r="F25" s="61"/>
      <c r="G25" s="61"/>
      <c r="H25" s="61">
        <f t="shared" si="1"/>
        <v>0</v>
      </c>
      <c r="I25" s="133" t="e">
        <f t="shared" si="2"/>
        <v>#DIV/0!</v>
      </c>
      <c r="K25" s="13">
        <v>0.75</v>
      </c>
      <c r="L25" s="13">
        <f t="shared" si="0"/>
        <v>0</v>
      </c>
    </row>
    <row r="26" spans="1:12" ht="11.25" hidden="1">
      <c r="A26" s="10">
        <v>21</v>
      </c>
      <c r="B26" s="14"/>
      <c r="C26" s="11"/>
      <c r="D26" s="12"/>
      <c r="E26" s="12"/>
      <c r="F26" s="61"/>
      <c r="G26" s="61"/>
      <c r="H26" s="61">
        <f t="shared" si="1"/>
        <v>0</v>
      </c>
      <c r="I26" s="133" t="e">
        <f t="shared" si="2"/>
        <v>#DIV/0!</v>
      </c>
      <c r="K26" s="13">
        <v>0.75</v>
      </c>
      <c r="L26" s="13">
        <f t="shared" si="0"/>
        <v>0</v>
      </c>
    </row>
    <row r="27" spans="1:12" ht="11.25" hidden="1">
      <c r="A27" s="10">
        <v>22</v>
      </c>
      <c r="B27" s="14"/>
      <c r="C27" s="11"/>
      <c r="D27" s="15"/>
      <c r="E27" s="15"/>
      <c r="F27" s="61"/>
      <c r="G27" s="61"/>
      <c r="H27" s="61">
        <f t="shared" si="1"/>
        <v>0</v>
      </c>
      <c r="I27" s="132" t="e">
        <f t="shared" si="2"/>
        <v>#DIV/0!</v>
      </c>
      <c r="K27" s="13">
        <v>0.75</v>
      </c>
      <c r="L27" s="13">
        <f t="shared" si="0"/>
        <v>0</v>
      </c>
    </row>
    <row r="28" spans="1:12" ht="11.25" hidden="1">
      <c r="A28" s="10">
        <v>23</v>
      </c>
      <c r="B28" s="14"/>
      <c r="C28" s="11"/>
      <c r="D28" s="15"/>
      <c r="E28" s="15"/>
      <c r="F28" s="61"/>
      <c r="G28" s="61"/>
      <c r="H28" s="61">
        <f t="shared" si="1"/>
        <v>0</v>
      </c>
      <c r="I28" s="132" t="e">
        <f t="shared" si="2"/>
        <v>#DIV/0!</v>
      </c>
      <c r="K28" s="13">
        <v>0.75</v>
      </c>
      <c r="L28" s="13">
        <f t="shared" si="0"/>
        <v>0</v>
      </c>
    </row>
    <row r="29" spans="1:12" ht="11.25" hidden="1">
      <c r="A29" s="10">
        <v>24</v>
      </c>
      <c r="B29" s="14"/>
      <c r="C29" s="11"/>
      <c r="D29" s="15"/>
      <c r="E29" s="15"/>
      <c r="F29" s="61"/>
      <c r="G29" s="61"/>
      <c r="H29" s="61">
        <f t="shared" si="1"/>
        <v>0</v>
      </c>
      <c r="I29" s="13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80" t="s">
        <v>36</v>
      </c>
      <c r="B30" s="281"/>
      <c r="C30" s="16">
        <f aca="true" t="shared" si="3" ref="C30:H30">SUM(C6:C29)</f>
        <v>0</v>
      </c>
      <c r="D30" s="16">
        <f t="shared" si="3"/>
        <v>0</v>
      </c>
      <c r="E30" s="134">
        <f t="shared" si="3"/>
        <v>0</v>
      </c>
      <c r="F30" s="71">
        <f>SUM(F6:F29)</f>
        <v>82746.59999999999</v>
      </c>
      <c r="G30" s="71">
        <f>SUM(G6:G29)</f>
        <v>26015.999659999998</v>
      </c>
      <c r="H30" s="16">
        <f t="shared" si="3"/>
        <v>56730.600340000005</v>
      </c>
      <c r="I30" s="135" t="s">
        <v>6</v>
      </c>
      <c r="J30" s="136" t="s">
        <v>6</v>
      </c>
      <c r="K30" s="17">
        <v>0.75</v>
      </c>
      <c r="L30" s="31" t="s">
        <v>6</v>
      </c>
    </row>
    <row r="31" spans="1:10" s="22" customFormat="1" ht="11.25">
      <c r="A31" s="18"/>
      <c r="B31" s="19"/>
      <c r="C31" s="19"/>
      <c r="D31" s="20"/>
      <c r="E31" s="20"/>
      <c r="F31" s="64"/>
      <c r="G31" s="64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39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84" t="s">
        <v>124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82" t="s">
        <v>1</v>
      </c>
      <c r="B3" s="280" t="s">
        <v>99</v>
      </c>
      <c r="C3" s="54" t="s">
        <v>202</v>
      </c>
      <c r="D3" s="54" t="s">
        <v>203</v>
      </c>
      <c r="E3" s="54" t="s">
        <v>204</v>
      </c>
      <c r="F3" s="65" t="s">
        <v>177</v>
      </c>
      <c r="G3" s="94"/>
      <c r="H3" s="94"/>
      <c r="I3" s="5" t="s">
        <v>210</v>
      </c>
      <c r="J3" s="5" t="s">
        <v>213</v>
      </c>
      <c r="K3" s="54" t="s">
        <v>29</v>
      </c>
      <c r="L3" s="54" t="s">
        <v>184</v>
      </c>
      <c r="M3" s="54" t="s">
        <v>205</v>
      </c>
      <c r="N3" s="65" t="s">
        <v>178</v>
      </c>
      <c r="O3" s="5" t="s">
        <v>42</v>
      </c>
      <c r="P3" s="292" t="s">
        <v>15</v>
      </c>
      <c r="Q3" s="274" t="s">
        <v>16</v>
      </c>
      <c r="R3" s="6" t="s">
        <v>4</v>
      </c>
    </row>
    <row r="4" spans="1:18" s="9" customFormat="1" ht="69.75" customHeight="1">
      <c r="A4" s="282"/>
      <c r="B4" s="280"/>
      <c r="C4" s="7" t="s">
        <v>24</v>
      </c>
      <c r="D4" s="7" t="s">
        <v>24</v>
      </c>
      <c r="E4" s="7" t="s">
        <v>24</v>
      </c>
      <c r="F4" s="7" t="s">
        <v>39</v>
      </c>
      <c r="G4" s="95" t="s">
        <v>5</v>
      </c>
      <c r="H4" s="95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93"/>
      <c r="Q4" s="275"/>
      <c r="R4" s="8" t="s">
        <v>44</v>
      </c>
    </row>
    <row r="5" spans="1:18" s="9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95"/>
      <c r="H5" s="95"/>
      <c r="I5" s="27">
        <v>7</v>
      </c>
      <c r="J5" s="2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90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144</v>
      </c>
      <c r="C6" s="93">
        <f>'о7'!F6</f>
        <v>8560.49752</v>
      </c>
      <c r="D6" s="61">
        <f>'о7'!G6</f>
        <v>1656.23</v>
      </c>
      <c r="E6" s="11">
        <f>'о7'!H6</f>
        <v>2598.6</v>
      </c>
      <c r="F6" s="137">
        <f>C6-D6-E6</f>
        <v>4305.667520000001</v>
      </c>
      <c r="G6" s="12"/>
      <c r="H6" s="12"/>
      <c r="I6" s="57">
        <f>'О11'!C7</f>
        <v>0</v>
      </c>
      <c r="J6" s="57">
        <f>'О11'!D7</f>
        <v>0</v>
      </c>
      <c r="K6" s="61">
        <f>J6-I6</f>
        <v>0</v>
      </c>
      <c r="L6" s="61">
        <f>'о2'!F6</f>
        <v>8927.6</v>
      </c>
      <c r="M6" s="61">
        <f>'о2'!G6</f>
        <v>4254.83</v>
      </c>
      <c r="N6" s="61">
        <f>L6-M6</f>
        <v>4672.77</v>
      </c>
      <c r="O6" s="59">
        <f>(F6-N6)/F6*100</f>
        <v>-8.52602943201707</v>
      </c>
      <c r="P6" s="141">
        <v>1</v>
      </c>
      <c r="Q6" s="13">
        <v>1.2</v>
      </c>
      <c r="R6" s="13">
        <f aca="true" t="shared" si="0" ref="R6:R29">P6*Q6</f>
        <v>1.2</v>
      </c>
    </row>
    <row r="7" spans="1:18" ht="11.25">
      <c r="A7" s="10">
        <v>2</v>
      </c>
      <c r="B7" s="14" t="s">
        <v>145</v>
      </c>
      <c r="C7" s="93">
        <f>'о7'!F7</f>
        <v>5133.7795</v>
      </c>
      <c r="D7" s="61">
        <f>'о7'!G7</f>
        <v>115.652</v>
      </c>
      <c r="E7" s="11">
        <f>'о7'!H7</f>
        <v>1332.6</v>
      </c>
      <c r="F7" s="93">
        <f aca="true" t="shared" si="1" ref="F7:F29">C7-D7-E7</f>
        <v>3685.5274999999997</v>
      </c>
      <c r="G7" s="12"/>
      <c r="H7" s="12"/>
      <c r="I7" s="57">
        <f>'О11'!C8</f>
        <v>0</v>
      </c>
      <c r="J7" s="57">
        <f>'О11'!D8</f>
        <v>0</v>
      </c>
      <c r="K7" s="61">
        <f aca="true" t="shared" si="2" ref="K7:K29">J7-I7</f>
        <v>0</v>
      </c>
      <c r="L7" s="61">
        <f>'о2'!F7</f>
        <v>5546.1</v>
      </c>
      <c r="M7" s="61">
        <f>'о2'!G7</f>
        <v>1448.252</v>
      </c>
      <c r="N7" s="61">
        <f aca="true" t="shared" si="3" ref="N7:N29">L7-M7</f>
        <v>4097.848</v>
      </c>
      <c r="O7" s="59">
        <f aca="true" t="shared" si="4" ref="O7:O14">(F7-N7)/F7*100</f>
        <v>-11.18755727640074</v>
      </c>
      <c r="P7" s="141">
        <v>1</v>
      </c>
      <c r="Q7" s="13">
        <v>1.2</v>
      </c>
      <c r="R7" s="13">
        <f t="shared" si="0"/>
        <v>1.2</v>
      </c>
    </row>
    <row r="8" spans="1:18" ht="11.25">
      <c r="A8" s="10">
        <v>3</v>
      </c>
      <c r="B8" s="14" t="s">
        <v>146</v>
      </c>
      <c r="C8" s="93">
        <f>'о7'!F8</f>
        <v>6121.216</v>
      </c>
      <c r="D8" s="61">
        <f>'о7'!G8</f>
        <v>113.942</v>
      </c>
      <c r="E8" s="11">
        <f>'о7'!H8</f>
        <v>1559.1</v>
      </c>
      <c r="F8" s="93">
        <f t="shared" si="1"/>
        <v>4448.174000000001</v>
      </c>
      <c r="G8" s="12"/>
      <c r="H8" s="12"/>
      <c r="I8" s="57">
        <f>'О11'!C9</f>
        <v>0</v>
      </c>
      <c r="J8" s="57">
        <f>'О11'!D9</f>
        <v>0</v>
      </c>
      <c r="K8" s="61">
        <f t="shared" si="2"/>
        <v>0</v>
      </c>
      <c r="L8" s="61">
        <f>'о2'!F8</f>
        <v>6672.1</v>
      </c>
      <c r="M8" s="61">
        <f>'о2'!G8</f>
        <v>1673.042</v>
      </c>
      <c r="N8" s="61">
        <f t="shared" si="3"/>
        <v>4999.058000000001</v>
      </c>
      <c r="O8" s="59">
        <f t="shared" si="4"/>
        <v>-12.384497548881853</v>
      </c>
      <c r="P8" s="141">
        <v>1</v>
      </c>
      <c r="Q8" s="13">
        <v>1.2</v>
      </c>
      <c r="R8" s="13">
        <f t="shared" si="0"/>
        <v>1.2</v>
      </c>
    </row>
    <row r="9" spans="1:18" ht="11.25">
      <c r="A9" s="10">
        <v>4</v>
      </c>
      <c r="B9" s="14" t="s">
        <v>147</v>
      </c>
      <c r="C9" s="93">
        <f>'о7'!F9</f>
        <v>3514.5255</v>
      </c>
      <c r="D9" s="61">
        <f>'о7'!G9</f>
        <v>113.734</v>
      </c>
      <c r="E9" s="11">
        <f>'о7'!H9</f>
        <v>717.5</v>
      </c>
      <c r="F9" s="93">
        <f t="shared" si="1"/>
        <v>2683.2915000000003</v>
      </c>
      <c r="G9" s="12"/>
      <c r="H9" s="12"/>
      <c r="I9" s="57">
        <f>'О11'!C10</f>
        <v>0</v>
      </c>
      <c r="J9" s="57">
        <f>'О11'!D10</f>
        <v>0</v>
      </c>
      <c r="K9" s="61">
        <f t="shared" si="2"/>
        <v>0</v>
      </c>
      <c r="L9" s="61">
        <f>'о2'!F9</f>
        <v>4003.5</v>
      </c>
      <c r="M9" s="61">
        <f>'о2'!G9</f>
        <v>831.234</v>
      </c>
      <c r="N9" s="61">
        <f t="shared" si="3"/>
        <v>3172.266</v>
      </c>
      <c r="O9" s="59">
        <f t="shared" si="4"/>
        <v>-18.222936270621354</v>
      </c>
      <c r="P9" s="141">
        <v>1</v>
      </c>
      <c r="Q9" s="13">
        <v>1.2</v>
      </c>
      <c r="R9" s="13">
        <f t="shared" si="0"/>
        <v>1.2</v>
      </c>
    </row>
    <row r="10" spans="1:18" ht="11.25">
      <c r="A10" s="10">
        <v>5</v>
      </c>
      <c r="B10" s="14" t="s">
        <v>148</v>
      </c>
      <c r="C10" s="93">
        <f>'о7'!F10</f>
        <v>32980.55765</v>
      </c>
      <c r="D10" s="61">
        <f>'о7'!G10</f>
        <v>238.031</v>
      </c>
      <c r="E10" s="11">
        <f>'о7'!H10</f>
        <v>9332.45904</v>
      </c>
      <c r="F10" s="93">
        <f t="shared" si="1"/>
        <v>23410.067610000006</v>
      </c>
      <c r="G10" s="12"/>
      <c r="H10" s="12"/>
      <c r="I10" s="57">
        <f>'О11'!C11</f>
        <v>0</v>
      </c>
      <c r="J10" s="57">
        <f>'О11'!D11</f>
        <v>0</v>
      </c>
      <c r="K10" s="61">
        <f t="shared" si="2"/>
        <v>0</v>
      </c>
      <c r="L10" s="61">
        <f>'о2'!F10</f>
        <v>34577.8</v>
      </c>
      <c r="M10" s="61">
        <f>'о2'!G10</f>
        <v>9570.49004</v>
      </c>
      <c r="N10" s="61">
        <f t="shared" si="3"/>
        <v>25007.309960000002</v>
      </c>
      <c r="O10" s="59">
        <f t="shared" si="4"/>
        <v>-6.822886531595097</v>
      </c>
      <c r="P10" s="141">
        <v>1</v>
      </c>
      <c r="Q10" s="13">
        <v>1.2</v>
      </c>
      <c r="R10" s="13">
        <f t="shared" si="0"/>
        <v>1.2</v>
      </c>
    </row>
    <row r="11" spans="1:18" ht="11.25">
      <c r="A11" s="10">
        <v>6</v>
      </c>
      <c r="B11" s="14" t="s">
        <v>149</v>
      </c>
      <c r="C11" s="93">
        <f>'о7'!F11</f>
        <v>6212.68532</v>
      </c>
      <c r="D11" s="61">
        <f>'о7'!G11</f>
        <v>113.734</v>
      </c>
      <c r="E11" s="11">
        <f>'о7'!H11</f>
        <v>2727.47902</v>
      </c>
      <c r="F11" s="93">
        <f t="shared" si="1"/>
        <v>3371.472299999999</v>
      </c>
      <c r="G11" s="12"/>
      <c r="H11" s="12"/>
      <c r="I11" s="57">
        <f>'О11'!C12</f>
        <v>0</v>
      </c>
      <c r="J11" s="57">
        <f>'О11'!D12</f>
        <v>0</v>
      </c>
      <c r="K11" s="61">
        <f t="shared" si="2"/>
        <v>0</v>
      </c>
      <c r="L11" s="61">
        <f>'о2'!F11</f>
        <v>6554.8</v>
      </c>
      <c r="M11" s="61">
        <f>'о2'!G11</f>
        <v>2841.21302</v>
      </c>
      <c r="N11" s="61">
        <f t="shared" si="3"/>
        <v>3713.58698</v>
      </c>
      <c r="O11" s="59">
        <f t="shared" si="4"/>
        <v>-10.14733770762409</v>
      </c>
      <c r="P11" s="141">
        <v>1</v>
      </c>
      <c r="Q11" s="13">
        <v>1.2</v>
      </c>
      <c r="R11" s="13">
        <f t="shared" si="0"/>
        <v>1.2</v>
      </c>
    </row>
    <row r="12" spans="1:18" ht="11.25">
      <c r="A12" s="10">
        <v>7</v>
      </c>
      <c r="B12" s="14" t="s">
        <v>150</v>
      </c>
      <c r="C12" s="93">
        <f>'о7'!F12</f>
        <v>5040.201</v>
      </c>
      <c r="D12" s="61">
        <f>'о7'!G12</f>
        <v>113.942</v>
      </c>
      <c r="E12" s="11">
        <f>'о7'!H12</f>
        <v>1236.4</v>
      </c>
      <c r="F12" s="93">
        <f t="shared" si="1"/>
        <v>3689.859</v>
      </c>
      <c r="G12" s="12"/>
      <c r="H12" s="12"/>
      <c r="I12" s="57">
        <f>'О11'!C13</f>
        <v>0</v>
      </c>
      <c r="J12" s="57">
        <f>'О11'!D13</f>
        <v>0</v>
      </c>
      <c r="K12" s="61">
        <f t="shared" si="2"/>
        <v>0</v>
      </c>
      <c r="L12" s="61">
        <f>'о2'!F12</f>
        <v>5189.4</v>
      </c>
      <c r="M12" s="61">
        <f>'о2'!G12</f>
        <v>1350.342</v>
      </c>
      <c r="N12" s="61">
        <f t="shared" si="3"/>
        <v>3839.0579999999995</v>
      </c>
      <c r="O12" s="59">
        <f t="shared" si="4"/>
        <v>-4.043487840592273</v>
      </c>
      <c r="P12" s="141">
        <v>1</v>
      </c>
      <c r="Q12" s="13">
        <v>1.2</v>
      </c>
      <c r="R12" s="13">
        <f t="shared" si="0"/>
        <v>1.2</v>
      </c>
    </row>
    <row r="13" spans="1:18" ht="11.25">
      <c r="A13" s="10">
        <v>8</v>
      </c>
      <c r="B13" s="14" t="s">
        <v>151</v>
      </c>
      <c r="C13" s="93">
        <f>'о7'!F13</f>
        <v>3936.06</v>
      </c>
      <c r="D13" s="61">
        <f>'о7'!G13</f>
        <v>108.116</v>
      </c>
      <c r="E13" s="11">
        <f>'о7'!H13</f>
        <v>939</v>
      </c>
      <c r="F13" s="93">
        <f t="shared" si="1"/>
        <v>2888.944</v>
      </c>
      <c r="G13" s="12"/>
      <c r="H13" s="12"/>
      <c r="I13" s="57">
        <f>'О11'!C14</f>
        <v>0</v>
      </c>
      <c r="J13" s="57">
        <f>'О11'!D14</f>
        <v>0</v>
      </c>
      <c r="K13" s="61">
        <f t="shared" si="2"/>
        <v>0</v>
      </c>
      <c r="L13" s="61">
        <f>'о2'!F13</f>
        <v>4003.9</v>
      </c>
      <c r="M13" s="61">
        <f>'о2'!G13</f>
        <v>1047.116</v>
      </c>
      <c r="N13" s="61">
        <f t="shared" si="3"/>
        <v>2956.784</v>
      </c>
      <c r="O13" s="59">
        <f t="shared" si="4"/>
        <v>-2.348262894677091</v>
      </c>
      <c r="P13" s="141">
        <v>1</v>
      </c>
      <c r="Q13" s="13">
        <v>1.2</v>
      </c>
      <c r="R13" s="13">
        <f t="shared" si="0"/>
        <v>1.2</v>
      </c>
    </row>
    <row r="14" spans="1:18" ht="11.25">
      <c r="A14" s="10">
        <v>9</v>
      </c>
      <c r="B14" s="14" t="s">
        <v>152</v>
      </c>
      <c r="C14" s="93">
        <f>'о7'!F14</f>
        <v>6885.4966</v>
      </c>
      <c r="D14" s="61">
        <f>'о7'!G14</f>
        <v>111.133</v>
      </c>
      <c r="E14" s="11">
        <f>'о7'!H14</f>
        <v>2888.3476</v>
      </c>
      <c r="F14" s="93">
        <f t="shared" si="1"/>
        <v>3886.0160000000005</v>
      </c>
      <c r="G14" s="12"/>
      <c r="H14" s="12"/>
      <c r="I14" s="57">
        <f>'О11'!C15</f>
        <v>0</v>
      </c>
      <c r="J14" s="57">
        <f>'О11'!D15</f>
        <v>0</v>
      </c>
      <c r="K14" s="61">
        <f t="shared" si="2"/>
        <v>0</v>
      </c>
      <c r="L14" s="61">
        <f>'о2'!F14</f>
        <v>7271.4</v>
      </c>
      <c r="M14" s="61">
        <f>'о2'!G14</f>
        <v>2999.4806</v>
      </c>
      <c r="N14" s="61">
        <f t="shared" si="3"/>
        <v>4271.9194</v>
      </c>
      <c r="O14" s="59">
        <f t="shared" si="4"/>
        <v>-9.930566420724958</v>
      </c>
      <c r="P14" s="141">
        <v>1</v>
      </c>
      <c r="Q14" s="13">
        <v>1.2</v>
      </c>
      <c r="R14" s="13">
        <f t="shared" si="0"/>
        <v>1.2</v>
      </c>
    </row>
    <row r="15" spans="1:18" ht="11.25" hidden="1">
      <c r="A15" s="10">
        <v>10</v>
      </c>
      <c r="B15" s="14"/>
      <c r="C15" s="93"/>
      <c r="D15" s="12"/>
      <c r="E15" s="93"/>
      <c r="F15" s="93">
        <f t="shared" si="1"/>
        <v>0</v>
      </c>
      <c r="G15" s="12"/>
      <c r="H15" s="12"/>
      <c r="I15" s="57"/>
      <c r="J15" s="57"/>
      <c r="K15" s="61">
        <f t="shared" si="2"/>
        <v>0</v>
      </c>
      <c r="L15" s="61"/>
      <c r="M15" s="61"/>
      <c r="N15" s="61">
        <f t="shared" si="3"/>
        <v>0</v>
      </c>
      <c r="O15" s="59" t="e">
        <f aca="true" t="shared" si="5" ref="O15:O29">(F15-N15)/F15*100</f>
        <v>#DIV/0!</v>
      </c>
      <c r="P15" s="142"/>
      <c r="Q15" s="13">
        <v>1.2</v>
      </c>
      <c r="R15" s="13">
        <f t="shared" si="0"/>
        <v>0</v>
      </c>
    </row>
    <row r="16" spans="1:18" ht="11.25" hidden="1">
      <c r="A16" s="10">
        <v>11</v>
      </c>
      <c r="B16" s="14"/>
      <c r="C16" s="93"/>
      <c r="D16" s="12"/>
      <c r="E16" s="93"/>
      <c r="F16" s="93">
        <f t="shared" si="1"/>
        <v>0</v>
      </c>
      <c r="G16" s="12"/>
      <c r="H16" s="12"/>
      <c r="I16" s="57"/>
      <c r="J16" s="57"/>
      <c r="K16" s="61">
        <f t="shared" si="2"/>
        <v>0</v>
      </c>
      <c r="L16" s="61"/>
      <c r="M16" s="61"/>
      <c r="N16" s="61">
        <f t="shared" si="3"/>
        <v>0</v>
      </c>
      <c r="O16" s="59" t="e">
        <f t="shared" si="5"/>
        <v>#DIV/0!</v>
      </c>
      <c r="P16" s="142"/>
      <c r="Q16" s="13">
        <v>1.2</v>
      </c>
      <c r="R16" s="13">
        <f t="shared" si="0"/>
        <v>0</v>
      </c>
    </row>
    <row r="17" spans="1:18" ht="11.25" hidden="1">
      <c r="A17" s="10">
        <v>12</v>
      </c>
      <c r="B17" s="14"/>
      <c r="C17" s="93"/>
      <c r="D17" s="12"/>
      <c r="E17" s="93"/>
      <c r="F17" s="93">
        <f t="shared" si="1"/>
        <v>0</v>
      </c>
      <c r="G17" s="12"/>
      <c r="H17" s="12"/>
      <c r="I17" s="57"/>
      <c r="J17" s="57"/>
      <c r="K17" s="61">
        <f t="shared" si="2"/>
        <v>0</v>
      </c>
      <c r="L17" s="61"/>
      <c r="M17" s="61"/>
      <c r="N17" s="61">
        <f t="shared" si="3"/>
        <v>0</v>
      </c>
      <c r="O17" s="59" t="e">
        <f t="shared" si="5"/>
        <v>#DIV/0!</v>
      </c>
      <c r="P17" s="142"/>
      <c r="Q17" s="13">
        <v>1.2</v>
      </c>
      <c r="R17" s="13">
        <f t="shared" si="0"/>
        <v>0</v>
      </c>
    </row>
    <row r="18" spans="1:18" ht="11.25" hidden="1">
      <c r="A18" s="10">
        <v>13</v>
      </c>
      <c r="B18" s="14"/>
      <c r="C18" s="93"/>
      <c r="D18" s="12"/>
      <c r="E18" s="93"/>
      <c r="F18" s="93">
        <f t="shared" si="1"/>
        <v>0</v>
      </c>
      <c r="G18" s="12"/>
      <c r="H18" s="12"/>
      <c r="I18" s="57"/>
      <c r="J18" s="57"/>
      <c r="K18" s="61">
        <f t="shared" si="2"/>
        <v>0</v>
      </c>
      <c r="L18" s="61"/>
      <c r="M18" s="61"/>
      <c r="N18" s="61">
        <f t="shared" si="3"/>
        <v>0</v>
      </c>
      <c r="O18" s="59" t="e">
        <f t="shared" si="5"/>
        <v>#DIV/0!</v>
      </c>
      <c r="P18" s="142"/>
      <c r="Q18" s="13">
        <v>1.2</v>
      </c>
      <c r="R18" s="13">
        <f t="shared" si="0"/>
        <v>0</v>
      </c>
    </row>
    <row r="19" spans="1:18" ht="11.25" hidden="1">
      <c r="A19" s="10">
        <v>14</v>
      </c>
      <c r="B19" s="14"/>
      <c r="C19" s="93"/>
      <c r="D19" s="12"/>
      <c r="E19" s="93"/>
      <c r="F19" s="93">
        <f t="shared" si="1"/>
        <v>0</v>
      </c>
      <c r="G19" s="12"/>
      <c r="H19" s="12"/>
      <c r="I19" s="57"/>
      <c r="J19" s="57"/>
      <c r="K19" s="61">
        <f t="shared" si="2"/>
        <v>0</v>
      </c>
      <c r="L19" s="61"/>
      <c r="M19" s="61"/>
      <c r="N19" s="61">
        <f t="shared" si="3"/>
        <v>0</v>
      </c>
      <c r="O19" s="59" t="e">
        <f t="shared" si="5"/>
        <v>#DIV/0!</v>
      </c>
      <c r="P19" s="142"/>
      <c r="Q19" s="13">
        <v>1.2</v>
      </c>
      <c r="R19" s="13">
        <f t="shared" si="0"/>
        <v>0</v>
      </c>
    </row>
    <row r="20" spans="1:18" ht="11.25" hidden="1">
      <c r="A20" s="10">
        <v>15</v>
      </c>
      <c r="B20" s="14"/>
      <c r="C20" s="93"/>
      <c r="D20" s="12"/>
      <c r="E20" s="93"/>
      <c r="F20" s="93">
        <f t="shared" si="1"/>
        <v>0</v>
      </c>
      <c r="G20" s="12"/>
      <c r="H20" s="12"/>
      <c r="I20" s="57"/>
      <c r="J20" s="57"/>
      <c r="K20" s="61">
        <f t="shared" si="2"/>
        <v>0</v>
      </c>
      <c r="L20" s="61"/>
      <c r="M20" s="61"/>
      <c r="N20" s="61">
        <f t="shared" si="3"/>
        <v>0</v>
      </c>
      <c r="O20" s="59" t="e">
        <f t="shared" si="5"/>
        <v>#DIV/0!</v>
      </c>
      <c r="P20" s="142"/>
      <c r="Q20" s="13">
        <v>1.2</v>
      </c>
      <c r="R20" s="13">
        <f t="shared" si="0"/>
        <v>0</v>
      </c>
    </row>
    <row r="21" spans="1:18" ht="11.25" hidden="1">
      <c r="A21" s="10">
        <v>16</v>
      </c>
      <c r="B21" s="14"/>
      <c r="C21" s="93"/>
      <c r="D21" s="12"/>
      <c r="E21" s="93"/>
      <c r="F21" s="93">
        <f t="shared" si="1"/>
        <v>0</v>
      </c>
      <c r="G21" s="12"/>
      <c r="H21" s="12"/>
      <c r="I21" s="57"/>
      <c r="J21" s="57"/>
      <c r="K21" s="61">
        <f t="shared" si="2"/>
        <v>0</v>
      </c>
      <c r="L21" s="61"/>
      <c r="M21" s="61"/>
      <c r="N21" s="61">
        <f t="shared" si="3"/>
        <v>0</v>
      </c>
      <c r="O21" s="59" t="e">
        <f t="shared" si="5"/>
        <v>#DIV/0!</v>
      </c>
      <c r="P21" s="142"/>
      <c r="Q21" s="13">
        <v>1.2</v>
      </c>
      <c r="R21" s="13">
        <f t="shared" si="0"/>
        <v>0</v>
      </c>
    </row>
    <row r="22" spans="1:18" ht="11.25" hidden="1">
      <c r="A22" s="10">
        <v>17</v>
      </c>
      <c r="B22" s="14"/>
      <c r="C22" s="93"/>
      <c r="D22" s="12"/>
      <c r="E22" s="93"/>
      <c r="F22" s="93">
        <f t="shared" si="1"/>
        <v>0</v>
      </c>
      <c r="G22" s="12"/>
      <c r="H22" s="12"/>
      <c r="I22" s="57"/>
      <c r="J22" s="57"/>
      <c r="K22" s="61">
        <f t="shared" si="2"/>
        <v>0</v>
      </c>
      <c r="L22" s="61"/>
      <c r="M22" s="61"/>
      <c r="N22" s="61">
        <f t="shared" si="3"/>
        <v>0</v>
      </c>
      <c r="O22" s="59" t="e">
        <f t="shared" si="5"/>
        <v>#DIV/0!</v>
      </c>
      <c r="P22" s="142"/>
      <c r="Q22" s="13">
        <v>1.2</v>
      </c>
      <c r="R22" s="13">
        <f t="shared" si="0"/>
        <v>0</v>
      </c>
    </row>
    <row r="23" spans="1:18" ht="11.25" hidden="1">
      <c r="A23" s="10">
        <v>18</v>
      </c>
      <c r="B23" s="14"/>
      <c r="C23" s="93"/>
      <c r="D23" s="12"/>
      <c r="E23" s="93"/>
      <c r="F23" s="93">
        <f t="shared" si="1"/>
        <v>0</v>
      </c>
      <c r="G23" s="12"/>
      <c r="H23" s="12"/>
      <c r="I23" s="57"/>
      <c r="J23" s="57"/>
      <c r="K23" s="61">
        <f t="shared" si="2"/>
        <v>0</v>
      </c>
      <c r="L23" s="61"/>
      <c r="M23" s="61"/>
      <c r="N23" s="61">
        <f t="shared" si="3"/>
        <v>0</v>
      </c>
      <c r="O23" s="59" t="e">
        <f t="shared" si="5"/>
        <v>#DIV/0!</v>
      </c>
      <c r="P23" s="142"/>
      <c r="Q23" s="13">
        <v>1.2</v>
      </c>
      <c r="R23" s="13">
        <f t="shared" si="0"/>
        <v>0</v>
      </c>
    </row>
    <row r="24" spans="1:18" ht="11.25" hidden="1">
      <c r="A24" s="10">
        <v>19</v>
      </c>
      <c r="B24" s="14"/>
      <c r="C24" s="93"/>
      <c r="D24" s="12"/>
      <c r="E24" s="93"/>
      <c r="F24" s="93">
        <f t="shared" si="1"/>
        <v>0</v>
      </c>
      <c r="G24" s="12"/>
      <c r="H24" s="12"/>
      <c r="I24" s="57"/>
      <c r="J24" s="57"/>
      <c r="K24" s="61">
        <f t="shared" si="2"/>
        <v>0</v>
      </c>
      <c r="L24" s="61"/>
      <c r="M24" s="61"/>
      <c r="N24" s="61">
        <f t="shared" si="3"/>
        <v>0</v>
      </c>
      <c r="O24" s="59" t="e">
        <f t="shared" si="5"/>
        <v>#DIV/0!</v>
      </c>
      <c r="P24" s="142"/>
      <c r="Q24" s="13">
        <v>1.2</v>
      </c>
      <c r="R24" s="13">
        <f t="shared" si="0"/>
        <v>0</v>
      </c>
    </row>
    <row r="25" spans="1:18" ht="11.25" hidden="1">
      <c r="A25" s="10">
        <v>20</v>
      </c>
      <c r="B25" s="14"/>
      <c r="C25" s="93"/>
      <c r="D25" s="12"/>
      <c r="E25" s="93"/>
      <c r="F25" s="93">
        <f t="shared" si="1"/>
        <v>0</v>
      </c>
      <c r="G25" s="12"/>
      <c r="H25" s="12"/>
      <c r="I25" s="57"/>
      <c r="J25" s="57"/>
      <c r="K25" s="61">
        <f t="shared" si="2"/>
        <v>0</v>
      </c>
      <c r="L25" s="61"/>
      <c r="M25" s="61"/>
      <c r="N25" s="61">
        <f t="shared" si="3"/>
        <v>0</v>
      </c>
      <c r="O25" s="59" t="e">
        <f t="shared" si="5"/>
        <v>#DIV/0!</v>
      </c>
      <c r="P25" s="142"/>
      <c r="Q25" s="13">
        <v>1.2</v>
      </c>
      <c r="R25" s="13">
        <f t="shared" si="0"/>
        <v>0</v>
      </c>
    </row>
    <row r="26" spans="1:18" ht="11.25" hidden="1">
      <c r="A26" s="10">
        <v>21</v>
      </c>
      <c r="B26" s="14"/>
      <c r="C26" s="93"/>
      <c r="D26" s="12"/>
      <c r="E26" s="93"/>
      <c r="F26" s="93">
        <f t="shared" si="1"/>
        <v>0</v>
      </c>
      <c r="G26" s="12"/>
      <c r="H26" s="12"/>
      <c r="I26" s="57"/>
      <c r="J26" s="57"/>
      <c r="K26" s="61">
        <f t="shared" si="2"/>
        <v>0</v>
      </c>
      <c r="L26" s="61"/>
      <c r="M26" s="61"/>
      <c r="N26" s="61">
        <f t="shared" si="3"/>
        <v>0</v>
      </c>
      <c r="O26" s="59" t="e">
        <f t="shared" si="5"/>
        <v>#DIV/0!</v>
      </c>
      <c r="P26" s="142"/>
      <c r="Q26" s="13">
        <v>1.2</v>
      </c>
      <c r="R26" s="13">
        <f t="shared" si="0"/>
        <v>0</v>
      </c>
    </row>
    <row r="27" spans="1:18" ht="11.25" hidden="1">
      <c r="A27" s="10">
        <v>22</v>
      </c>
      <c r="B27" s="14"/>
      <c r="C27" s="82"/>
      <c r="D27" s="15"/>
      <c r="E27" s="82"/>
      <c r="F27" s="93">
        <f t="shared" si="1"/>
        <v>0</v>
      </c>
      <c r="G27" s="15"/>
      <c r="H27" s="15"/>
      <c r="I27" s="57"/>
      <c r="J27" s="57"/>
      <c r="K27" s="61">
        <f t="shared" si="2"/>
        <v>0</v>
      </c>
      <c r="L27" s="61"/>
      <c r="M27" s="61"/>
      <c r="N27" s="61">
        <f t="shared" si="3"/>
        <v>0</v>
      </c>
      <c r="O27" s="59" t="e">
        <f t="shared" si="5"/>
        <v>#DIV/0!</v>
      </c>
      <c r="P27" s="142"/>
      <c r="Q27" s="13">
        <v>1.2</v>
      </c>
      <c r="R27" s="13">
        <f t="shared" si="0"/>
        <v>0</v>
      </c>
    </row>
    <row r="28" spans="1:18" ht="11.25" hidden="1">
      <c r="A28" s="10">
        <v>23</v>
      </c>
      <c r="B28" s="14"/>
      <c r="C28" s="82"/>
      <c r="D28" s="15"/>
      <c r="E28" s="82"/>
      <c r="F28" s="93">
        <f t="shared" si="1"/>
        <v>0</v>
      </c>
      <c r="G28" s="15"/>
      <c r="H28" s="15"/>
      <c r="I28" s="57"/>
      <c r="J28" s="57"/>
      <c r="K28" s="61">
        <f t="shared" si="2"/>
        <v>0</v>
      </c>
      <c r="L28" s="61"/>
      <c r="M28" s="61"/>
      <c r="N28" s="61">
        <f t="shared" si="3"/>
        <v>0</v>
      </c>
      <c r="O28" s="59" t="e">
        <f t="shared" si="5"/>
        <v>#DIV/0!</v>
      </c>
      <c r="P28" s="142"/>
      <c r="Q28" s="13">
        <v>1.2</v>
      </c>
      <c r="R28" s="13">
        <f t="shared" si="0"/>
        <v>0</v>
      </c>
    </row>
    <row r="29" spans="1:18" ht="11.25" hidden="1">
      <c r="A29" s="10">
        <v>24</v>
      </c>
      <c r="B29" s="14"/>
      <c r="C29" s="82"/>
      <c r="D29" s="15"/>
      <c r="E29" s="82"/>
      <c r="F29" s="93">
        <f t="shared" si="1"/>
        <v>0</v>
      </c>
      <c r="G29" s="15"/>
      <c r="H29" s="15"/>
      <c r="I29" s="57"/>
      <c r="J29" s="57"/>
      <c r="K29" s="61">
        <f t="shared" si="2"/>
        <v>0</v>
      </c>
      <c r="L29" s="61"/>
      <c r="M29" s="61"/>
      <c r="N29" s="61">
        <f t="shared" si="3"/>
        <v>0</v>
      </c>
      <c r="O29" s="59" t="e">
        <f t="shared" si="5"/>
        <v>#DIV/0!</v>
      </c>
      <c r="P29" s="142"/>
      <c r="Q29" s="13">
        <v>1.2</v>
      </c>
      <c r="R29" s="13">
        <f t="shared" si="0"/>
        <v>0</v>
      </c>
    </row>
    <row r="30" spans="1:18" ht="11.25">
      <c r="A30" s="280" t="s">
        <v>36</v>
      </c>
      <c r="B30" s="281"/>
      <c r="C30" s="72">
        <f>SUM(C6:C29)</f>
        <v>78385.01908999999</v>
      </c>
      <c r="D30" s="72">
        <f>SUM(D6:D29)</f>
        <v>2684.5139999999997</v>
      </c>
      <c r="E30" s="72">
        <f>SUM(E6:E29)</f>
        <v>23331.485660000002</v>
      </c>
      <c r="F30" s="16">
        <f aca="true" t="shared" si="6" ref="F30:N30">SUM(F6:F29)</f>
        <v>52369.01943000001</v>
      </c>
      <c r="G30" s="108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71">
        <f>SUM(L6:L29)</f>
        <v>82746.59999999999</v>
      </c>
      <c r="M30" s="71">
        <f>SUM(M6:M29)</f>
        <v>26015.999659999998</v>
      </c>
      <c r="N30" s="16">
        <f t="shared" si="6"/>
        <v>56730.600340000005</v>
      </c>
      <c r="O30" s="29" t="s">
        <v>6</v>
      </c>
      <c r="P30" s="143" t="s">
        <v>6</v>
      </c>
      <c r="Q30" s="17">
        <v>1.2</v>
      </c>
      <c r="R30" s="31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144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144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144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144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144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144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144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144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144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144"/>
    </row>
    <row r="41" spans="1:16" s="22" customFormat="1" ht="11.25">
      <c r="A41" s="21"/>
      <c r="P41" s="144"/>
    </row>
    <row r="42" spans="1:16" s="22" customFormat="1" ht="11.25">
      <c r="A42" s="21"/>
      <c r="P42" s="144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30" sqref="E30"/>
    </sheetView>
  </sheetViews>
  <sheetFormatPr defaultColWidth="9.00390625" defaultRowHeight="12.75"/>
  <cols>
    <col min="1" max="1" width="5.125" style="195" customWidth="1"/>
    <col min="2" max="2" width="23.00390625" style="191" customWidth="1"/>
    <col min="3" max="3" width="17.75390625" style="191" hidden="1" customWidth="1"/>
    <col min="4" max="4" width="17.75390625" style="229" customWidth="1"/>
    <col min="5" max="6" width="17.75390625" style="191" customWidth="1"/>
    <col min="7" max="7" width="21.25390625" style="191" hidden="1" customWidth="1"/>
    <col min="8" max="8" width="19.875" style="191" customWidth="1"/>
    <col min="9" max="9" width="15.375" style="191" customWidth="1"/>
    <col min="10" max="10" width="16.25390625" style="195" customWidth="1"/>
    <col min="11" max="11" width="16.00390625" style="191" customWidth="1"/>
    <col min="12" max="12" width="14.75390625" style="191" customWidth="1"/>
    <col min="13" max="16384" width="9.125" style="191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192"/>
      <c r="B2" s="193"/>
      <c r="C2" s="193"/>
      <c r="D2" s="194"/>
      <c r="E2" s="193"/>
      <c r="F2" s="193"/>
      <c r="G2" s="193"/>
      <c r="H2" s="193"/>
      <c r="I2" s="193"/>
    </row>
    <row r="3" spans="1:12" ht="132.75" customHeight="1">
      <c r="A3" s="296" t="s">
        <v>18</v>
      </c>
      <c r="B3" s="294" t="s">
        <v>99</v>
      </c>
      <c r="C3" s="196" t="s">
        <v>48</v>
      </c>
      <c r="D3" s="197" t="s">
        <v>211</v>
      </c>
      <c r="E3" s="196" t="s">
        <v>215</v>
      </c>
      <c r="F3" s="196" t="s">
        <v>209</v>
      </c>
      <c r="G3" s="196" t="s">
        <v>46</v>
      </c>
      <c r="H3" s="196" t="s">
        <v>116</v>
      </c>
      <c r="I3" s="198" t="s">
        <v>45</v>
      </c>
      <c r="J3" s="298" t="s">
        <v>19</v>
      </c>
      <c r="K3" s="298" t="s">
        <v>17</v>
      </c>
      <c r="L3" s="199" t="s">
        <v>4</v>
      </c>
    </row>
    <row r="4" spans="1:12" s="203" customFormat="1" ht="42.75" customHeight="1">
      <c r="A4" s="296"/>
      <c r="B4" s="294"/>
      <c r="C4" s="198" t="s">
        <v>49</v>
      </c>
      <c r="D4" s="200" t="s">
        <v>212</v>
      </c>
      <c r="E4" s="198" t="s">
        <v>216</v>
      </c>
      <c r="F4" s="198" t="s">
        <v>30</v>
      </c>
      <c r="G4" s="201" t="s">
        <v>31</v>
      </c>
      <c r="H4" s="201" t="s">
        <v>24</v>
      </c>
      <c r="I4" s="201" t="s">
        <v>50</v>
      </c>
      <c r="J4" s="299"/>
      <c r="K4" s="299"/>
      <c r="L4" s="202" t="s">
        <v>47</v>
      </c>
    </row>
    <row r="5" spans="1:12" s="203" customFormat="1" ht="11.25" customHeight="1">
      <c r="A5" s="204">
        <v>1</v>
      </c>
      <c r="B5" s="204">
        <v>2</v>
      </c>
      <c r="C5" s="204" t="s">
        <v>51</v>
      </c>
      <c r="D5" s="205">
        <v>3</v>
      </c>
      <c r="E5" s="204">
        <v>4</v>
      </c>
      <c r="F5" s="204">
        <v>5</v>
      </c>
      <c r="G5" s="201">
        <v>3</v>
      </c>
      <c r="H5" s="201">
        <v>6</v>
      </c>
      <c r="I5" s="201">
        <v>7</v>
      </c>
      <c r="J5" s="201">
        <v>6</v>
      </c>
      <c r="K5" s="201">
        <v>7</v>
      </c>
      <c r="L5" s="202">
        <v>8</v>
      </c>
    </row>
    <row r="6" spans="1:12" ht="11.25">
      <c r="A6" s="206">
        <v>1</v>
      </c>
      <c r="B6" s="188" t="s">
        <v>144</v>
      </c>
      <c r="C6" s="188">
        <v>130</v>
      </c>
      <c r="D6" s="242">
        <v>239.618</v>
      </c>
      <c r="E6" s="242">
        <v>244.4</v>
      </c>
      <c r="F6" s="207">
        <f aca="true" t="shared" si="0" ref="F6:F16">E6-D6</f>
        <v>4.782000000000011</v>
      </c>
      <c r="G6" s="208">
        <v>0</v>
      </c>
      <c r="H6" s="209">
        <v>933.31</v>
      </c>
      <c r="I6" s="210">
        <f aca="true" t="shared" si="1" ref="I6:I29">F6/H6*100</f>
        <v>0.5123699521059467</v>
      </c>
      <c r="J6" s="211">
        <v>0</v>
      </c>
      <c r="K6" s="212">
        <v>1</v>
      </c>
      <c r="L6" s="212">
        <f aca="true" t="shared" si="2" ref="L6:L29">J6*K6</f>
        <v>0</v>
      </c>
    </row>
    <row r="7" spans="1:12" ht="11.25">
      <c r="A7" s="206">
        <v>2</v>
      </c>
      <c r="B7" s="188" t="s">
        <v>145</v>
      </c>
      <c r="C7" s="188">
        <v>468</v>
      </c>
      <c r="D7" s="242">
        <v>276.24</v>
      </c>
      <c r="E7" s="242">
        <v>329.3</v>
      </c>
      <c r="F7" s="213">
        <f t="shared" si="0"/>
        <v>53.06</v>
      </c>
      <c r="G7" s="208">
        <v>75</v>
      </c>
      <c r="H7" s="209">
        <v>907.31</v>
      </c>
      <c r="I7" s="210">
        <f t="shared" si="1"/>
        <v>5.848056342374712</v>
      </c>
      <c r="J7" s="211">
        <v>0</v>
      </c>
      <c r="K7" s="212">
        <v>1</v>
      </c>
      <c r="L7" s="212">
        <f t="shared" si="2"/>
        <v>0</v>
      </c>
    </row>
    <row r="8" spans="1:12" ht="11.25">
      <c r="A8" s="206">
        <v>3</v>
      </c>
      <c r="B8" s="188" t="s">
        <v>146</v>
      </c>
      <c r="C8" s="188">
        <v>340</v>
      </c>
      <c r="D8" s="242">
        <v>184.563</v>
      </c>
      <c r="E8" s="242">
        <v>166.7</v>
      </c>
      <c r="F8" s="213">
        <f t="shared" si="0"/>
        <v>-17.863</v>
      </c>
      <c r="G8" s="208">
        <v>1.3</v>
      </c>
      <c r="H8" s="209">
        <v>1097.3</v>
      </c>
      <c r="I8" s="210">
        <f t="shared" si="1"/>
        <v>-1.6279048573771986</v>
      </c>
      <c r="J8" s="211">
        <v>0</v>
      </c>
      <c r="K8" s="212">
        <v>1</v>
      </c>
      <c r="L8" s="212">
        <f t="shared" si="2"/>
        <v>0</v>
      </c>
    </row>
    <row r="9" spans="1:12" ht="11.25">
      <c r="A9" s="206">
        <v>4</v>
      </c>
      <c r="B9" s="188" t="s">
        <v>147</v>
      </c>
      <c r="C9" s="188">
        <v>809</v>
      </c>
      <c r="D9" s="242">
        <v>127.949</v>
      </c>
      <c r="E9" s="242">
        <v>142.6</v>
      </c>
      <c r="F9" s="213">
        <f t="shared" si="0"/>
        <v>14.650999999999996</v>
      </c>
      <c r="G9" s="208">
        <v>-214</v>
      </c>
      <c r="H9" s="209">
        <v>990.33</v>
      </c>
      <c r="I9" s="210">
        <f t="shared" si="1"/>
        <v>1.4794058546141182</v>
      </c>
      <c r="J9" s="211">
        <v>0</v>
      </c>
      <c r="K9" s="212">
        <v>1</v>
      </c>
      <c r="L9" s="212">
        <f t="shared" si="2"/>
        <v>0</v>
      </c>
    </row>
    <row r="10" spans="1:12" ht="11.25">
      <c r="A10" s="206">
        <v>5</v>
      </c>
      <c r="B10" s="188" t="s">
        <v>148</v>
      </c>
      <c r="C10" s="188">
        <v>903</v>
      </c>
      <c r="D10" s="242">
        <v>670.169</v>
      </c>
      <c r="E10" s="242">
        <v>867.7</v>
      </c>
      <c r="F10" s="213">
        <f t="shared" si="0"/>
        <v>197.53100000000006</v>
      </c>
      <c r="G10" s="208">
        <v>0</v>
      </c>
      <c r="H10" s="209">
        <v>5965.87</v>
      </c>
      <c r="I10" s="210">
        <f t="shared" si="1"/>
        <v>3.311017504571841</v>
      </c>
      <c r="J10" s="211">
        <v>0</v>
      </c>
      <c r="K10" s="212">
        <v>1</v>
      </c>
      <c r="L10" s="212">
        <f t="shared" si="2"/>
        <v>0</v>
      </c>
    </row>
    <row r="11" spans="1:12" ht="11.25">
      <c r="A11" s="206">
        <v>6</v>
      </c>
      <c r="B11" s="188" t="s">
        <v>149</v>
      </c>
      <c r="C11" s="188">
        <v>1688</v>
      </c>
      <c r="D11" s="242">
        <v>114.519</v>
      </c>
      <c r="E11" s="242">
        <v>130.5</v>
      </c>
      <c r="F11" s="213">
        <f t="shared" si="0"/>
        <v>15.980999999999995</v>
      </c>
      <c r="G11" s="208">
        <v>-101</v>
      </c>
      <c r="H11" s="209">
        <v>675.47</v>
      </c>
      <c r="I11" s="210">
        <f t="shared" si="1"/>
        <v>2.365908182450737</v>
      </c>
      <c r="J11" s="211">
        <v>0</v>
      </c>
      <c r="K11" s="212">
        <v>1</v>
      </c>
      <c r="L11" s="212">
        <f t="shared" si="2"/>
        <v>0</v>
      </c>
    </row>
    <row r="12" spans="1:12" ht="11.25">
      <c r="A12" s="206">
        <v>7</v>
      </c>
      <c r="B12" s="188" t="s">
        <v>150</v>
      </c>
      <c r="C12" s="188">
        <v>1230</v>
      </c>
      <c r="D12" s="242">
        <v>197.941</v>
      </c>
      <c r="E12" s="242">
        <v>223.9</v>
      </c>
      <c r="F12" s="213">
        <f t="shared" si="0"/>
        <v>25.959000000000003</v>
      </c>
      <c r="G12" s="208">
        <v>-85</v>
      </c>
      <c r="H12" s="209">
        <v>1033.11</v>
      </c>
      <c r="I12" s="210">
        <f t="shared" si="1"/>
        <v>2.5127043586839743</v>
      </c>
      <c r="J12" s="211">
        <v>0</v>
      </c>
      <c r="K12" s="212">
        <v>1</v>
      </c>
      <c r="L12" s="212">
        <f t="shared" si="2"/>
        <v>0</v>
      </c>
    </row>
    <row r="13" spans="1:12" ht="11.25">
      <c r="A13" s="206">
        <v>8</v>
      </c>
      <c r="B13" s="188" t="s">
        <v>151</v>
      </c>
      <c r="C13" s="188">
        <v>21</v>
      </c>
      <c r="D13" s="242">
        <v>133.224</v>
      </c>
      <c r="E13" s="242">
        <v>164.2</v>
      </c>
      <c r="F13" s="213">
        <f t="shared" si="0"/>
        <v>30.976</v>
      </c>
      <c r="G13" s="208">
        <v>0</v>
      </c>
      <c r="H13" s="209">
        <v>580.5</v>
      </c>
      <c r="I13" s="210">
        <f t="shared" si="1"/>
        <v>5.336089577950043</v>
      </c>
      <c r="J13" s="211">
        <v>0</v>
      </c>
      <c r="K13" s="212">
        <v>1</v>
      </c>
      <c r="L13" s="212">
        <f t="shared" si="2"/>
        <v>0</v>
      </c>
    </row>
    <row r="14" spans="1:12" ht="11.25">
      <c r="A14" s="206">
        <v>9</v>
      </c>
      <c r="B14" s="188" t="s">
        <v>152</v>
      </c>
      <c r="C14" s="188">
        <v>919</v>
      </c>
      <c r="D14" s="242">
        <v>224.889</v>
      </c>
      <c r="E14" s="242">
        <v>250.1</v>
      </c>
      <c r="F14" s="213">
        <f t="shared" si="0"/>
        <v>25.210999999999984</v>
      </c>
      <c r="G14" s="208">
        <v>-138</v>
      </c>
      <c r="H14" s="209">
        <v>1016.62</v>
      </c>
      <c r="I14" s="210">
        <f t="shared" si="1"/>
        <v>2.4798843225590668</v>
      </c>
      <c r="J14" s="211">
        <v>0</v>
      </c>
      <c r="K14" s="212">
        <v>1</v>
      </c>
      <c r="L14" s="212">
        <f t="shared" si="2"/>
        <v>0</v>
      </c>
    </row>
    <row r="15" spans="1:12" ht="11.25" hidden="1">
      <c r="A15" s="206">
        <v>10</v>
      </c>
      <c r="B15" s="188"/>
      <c r="C15" s="188">
        <v>319</v>
      </c>
      <c r="D15" s="188"/>
      <c r="E15" s="188"/>
      <c r="F15" s="213">
        <f t="shared" si="0"/>
        <v>0</v>
      </c>
      <c r="G15" s="208">
        <v>-62</v>
      </c>
      <c r="H15" s="209"/>
      <c r="I15" s="210" t="e">
        <f t="shared" si="1"/>
        <v>#DIV/0!</v>
      </c>
      <c r="K15" s="212">
        <v>1</v>
      </c>
      <c r="L15" s="212">
        <f t="shared" si="2"/>
        <v>0</v>
      </c>
    </row>
    <row r="16" spans="1:12" ht="11.25" hidden="1">
      <c r="A16" s="206">
        <v>11</v>
      </c>
      <c r="B16" s="188"/>
      <c r="C16" s="188">
        <v>1324</v>
      </c>
      <c r="D16" s="243"/>
      <c r="E16" s="188"/>
      <c r="F16" s="213">
        <f t="shared" si="0"/>
        <v>0</v>
      </c>
      <c r="G16" s="208">
        <v>-423</v>
      </c>
      <c r="H16" s="209"/>
      <c r="I16" s="210" t="e">
        <f t="shared" si="1"/>
        <v>#DIV/0!</v>
      </c>
      <c r="K16" s="212">
        <v>1</v>
      </c>
      <c r="L16" s="212">
        <f t="shared" si="2"/>
        <v>0</v>
      </c>
    </row>
    <row r="17" spans="1:12" ht="11.25" hidden="1">
      <c r="A17" s="206">
        <v>12</v>
      </c>
      <c r="B17" s="188"/>
      <c r="C17" s="188">
        <v>365</v>
      </c>
      <c r="D17" s="243"/>
      <c r="E17" s="188"/>
      <c r="F17" s="213">
        <f aca="true" t="shared" si="3" ref="F17:F29">E17-D17</f>
        <v>0</v>
      </c>
      <c r="G17" s="208">
        <v>-286</v>
      </c>
      <c r="H17" s="209"/>
      <c r="I17" s="210" t="e">
        <f t="shared" si="1"/>
        <v>#DIV/0!</v>
      </c>
      <c r="K17" s="212">
        <v>1</v>
      </c>
      <c r="L17" s="212">
        <f t="shared" si="2"/>
        <v>0</v>
      </c>
    </row>
    <row r="18" spans="1:12" ht="11.25" hidden="1">
      <c r="A18" s="206">
        <v>13</v>
      </c>
      <c r="B18" s="188"/>
      <c r="C18" s="188">
        <v>376</v>
      </c>
      <c r="D18" s="243"/>
      <c r="E18" s="188"/>
      <c r="F18" s="213">
        <f t="shared" si="3"/>
        <v>0</v>
      </c>
      <c r="G18" s="208">
        <v>0</v>
      </c>
      <c r="H18" s="209"/>
      <c r="I18" s="210" t="e">
        <f t="shared" si="1"/>
        <v>#DIV/0!</v>
      </c>
      <c r="K18" s="212">
        <v>1</v>
      </c>
      <c r="L18" s="212">
        <f t="shared" si="2"/>
        <v>0</v>
      </c>
    </row>
    <row r="19" spans="1:12" ht="11.25" hidden="1">
      <c r="A19" s="206">
        <v>14</v>
      </c>
      <c r="B19" s="188"/>
      <c r="C19" s="188">
        <v>1279</v>
      </c>
      <c r="D19" s="243"/>
      <c r="E19" s="188"/>
      <c r="F19" s="213">
        <f t="shared" si="3"/>
        <v>0</v>
      </c>
      <c r="G19" s="208">
        <v>18.6</v>
      </c>
      <c r="H19" s="209"/>
      <c r="I19" s="210" t="e">
        <f t="shared" si="1"/>
        <v>#DIV/0!</v>
      </c>
      <c r="J19" s="214"/>
      <c r="K19" s="212">
        <v>1</v>
      </c>
      <c r="L19" s="212">
        <f t="shared" si="2"/>
        <v>0</v>
      </c>
    </row>
    <row r="20" spans="1:12" ht="11.25" hidden="1">
      <c r="A20" s="206">
        <v>15</v>
      </c>
      <c r="B20" s="188"/>
      <c r="C20" s="188">
        <v>1591</v>
      </c>
      <c r="D20" s="243"/>
      <c r="E20" s="188"/>
      <c r="F20" s="213">
        <f t="shared" si="3"/>
        <v>0</v>
      </c>
      <c r="G20" s="208">
        <v>0</v>
      </c>
      <c r="H20" s="209"/>
      <c r="I20" s="210" t="e">
        <f t="shared" si="1"/>
        <v>#DIV/0!</v>
      </c>
      <c r="K20" s="212">
        <v>1</v>
      </c>
      <c r="L20" s="212">
        <f t="shared" si="2"/>
        <v>0</v>
      </c>
    </row>
    <row r="21" spans="1:12" ht="11.25" hidden="1">
      <c r="A21" s="206">
        <v>16</v>
      </c>
      <c r="B21" s="188"/>
      <c r="C21" s="188">
        <v>1431</v>
      </c>
      <c r="D21" s="243"/>
      <c r="E21" s="188"/>
      <c r="F21" s="213">
        <f t="shared" si="3"/>
        <v>0</v>
      </c>
      <c r="G21" s="208">
        <v>0</v>
      </c>
      <c r="H21" s="209"/>
      <c r="I21" s="210" t="e">
        <f t="shared" si="1"/>
        <v>#DIV/0!</v>
      </c>
      <c r="K21" s="212">
        <v>1</v>
      </c>
      <c r="L21" s="212">
        <f t="shared" si="2"/>
        <v>0</v>
      </c>
    </row>
    <row r="22" spans="1:12" ht="11.25" hidden="1">
      <c r="A22" s="206">
        <v>17</v>
      </c>
      <c r="B22" s="188"/>
      <c r="C22" s="188">
        <v>19</v>
      </c>
      <c r="D22" s="243"/>
      <c r="E22" s="188"/>
      <c r="F22" s="213">
        <f t="shared" si="3"/>
        <v>0</v>
      </c>
      <c r="G22" s="208">
        <v>-104</v>
      </c>
      <c r="H22" s="209"/>
      <c r="I22" s="210" t="e">
        <f t="shared" si="1"/>
        <v>#DIV/0!</v>
      </c>
      <c r="K22" s="212">
        <v>1</v>
      </c>
      <c r="L22" s="212">
        <f t="shared" si="2"/>
        <v>0</v>
      </c>
    </row>
    <row r="23" spans="1:12" ht="11.25" hidden="1">
      <c r="A23" s="206">
        <v>18</v>
      </c>
      <c r="B23" s="188"/>
      <c r="C23" s="188">
        <v>358</v>
      </c>
      <c r="D23" s="243"/>
      <c r="E23" s="188"/>
      <c r="F23" s="213">
        <f t="shared" si="3"/>
        <v>0</v>
      </c>
      <c r="G23" s="208">
        <v>-157</v>
      </c>
      <c r="H23" s="209"/>
      <c r="I23" s="210" t="e">
        <f t="shared" si="1"/>
        <v>#DIV/0!</v>
      </c>
      <c r="K23" s="212">
        <v>1</v>
      </c>
      <c r="L23" s="212">
        <f t="shared" si="2"/>
        <v>0</v>
      </c>
    </row>
    <row r="24" spans="1:12" ht="11.25" hidden="1">
      <c r="A24" s="206">
        <v>19</v>
      </c>
      <c r="B24" s="188"/>
      <c r="C24" s="188">
        <v>1655</v>
      </c>
      <c r="D24" s="243"/>
      <c r="E24" s="188"/>
      <c r="F24" s="213">
        <f t="shared" si="3"/>
        <v>0</v>
      </c>
      <c r="G24" s="208">
        <v>-815</v>
      </c>
      <c r="H24" s="209"/>
      <c r="I24" s="210" t="e">
        <f t="shared" si="1"/>
        <v>#DIV/0!</v>
      </c>
      <c r="K24" s="212">
        <v>1</v>
      </c>
      <c r="L24" s="212">
        <f t="shared" si="2"/>
        <v>0</v>
      </c>
    </row>
    <row r="25" spans="1:12" ht="11.25" hidden="1">
      <c r="A25" s="206">
        <v>20</v>
      </c>
      <c r="B25" s="188"/>
      <c r="C25" s="188">
        <v>77</v>
      </c>
      <c r="D25" s="243"/>
      <c r="E25" s="188"/>
      <c r="F25" s="213">
        <f t="shared" si="3"/>
        <v>0</v>
      </c>
      <c r="G25" s="208">
        <v>482</v>
      </c>
      <c r="H25" s="209"/>
      <c r="I25" s="210" t="e">
        <f t="shared" si="1"/>
        <v>#DIV/0!</v>
      </c>
      <c r="K25" s="212">
        <v>1</v>
      </c>
      <c r="L25" s="212">
        <f t="shared" si="2"/>
        <v>0</v>
      </c>
    </row>
    <row r="26" spans="1:12" ht="11.25" hidden="1">
      <c r="A26" s="206">
        <v>21</v>
      </c>
      <c r="B26" s="188"/>
      <c r="C26" s="188">
        <v>332</v>
      </c>
      <c r="D26" s="243"/>
      <c r="E26" s="188"/>
      <c r="F26" s="213">
        <f t="shared" si="3"/>
        <v>0</v>
      </c>
      <c r="G26" s="208">
        <v>0</v>
      </c>
      <c r="H26" s="209"/>
      <c r="I26" s="210" t="e">
        <f t="shared" si="1"/>
        <v>#DIV/0!</v>
      </c>
      <c r="J26" s="214"/>
      <c r="K26" s="212">
        <v>1</v>
      </c>
      <c r="L26" s="212">
        <f t="shared" si="2"/>
        <v>0</v>
      </c>
    </row>
    <row r="27" spans="1:12" ht="11.25" hidden="1">
      <c r="A27" s="206">
        <v>22</v>
      </c>
      <c r="B27" s="188"/>
      <c r="C27" s="188">
        <v>1053</v>
      </c>
      <c r="D27" s="243"/>
      <c r="E27" s="188"/>
      <c r="F27" s="213">
        <f t="shared" si="3"/>
        <v>0</v>
      </c>
      <c r="G27" s="208">
        <v>-680</v>
      </c>
      <c r="H27" s="215"/>
      <c r="I27" s="210" t="e">
        <f t="shared" si="1"/>
        <v>#DIV/0!</v>
      </c>
      <c r="K27" s="212">
        <v>1</v>
      </c>
      <c r="L27" s="212">
        <f t="shared" si="2"/>
        <v>0</v>
      </c>
    </row>
    <row r="28" spans="1:12" ht="11.25" hidden="1">
      <c r="A28" s="206">
        <v>23</v>
      </c>
      <c r="B28" s="188"/>
      <c r="C28" s="188">
        <v>1300</v>
      </c>
      <c r="D28" s="243"/>
      <c r="E28" s="188"/>
      <c r="F28" s="213">
        <f t="shared" si="3"/>
        <v>0</v>
      </c>
      <c r="G28" s="208">
        <v>-843</v>
      </c>
      <c r="H28" s="215"/>
      <c r="I28" s="210" t="e">
        <f t="shared" si="1"/>
        <v>#DIV/0!</v>
      </c>
      <c r="K28" s="212">
        <v>1</v>
      </c>
      <c r="L28" s="212">
        <f t="shared" si="2"/>
        <v>0</v>
      </c>
    </row>
    <row r="29" spans="1:12" ht="11.25" hidden="1">
      <c r="A29" s="206">
        <v>24</v>
      </c>
      <c r="B29" s="188"/>
      <c r="C29" s="188">
        <v>4659</v>
      </c>
      <c r="D29" s="243"/>
      <c r="E29" s="188"/>
      <c r="F29" s="213">
        <f t="shared" si="3"/>
        <v>0</v>
      </c>
      <c r="G29" s="208">
        <v>0</v>
      </c>
      <c r="H29" s="215"/>
      <c r="I29" s="210" t="e">
        <f t="shared" si="1"/>
        <v>#DIV/0!</v>
      </c>
      <c r="J29" s="214"/>
      <c r="K29" s="212">
        <v>1</v>
      </c>
      <c r="L29" s="212">
        <f t="shared" si="2"/>
        <v>0</v>
      </c>
    </row>
    <row r="30" spans="1:12" ht="11.25">
      <c r="A30" s="294" t="s">
        <v>36</v>
      </c>
      <c r="B30" s="295"/>
      <c r="C30" s="216">
        <f aca="true" t="shared" si="4" ref="C30:H30">SUM(C6:C29)</f>
        <v>22646</v>
      </c>
      <c r="D30" s="244">
        <f>SUM(D6:D29)</f>
        <v>2169.1119999999996</v>
      </c>
      <c r="E30" s="216">
        <f t="shared" si="4"/>
        <v>2519.4</v>
      </c>
      <c r="F30" s="216">
        <f t="shared" si="4"/>
        <v>350.288</v>
      </c>
      <c r="G30" s="216">
        <f t="shared" si="4"/>
        <v>-3331.1000000000004</v>
      </c>
      <c r="H30" s="216">
        <f t="shared" si="4"/>
        <v>13199.82</v>
      </c>
      <c r="I30" s="217" t="s">
        <v>6</v>
      </c>
      <c r="J30" s="218" t="s">
        <v>6</v>
      </c>
      <c r="K30" s="219">
        <v>1</v>
      </c>
      <c r="L30" s="220" t="s">
        <v>6</v>
      </c>
    </row>
    <row r="31" spans="1:10" s="226" customFormat="1" ht="11.25">
      <c r="A31" s="221"/>
      <c r="B31" s="222"/>
      <c r="C31" s="222"/>
      <c r="D31" s="223"/>
      <c r="E31" s="222"/>
      <c r="F31" s="222"/>
      <c r="G31" s="222"/>
      <c r="H31" s="224"/>
      <c r="I31" s="222"/>
      <c r="J31" s="225"/>
    </row>
    <row r="32" spans="1:10" s="226" customFormat="1" ht="11.25">
      <c r="A32" s="221"/>
      <c r="B32" s="222"/>
      <c r="C32" s="222"/>
      <c r="D32" s="223"/>
      <c r="E32" s="222"/>
      <c r="F32" s="222"/>
      <c r="G32" s="222"/>
      <c r="H32" s="224"/>
      <c r="I32" s="222"/>
      <c r="J32" s="225"/>
    </row>
    <row r="33" spans="1:10" s="226" customFormat="1" ht="11.25">
      <c r="A33" s="221"/>
      <c r="B33" s="222"/>
      <c r="C33" s="222"/>
      <c r="D33" s="223"/>
      <c r="E33" s="222"/>
      <c r="F33" s="222"/>
      <c r="G33" s="222"/>
      <c r="H33" s="224"/>
      <c r="I33" s="222"/>
      <c r="J33" s="225"/>
    </row>
    <row r="34" spans="1:10" s="226" customFormat="1" ht="11.25">
      <c r="A34" s="221"/>
      <c r="B34" s="222"/>
      <c r="C34" s="222"/>
      <c r="D34" s="223"/>
      <c r="E34" s="222"/>
      <c r="F34" s="222"/>
      <c r="G34" s="222"/>
      <c r="H34" s="224"/>
      <c r="I34" s="227"/>
      <c r="J34" s="225"/>
    </row>
    <row r="35" spans="1:10" s="226" customFormat="1" ht="11.25">
      <c r="A35" s="221"/>
      <c r="B35" s="222"/>
      <c r="C35" s="222"/>
      <c r="D35" s="223"/>
      <c r="E35" s="222"/>
      <c r="F35" s="222"/>
      <c r="G35" s="222"/>
      <c r="H35" s="224"/>
      <c r="I35" s="222"/>
      <c r="J35" s="225"/>
    </row>
    <row r="36" spans="1:10" s="226" customFormat="1" ht="11.25">
      <c r="A36" s="221"/>
      <c r="B36" s="222"/>
      <c r="C36" s="222"/>
      <c r="D36" s="223"/>
      <c r="E36" s="222"/>
      <c r="F36" s="222"/>
      <c r="G36" s="222"/>
      <c r="H36" s="224"/>
      <c r="I36" s="222"/>
      <c r="J36" s="225"/>
    </row>
    <row r="37" spans="1:10" s="226" customFormat="1" ht="11.25">
      <c r="A37" s="221"/>
      <c r="B37" s="222"/>
      <c r="C37" s="222"/>
      <c r="D37" s="223"/>
      <c r="E37" s="222"/>
      <c r="F37" s="222"/>
      <c r="G37" s="222"/>
      <c r="H37" s="224"/>
      <c r="I37" s="222"/>
      <c r="J37" s="225"/>
    </row>
    <row r="38" spans="1:10" s="226" customFormat="1" ht="11.25">
      <c r="A38" s="225"/>
      <c r="D38" s="228"/>
      <c r="H38" s="224"/>
      <c r="J38" s="225"/>
    </row>
    <row r="39" spans="1:10" s="226" customFormat="1" ht="11.25">
      <c r="A39" s="225"/>
      <c r="D39" s="228"/>
      <c r="H39" s="224"/>
      <c r="J39" s="225"/>
    </row>
    <row r="40" spans="1:10" s="226" customFormat="1" ht="11.25">
      <c r="A40" s="225"/>
      <c r="D40" s="228"/>
      <c r="H40" s="224"/>
      <c r="J40" s="225"/>
    </row>
    <row r="41" spans="1:10" s="226" customFormat="1" ht="11.25">
      <c r="A41" s="225"/>
      <c r="D41" s="228"/>
      <c r="J41" s="225"/>
    </row>
    <row r="42" spans="1:10" s="226" customFormat="1" ht="11.25">
      <c r="A42" s="225"/>
      <c r="D42" s="228"/>
      <c r="J42" s="225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10" sqref="F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2"/>
      <c r="B1" s="276" t="s">
        <v>98</v>
      </c>
      <c r="C1" s="276"/>
      <c r="D1" s="276"/>
      <c r="E1" s="276"/>
      <c r="F1" s="276"/>
      <c r="G1" s="276"/>
      <c r="H1" s="276"/>
      <c r="I1" s="276"/>
      <c r="J1" s="27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82" t="s">
        <v>1</v>
      </c>
      <c r="B4" s="274" t="s">
        <v>99</v>
      </c>
      <c r="C4" s="274" t="s">
        <v>153</v>
      </c>
      <c r="D4" s="274" t="s">
        <v>182</v>
      </c>
      <c r="E4" s="274" t="s">
        <v>183</v>
      </c>
      <c r="F4" s="274" t="s">
        <v>154</v>
      </c>
      <c r="G4" s="274" t="s">
        <v>96</v>
      </c>
      <c r="H4" s="274" t="s">
        <v>97</v>
      </c>
      <c r="I4" s="274" t="s">
        <v>3</v>
      </c>
      <c r="J4" s="277" t="s">
        <v>4</v>
      </c>
    </row>
    <row r="5" spans="1:10" ht="135" customHeight="1">
      <c r="A5" s="282"/>
      <c r="B5" s="279"/>
      <c r="C5" s="275"/>
      <c r="D5" s="275"/>
      <c r="E5" s="275"/>
      <c r="F5" s="275"/>
      <c r="G5" s="275"/>
      <c r="H5" s="279"/>
      <c r="I5" s="279"/>
      <c r="J5" s="278"/>
    </row>
    <row r="6" spans="1:10" s="9" customFormat="1" ht="51" customHeight="1">
      <c r="A6" s="282"/>
      <c r="B6" s="275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75"/>
      <c r="I6" s="275"/>
      <c r="J6" s="8" t="s">
        <v>27</v>
      </c>
    </row>
    <row r="7" spans="1:10" s="9" customFormat="1" ht="15.75" customHeight="1">
      <c r="A7" s="53">
        <v>1</v>
      </c>
      <c r="B7" s="54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55">
        <v>10</v>
      </c>
    </row>
    <row r="8" spans="1:10" ht="10.5" customHeight="1">
      <c r="A8" s="56">
        <v>1</v>
      </c>
      <c r="B8" s="14" t="s">
        <v>144</v>
      </c>
      <c r="C8" s="235">
        <v>1413.52</v>
      </c>
      <c r="D8" s="250">
        <v>1816.01</v>
      </c>
      <c r="E8" s="240"/>
      <c r="F8" s="12">
        <f>D8+E8</f>
        <v>1816.01</v>
      </c>
      <c r="G8" s="59">
        <f aca="true" t="shared" si="0" ref="G8:G31">C8/(C8+F8)*100</f>
        <v>43.76859790743545</v>
      </c>
      <c r="H8" s="49">
        <v>0</v>
      </c>
      <c r="I8" s="13">
        <v>1.2</v>
      </c>
      <c r="J8" s="60">
        <f aca="true" t="shared" si="1" ref="J8:J31">H8*I8</f>
        <v>0</v>
      </c>
    </row>
    <row r="9" spans="1:10" ht="11.25">
      <c r="A9" s="10">
        <v>2</v>
      </c>
      <c r="B9" s="14" t="s">
        <v>145</v>
      </c>
      <c r="C9" s="235">
        <v>827.29</v>
      </c>
      <c r="D9" s="250">
        <v>1805.61</v>
      </c>
      <c r="E9" s="236"/>
      <c r="F9" s="12">
        <f aca="true" t="shared" si="2" ref="F9:F31">D9+E9</f>
        <v>1805.61</v>
      </c>
      <c r="G9" s="59">
        <f t="shared" si="0"/>
        <v>31.421246534239817</v>
      </c>
      <c r="H9" s="49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146</v>
      </c>
      <c r="C10" s="235">
        <v>1022.78</v>
      </c>
      <c r="D10" s="250">
        <v>1653.5</v>
      </c>
      <c r="E10" s="236"/>
      <c r="F10" s="12">
        <f t="shared" si="2"/>
        <v>1653.5</v>
      </c>
      <c r="G10" s="59">
        <f t="shared" si="0"/>
        <v>38.21647959107418</v>
      </c>
      <c r="H10" s="49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147</v>
      </c>
      <c r="C11" s="235">
        <v>138.74</v>
      </c>
      <c r="D11" s="250">
        <v>1130.025</v>
      </c>
      <c r="E11" s="236"/>
      <c r="F11" s="12">
        <f t="shared" si="2"/>
        <v>1130.025</v>
      </c>
      <c r="G11" s="59">
        <f t="shared" si="0"/>
        <v>10.935043132494986</v>
      </c>
      <c r="H11" s="49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148</v>
      </c>
      <c r="C12" s="235">
        <v>4836.1</v>
      </c>
      <c r="D12" s="250">
        <v>7162.77</v>
      </c>
      <c r="E12" s="236"/>
      <c r="F12" s="12">
        <f t="shared" si="2"/>
        <v>7162.77</v>
      </c>
      <c r="G12" s="59">
        <f t="shared" si="0"/>
        <v>40.30462868586792</v>
      </c>
      <c r="H12" s="49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149</v>
      </c>
      <c r="C13" s="235">
        <v>710.59</v>
      </c>
      <c r="D13" s="250">
        <v>1045.47</v>
      </c>
      <c r="E13" s="236"/>
      <c r="F13" s="12">
        <f t="shared" si="2"/>
        <v>1045.47</v>
      </c>
      <c r="G13" s="59">
        <f t="shared" si="0"/>
        <v>40.465018279557654</v>
      </c>
      <c r="H13" s="49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150</v>
      </c>
      <c r="C14" s="235">
        <v>1711.3</v>
      </c>
      <c r="D14" s="250">
        <v>1203.11</v>
      </c>
      <c r="E14" s="236"/>
      <c r="F14" s="12">
        <f t="shared" si="2"/>
        <v>1203.11</v>
      </c>
      <c r="G14" s="59">
        <f t="shared" si="0"/>
        <v>58.718574256882185</v>
      </c>
      <c r="H14" s="49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151</v>
      </c>
      <c r="C15" s="235">
        <v>586.29</v>
      </c>
      <c r="D15" s="250">
        <v>909.8</v>
      </c>
      <c r="E15" s="236"/>
      <c r="F15" s="12">
        <f t="shared" si="2"/>
        <v>909.8</v>
      </c>
      <c r="G15" s="59">
        <f t="shared" si="0"/>
        <v>39.18815044549459</v>
      </c>
      <c r="H15" s="49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152</v>
      </c>
      <c r="C16" s="235">
        <v>507.09</v>
      </c>
      <c r="D16" s="250">
        <v>1599.42</v>
      </c>
      <c r="E16" s="236"/>
      <c r="F16" s="12">
        <f t="shared" si="2"/>
        <v>1599.42</v>
      </c>
      <c r="G16" s="59">
        <f t="shared" si="0"/>
        <v>24.072518051184183</v>
      </c>
      <c r="H16" s="49">
        <v>0</v>
      </c>
      <c r="I16" s="13">
        <v>1.2</v>
      </c>
      <c r="J16" s="13">
        <f t="shared" si="1"/>
        <v>0</v>
      </c>
    </row>
    <row r="17" spans="1:10" ht="11.25" hidden="1">
      <c r="A17" s="10">
        <v>10</v>
      </c>
      <c r="B17" s="14"/>
      <c r="C17" s="213"/>
      <c r="D17" s="251"/>
      <c r="E17" s="237"/>
      <c r="F17" s="12">
        <f t="shared" si="2"/>
        <v>0</v>
      </c>
      <c r="G17" s="59" t="e">
        <f t="shared" si="0"/>
        <v>#DIV/0!</v>
      </c>
      <c r="H17" s="49"/>
      <c r="I17" s="13">
        <v>1.2</v>
      </c>
      <c r="J17" s="13">
        <f t="shared" si="1"/>
        <v>0</v>
      </c>
    </row>
    <row r="18" spans="1:10" ht="11.25" hidden="1">
      <c r="A18" s="10">
        <v>11</v>
      </c>
      <c r="B18" s="14"/>
      <c r="C18" s="213"/>
      <c r="D18" s="251"/>
      <c r="E18" s="237"/>
      <c r="F18" s="12">
        <f t="shared" si="2"/>
        <v>0</v>
      </c>
      <c r="G18" s="59" t="e">
        <f t="shared" si="0"/>
        <v>#DIV/0!</v>
      </c>
      <c r="H18" s="32"/>
      <c r="I18" s="13">
        <v>1.2</v>
      </c>
      <c r="J18" s="13">
        <f t="shared" si="1"/>
        <v>0</v>
      </c>
    </row>
    <row r="19" spans="1:10" ht="11.25" hidden="1">
      <c r="A19" s="10">
        <v>12</v>
      </c>
      <c r="B19" s="14"/>
      <c r="C19" s="213"/>
      <c r="D19" s="251"/>
      <c r="E19" s="237" t="s">
        <v>51</v>
      </c>
      <c r="F19" s="12">
        <v>0</v>
      </c>
      <c r="G19" s="59" t="e">
        <f t="shared" si="0"/>
        <v>#DIV/0!</v>
      </c>
      <c r="H19" s="32"/>
      <c r="I19" s="13">
        <v>1.2</v>
      </c>
      <c r="J19" s="13">
        <f t="shared" si="1"/>
        <v>0</v>
      </c>
    </row>
    <row r="20" spans="1:10" ht="11.25" hidden="1">
      <c r="A20" s="10">
        <v>13</v>
      </c>
      <c r="B20" s="14"/>
      <c r="C20" s="213"/>
      <c r="D20" s="251"/>
      <c r="E20" s="237"/>
      <c r="F20" s="12">
        <f t="shared" si="2"/>
        <v>0</v>
      </c>
      <c r="G20" s="59" t="e">
        <f t="shared" si="0"/>
        <v>#DIV/0!</v>
      </c>
      <c r="H20" s="32"/>
      <c r="I20" s="13">
        <v>1.2</v>
      </c>
      <c r="J20" s="13">
        <f t="shared" si="1"/>
        <v>0</v>
      </c>
    </row>
    <row r="21" spans="1:10" ht="11.25" hidden="1">
      <c r="A21" s="10">
        <v>14</v>
      </c>
      <c r="B21" s="14"/>
      <c r="C21" s="213"/>
      <c r="D21" s="251"/>
      <c r="E21" s="237"/>
      <c r="F21" s="12">
        <f t="shared" si="2"/>
        <v>0</v>
      </c>
      <c r="G21" s="59" t="e">
        <f t="shared" si="0"/>
        <v>#DIV/0!</v>
      </c>
      <c r="H21" s="32"/>
      <c r="I21" s="13">
        <v>1.2</v>
      </c>
      <c r="J21" s="13">
        <f t="shared" si="1"/>
        <v>0</v>
      </c>
    </row>
    <row r="22" spans="1:10" ht="11.25" hidden="1">
      <c r="A22" s="10">
        <v>15</v>
      </c>
      <c r="B22" s="14"/>
      <c r="C22" s="213"/>
      <c r="D22" s="251"/>
      <c r="E22" s="237"/>
      <c r="F22" s="12">
        <f t="shared" si="2"/>
        <v>0</v>
      </c>
      <c r="G22" s="59" t="e">
        <f t="shared" si="0"/>
        <v>#DIV/0!</v>
      </c>
      <c r="H22" s="32"/>
      <c r="I22" s="13">
        <v>1.2</v>
      </c>
      <c r="J22" s="13">
        <f t="shared" si="1"/>
        <v>0</v>
      </c>
    </row>
    <row r="23" spans="1:10" ht="11.25" hidden="1">
      <c r="A23" s="10">
        <v>16</v>
      </c>
      <c r="B23" s="14"/>
      <c r="C23" s="213"/>
      <c r="D23" s="251"/>
      <c r="E23" s="237"/>
      <c r="F23" s="12">
        <f t="shared" si="2"/>
        <v>0</v>
      </c>
      <c r="G23" s="59" t="e">
        <f t="shared" si="0"/>
        <v>#DIV/0!</v>
      </c>
      <c r="H23" s="32"/>
      <c r="I23" s="13">
        <v>1.2</v>
      </c>
      <c r="J23" s="13">
        <f t="shared" si="1"/>
        <v>0</v>
      </c>
    </row>
    <row r="24" spans="1:10" ht="11.25" hidden="1">
      <c r="A24" s="10">
        <v>17</v>
      </c>
      <c r="B24" s="14"/>
      <c r="C24" s="213"/>
      <c r="D24" s="251"/>
      <c r="E24" s="237"/>
      <c r="F24" s="12">
        <f t="shared" si="2"/>
        <v>0</v>
      </c>
      <c r="G24" s="59" t="e">
        <f t="shared" si="0"/>
        <v>#DIV/0!</v>
      </c>
      <c r="H24" s="32"/>
      <c r="I24" s="13">
        <v>1.2</v>
      </c>
      <c r="J24" s="13">
        <f t="shared" si="1"/>
        <v>0</v>
      </c>
    </row>
    <row r="25" spans="1:10" ht="11.25" hidden="1">
      <c r="A25" s="10">
        <v>18</v>
      </c>
      <c r="B25" s="14"/>
      <c r="C25" s="213"/>
      <c r="D25" s="251"/>
      <c r="E25" s="237"/>
      <c r="F25" s="12">
        <f t="shared" si="2"/>
        <v>0</v>
      </c>
      <c r="G25" s="59" t="e">
        <f t="shared" si="0"/>
        <v>#DIV/0!</v>
      </c>
      <c r="H25" s="32"/>
      <c r="I25" s="13">
        <v>1.2</v>
      </c>
      <c r="J25" s="13">
        <f t="shared" si="1"/>
        <v>0</v>
      </c>
    </row>
    <row r="26" spans="1:10" ht="11.25" hidden="1">
      <c r="A26" s="10">
        <v>19</v>
      </c>
      <c r="B26" s="14"/>
      <c r="C26" s="213"/>
      <c r="D26" s="251"/>
      <c r="E26" s="237"/>
      <c r="F26" s="12">
        <f t="shared" si="2"/>
        <v>0</v>
      </c>
      <c r="G26" s="59" t="e">
        <f t="shared" si="0"/>
        <v>#DIV/0!</v>
      </c>
      <c r="H26" s="32"/>
      <c r="I26" s="13">
        <v>1.2</v>
      </c>
      <c r="J26" s="13">
        <f t="shared" si="1"/>
        <v>0</v>
      </c>
    </row>
    <row r="27" spans="1:10" ht="11.25" hidden="1">
      <c r="A27" s="10">
        <v>20</v>
      </c>
      <c r="B27" s="14"/>
      <c r="C27" s="213"/>
      <c r="D27" s="251"/>
      <c r="E27" s="237"/>
      <c r="F27" s="12">
        <f t="shared" si="2"/>
        <v>0</v>
      </c>
      <c r="G27" s="59" t="e">
        <f t="shared" si="0"/>
        <v>#DIV/0!</v>
      </c>
      <c r="H27" s="32"/>
      <c r="I27" s="13">
        <v>1.2</v>
      </c>
      <c r="J27" s="13">
        <f t="shared" si="1"/>
        <v>0</v>
      </c>
    </row>
    <row r="28" spans="1:10" ht="11.25" hidden="1">
      <c r="A28" s="10">
        <v>21</v>
      </c>
      <c r="B28" s="14"/>
      <c r="C28" s="213"/>
      <c r="D28" s="251"/>
      <c r="E28" s="237"/>
      <c r="F28" s="12">
        <f t="shared" si="2"/>
        <v>0</v>
      </c>
      <c r="G28" s="59" t="e">
        <f t="shared" si="0"/>
        <v>#DIV/0!</v>
      </c>
      <c r="H28" s="32"/>
      <c r="I28" s="13">
        <v>1.2</v>
      </c>
      <c r="J28" s="13">
        <f t="shared" si="1"/>
        <v>0</v>
      </c>
    </row>
    <row r="29" spans="1:10" ht="11.25" hidden="1">
      <c r="A29" s="10">
        <v>22</v>
      </c>
      <c r="B29" s="14"/>
      <c r="C29" s="213"/>
      <c r="D29" s="251"/>
      <c r="E29" s="238"/>
      <c r="F29" s="12">
        <f t="shared" si="2"/>
        <v>0</v>
      </c>
      <c r="G29" s="59" t="e">
        <f t="shared" si="0"/>
        <v>#DIV/0!</v>
      </c>
      <c r="H29" s="32"/>
      <c r="I29" s="13">
        <v>1.2</v>
      </c>
      <c r="J29" s="13">
        <f t="shared" si="1"/>
        <v>0</v>
      </c>
    </row>
    <row r="30" spans="1:10" ht="11.25" hidden="1">
      <c r="A30" s="10">
        <v>23</v>
      </c>
      <c r="B30" s="14"/>
      <c r="C30" s="213"/>
      <c r="D30" s="251"/>
      <c r="E30" s="238"/>
      <c r="F30" s="12">
        <f t="shared" si="2"/>
        <v>0</v>
      </c>
      <c r="G30" s="59" t="e">
        <f t="shared" si="0"/>
        <v>#DIV/0!</v>
      </c>
      <c r="H30" s="32"/>
      <c r="I30" s="13">
        <v>1.2</v>
      </c>
      <c r="J30" s="13">
        <f t="shared" si="1"/>
        <v>0</v>
      </c>
    </row>
    <row r="31" spans="1:10" ht="11.25" hidden="1">
      <c r="A31" s="10">
        <v>24</v>
      </c>
      <c r="B31" s="14"/>
      <c r="C31" s="213"/>
      <c r="D31" s="251"/>
      <c r="E31" s="238"/>
      <c r="F31" s="12">
        <f t="shared" si="2"/>
        <v>0</v>
      </c>
      <c r="G31" s="59" t="e">
        <f t="shared" si="0"/>
        <v>#DIV/0!</v>
      </c>
      <c r="H31" s="32"/>
      <c r="I31" s="13">
        <v>1.2</v>
      </c>
      <c r="J31" s="13">
        <f t="shared" si="1"/>
        <v>0</v>
      </c>
    </row>
    <row r="32" spans="1:10" ht="11.25">
      <c r="A32" s="280" t="s">
        <v>75</v>
      </c>
      <c r="B32" s="281"/>
      <c r="C32" s="252">
        <f>SUM(C8:C31)</f>
        <v>11753.7</v>
      </c>
      <c r="D32" s="252">
        <f>SUM(D8:D31)</f>
        <v>18325.715000000004</v>
      </c>
      <c r="E32" s="239">
        <f>SUM(E8:E31)</f>
        <v>0</v>
      </c>
      <c r="F32" s="186">
        <f>SUM(F8:F31)</f>
        <v>18325.715000000004</v>
      </c>
      <c r="G32" s="29" t="s">
        <v>6</v>
      </c>
      <c r="H32" s="30" t="s">
        <v>6</v>
      </c>
      <c r="I32" s="17">
        <v>1.2</v>
      </c>
      <c r="J32" s="31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1"/>
  <sheetViews>
    <sheetView zoomScale="90" zoomScaleNormal="90"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C8" sqref="C8"/>
    </sheetView>
  </sheetViews>
  <sheetFormatPr defaultColWidth="9.00390625" defaultRowHeight="12.75"/>
  <cols>
    <col min="1" max="1" width="3.375" style="38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148" customWidth="1"/>
    <col min="8" max="8" width="19.375" style="148" customWidth="1"/>
    <col min="9" max="9" width="14.00390625" style="149" customWidth="1"/>
    <col min="10" max="10" width="11.00390625" style="38" customWidth="1"/>
    <col min="11" max="12" width="10.25390625" style="15" customWidth="1"/>
    <col min="13" max="13" width="9.125" style="148" customWidth="1"/>
    <col min="14" max="16384" width="9.125" style="148" customWidth="1"/>
  </cols>
  <sheetData>
    <row r="1" spans="1:15" ht="18.75">
      <c r="A1" s="276" t="s">
        <v>100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36"/>
      <c r="N1" s="36"/>
      <c r="O1" s="36"/>
    </row>
    <row r="2" spans="1:6" ht="11.25">
      <c r="A2" s="37"/>
      <c r="B2" s="63"/>
      <c r="C2" s="63"/>
      <c r="D2" s="63"/>
      <c r="E2" s="63"/>
      <c r="F2" s="63"/>
    </row>
    <row r="3" spans="1:12" ht="180.75" customHeight="1">
      <c r="A3" s="282" t="s">
        <v>1</v>
      </c>
      <c r="B3" s="280" t="s">
        <v>99</v>
      </c>
      <c r="C3" s="54" t="s">
        <v>180</v>
      </c>
      <c r="D3" s="25" t="s">
        <v>108</v>
      </c>
      <c r="E3" s="150" t="s">
        <v>155</v>
      </c>
      <c r="F3" s="54" t="s">
        <v>181</v>
      </c>
      <c r="G3" s="150" t="s">
        <v>208</v>
      </c>
      <c r="H3" s="150" t="s">
        <v>109</v>
      </c>
      <c r="I3" s="67" t="s">
        <v>22</v>
      </c>
      <c r="J3" s="274" t="s">
        <v>77</v>
      </c>
      <c r="K3" s="274" t="s">
        <v>3</v>
      </c>
      <c r="L3" s="65" t="s">
        <v>4</v>
      </c>
    </row>
    <row r="4" spans="1:12" ht="45.75" customHeight="1">
      <c r="A4" s="282"/>
      <c r="B4" s="280"/>
      <c r="C4" s="7" t="s">
        <v>87</v>
      </c>
      <c r="D4" s="7" t="s">
        <v>125</v>
      </c>
      <c r="E4" s="7" t="s">
        <v>65</v>
      </c>
      <c r="F4" s="54" t="s">
        <v>5</v>
      </c>
      <c r="G4" s="7" t="s">
        <v>125</v>
      </c>
      <c r="H4" s="54" t="s">
        <v>52</v>
      </c>
      <c r="I4" s="151" t="s">
        <v>88</v>
      </c>
      <c r="J4" s="275"/>
      <c r="K4" s="275"/>
      <c r="L4" s="67" t="s">
        <v>89</v>
      </c>
    </row>
    <row r="5" spans="1:12" ht="15.75" customHeight="1">
      <c r="A5" s="27">
        <v>1</v>
      </c>
      <c r="B5" s="54">
        <v>2</v>
      </c>
      <c r="C5" s="7">
        <v>3</v>
      </c>
      <c r="D5" s="7">
        <v>4</v>
      </c>
      <c r="E5" s="67" t="s">
        <v>90</v>
      </c>
      <c r="F5" s="54" t="s">
        <v>91</v>
      </c>
      <c r="G5" s="67" t="s">
        <v>92</v>
      </c>
      <c r="H5" s="54" t="s">
        <v>53</v>
      </c>
      <c r="I5" s="67" t="s">
        <v>86</v>
      </c>
      <c r="J5" s="54" t="s">
        <v>93</v>
      </c>
      <c r="K5" s="54" t="s">
        <v>94</v>
      </c>
      <c r="L5" s="67" t="s">
        <v>95</v>
      </c>
    </row>
    <row r="6" spans="1:12" s="254" customFormat="1" ht="11.25">
      <c r="A6" s="187">
        <v>1</v>
      </c>
      <c r="B6" s="188" t="s">
        <v>144</v>
      </c>
      <c r="C6" s="213">
        <v>1752.038</v>
      </c>
      <c r="D6" s="213">
        <v>1611.488</v>
      </c>
      <c r="E6" s="189">
        <f aca="true" t="shared" si="0" ref="E6:E29">C6-D6</f>
        <v>140.54999999999995</v>
      </c>
      <c r="F6" s="232">
        <v>8927.6</v>
      </c>
      <c r="G6" s="232">
        <f>'о7'!G6+'о7'!H6</f>
        <v>4254.83</v>
      </c>
      <c r="H6" s="189">
        <f aca="true" t="shared" si="1" ref="H6:H14">F6-G6</f>
        <v>4672.77</v>
      </c>
      <c r="I6" s="247">
        <f aca="true" t="shared" si="2" ref="I6:I29">E6/H6*100</f>
        <v>3.0078518737280016</v>
      </c>
      <c r="J6" s="253">
        <v>0</v>
      </c>
      <c r="K6" s="249">
        <v>0.5</v>
      </c>
      <c r="L6" s="249">
        <f aca="true" t="shared" si="3" ref="L6:L29">J6*K6</f>
        <v>0</v>
      </c>
    </row>
    <row r="7" spans="1:12" s="254" customFormat="1" ht="11.25">
      <c r="A7" s="187">
        <v>2</v>
      </c>
      <c r="B7" s="188" t="s">
        <v>145</v>
      </c>
      <c r="C7" s="213">
        <v>551.4</v>
      </c>
      <c r="D7" s="213">
        <v>290.5</v>
      </c>
      <c r="E7" s="189">
        <f t="shared" si="0"/>
        <v>260.9</v>
      </c>
      <c r="F7" s="232">
        <v>5546.1</v>
      </c>
      <c r="G7" s="232">
        <f>'о7'!G7+'о7'!H7</f>
        <v>1448.252</v>
      </c>
      <c r="H7" s="189">
        <f t="shared" si="1"/>
        <v>4097.848</v>
      </c>
      <c r="I7" s="247">
        <f t="shared" si="2"/>
        <v>6.366756404825166</v>
      </c>
      <c r="J7" s="248">
        <v>0</v>
      </c>
      <c r="K7" s="249">
        <v>0.5</v>
      </c>
      <c r="L7" s="249">
        <f t="shared" si="3"/>
        <v>0</v>
      </c>
    </row>
    <row r="8" spans="1:12" s="254" customFormat="1" ht="11.25">
      <c r="A8" s="187">
        <v>3</v>
      </c>
      <c r="B8" s="188" t="s">
        <v>146</v>
      </c>
      <c r="C8" s="213">
        <v>615.19</v>
      </c>
      <c r="D8" s="213">
        <v>301.9</v>
      </c>
      <c r="E8" s="189">
        <f t="shared" si="0"/>
        <v>313.2900000000001</v>
      </c>
      <c r="F8" s="232">
        <v>6672.1</v>
      </c>
      <c r="G8" s="232">
        <f>'о7'!G8+'о7'!H8</f>
        <v>1673.042</v>
      </c>
      <c r="H8" s="189">
        <f t="shared" si="1"/>
        <v>4999.058000000001</v>
      </c>
      <c r="I8" s="247">
        <f t="shared" si="2"/>
        <v>6.266980699163723</v>
      </c>
      <c r="J8" s="248">
        <f>(I8-5)/(15-5)</f>
        <v>0.12669806991637228</v>
      </c>
      <c r="K8" s="249">
        <v>0.5</v>
      </c>
      <c r="L8" s="249">
        <f t="shared" si="3"/>
        <v>0.06334903495818614</v>
      </c>
    </row>
    <row r="9" spans="1:12" s="254" customFormat="1" ht="11.25">
      <c r="A9" s="187">
        <v>4</v>
      </c>
      <c r="B9" s="188" t="s">
        <v>147</v>
      </c>
      <c r="C9" s="213">
        <v>50</v>
      </c>
      <c r="D9" s="213">
        <v>0</v>
      </c>
      <c r="E9" s="189">
        <f t="shared" si="0"/>
        <v>50</v>
      </c>
      <c r="F9" s="232">
        <v>4003.5</v>
      </c>
      <c r="G9" s="232">
        <f>'о7'!G9+'о7'!H9</f>
        <v>831.234</v>
      </c>
      <c r="H9" s="189">
        <f t="shared" si="1"/>
        <v>3172.266</v>
      </c>
      <c r="I9" s="247">
        <f t="shared" si="2"/>
        <v>1.5761603850370682</v>
      </c>
      <c r="J9" s="248">
        <v>0</v>
      </c>
      <c r="K9" s="249">
        <v>0.5</v>
      </c>
      <c r="L9" s="249">
        <f t="shared" si="3"/>
        <v>0</v>
      </c>
    </row>
    <row r="10" spans="1:12" s="254" customFormat="1" ht="11.25">
      <c r="A10" s="187">
        <v>5</v>
      </c>
      <c r="B10" s="188" t="s">
        <v>148</v>
      </c>
      <c r="C10" s="213">
        <v>1453.75</v>
      </c>
      <c r="D10" s="213">
        <v>88.8</v>
      </c>
      <c r="E10" s="189">
        <f t="shared" si="0"/>
        <v>1364.95</v>
      </c>
      <c r="F10" s="232">
        <v>34577.8</v>
      </c>
      <c r="G10" s="232">
        <f>'о7'!G10+'о7'!H10</f>
        <v>9570.49004</v>
      </c>
      <c r="H10" s="189">
        <f t="shared" si="1"/>
        <v>25007.309960000002</v>
      </c>
      <c r="I10" s="247">
        <f t="shared" si="2"/>
        <v>5.458204029874791</v>
      </c>
      <c r="J10" s="248">
        <f>(I10-5)/(15-5)</f>
        <v>0.045820402987479095</v>
      </c>
      <c r="K10" s="249">
        <v>0.5</v>
      </c>
      <c r="L10" s="249">
        <f t="shared" si="3"/>
        <v>0.022910201493739547</v>
      </c>
    </row>
    <row r="11" spans="1:12" s="254" customFormat="1" ht="11.25">
      <c r="A11" s="187">
        <v>6</v>
      </c>
      <c r="B11" s="188" t="s">
        <v>149</v>
      </c>
      <c r="C11" s="213">
        <v>114.612</v>
      </c>
      <c r="D11" s="213">
        <v>0</v>
      </c>
      <c r="E11" s="189">
        <f t="shared" si="0"/>
        <v>114.612</v>
      </c>
      <c r="F11" s="232">
        <v>6554.8</v>
      </c>
      <c r="G11" s="232">
        <f>'о7'!G11+'о7'!H11</f>
        <v>2841.21302</v>
      </c>
      <c r="H11" s="189">
        <f t="shared" si="1"/>
        <v>3713.58698</v>
      </c>
      <c r="I11" s="247">
        <f t="shared" si="2"/>
        <v>3.0862882872343547</v>
      </c>
      <c r="J11" s="248">
        <v>0</v>
      </c>
      <c r="K11" s="249">
        <v>0.5</v>
      </c>
      <c r="L11" s="249">
        <f t="shared" si="3"/>
        <v>0</v>
      </c>
    </row>
    <row r="12" spans="1:12" s="254" customFormat="1" ht="11.25">
      <c r="A12" s="187">
        <v>7</v>
      </c>
      <c r="B12" s="188" t="s">
        <v>150</v>
      </c>
      <c r="C12" s="213">
        <v>263.74</v>
      </c>
      <c r="D12" s="213">
        <v>0</v>
      </c>
      <c r="E12" s="189">
        <f t="shared" si="0"/>
        <v>263.74</v>
      </c>
      <c r="F12" s="232">
        <v>5189.4</v>
      </c>
      <c r="G12" s="232">
        <f>'о7'!G12+'о7'!H12</f>
        <v>1350.342</v>
      </c>
      <c r="H12" s="189">
        <f t="shared" si="1"/>
        <v>3839.0579999999995</v>
      </c>
      <c r="I12" s="247">
        <f t="shared" si="2"/>
        <v>6.869914442553357</v>
      </c>
      <c r="J12" s="248">
        <v>0</v>
      </c>
      <c r="K12" s="249">
        <v>0.5</v>
      </c>
      <c r="L12" s="249">
        <f t="shared" si="3"/>
        <v>0</v>
      </c>
    </row>
    <row r="13" spans="1:12" s="254" customFormat="1" ht="11.25">
      <c r="A13" s="187">
        <v>8</v>
      </c>
      <c r="B13" s="188" t="s">
        <v>151</v>
      </c>
      <c r="C13" s="213">
        <v>99.595</v>
      </c>
      <c r="D13" s="213">
        <v>0</v>
      </c>
      <c r="E13" s="189">
        <f t="shared" si="0"/>
        <v>99.595</v>
      </c>
      <c r="F13" s="232">
        <v>4003.9</v>
      </c>
      <c r="G13" s="232">
        <f>'о7'!G13+'о7'!H13</f>
        <v>1047.116</v>
      </c>
      <c r="H13" s="189">
        <f t="shared" si="1"/>
        <v>2956.784</v>
      </c>
      <c r="I13" s="247">
        <f t="shared" si="2"/>
        <v>3.3683556188074606</v>
      </c>
      <c r="J13" s="248">
        <v>0</v>
      </c>
      <c r="K13" s="249">
        <v>0.5</v>
      </c>
      <c r="L13" s="249">
        <f t="shared" si="3"/>
        <v>0</v>
      </c>
    </row>
    <row r="14" spans="1:12" s="254" customFormat="1" ht="11.25">
      <c r="A14" s="187">
        <v>9</v>
      </c>
      <c r="B14" s="188" t="s">
        <v>152</v>
      </c>
      <c r="C14" s="213">
        <v>50</v>
      </c>
      <c r="D14" s="213">
        <v>0</v>
      </c>
      <c r="E14" s="189">
        <f t="shared" si="0"/>
        <v>50</v>
      </c>
      <c r="F14" s="232">
        <v>7271.4</v>
      </c>
      <c r="G14" s="232">
        <f>'о7'!G14+'о7'!H14</f>
        <v>2999.4806</v>
      </c>
      <c r="H14" s="189">
        <f t="shared" si="1"/>
        <v>4271.9194</v>
      </c>
      <c r="I14" s="247">
        <f t="shared" si="2"/>
        <v>1.170434067646501</v>
      </c>
      <c r="J14" s="248">
        <v>0</v>
      </c>
      <c r="K14" s="249">
        <v>0.5</v>
      </c>
      <c r="L14" s="249">
        <f t="shared" si="3"/>
        <v>0</v>
      </c>
    </row>
    <row r="15" spans="1:12" ht="11.25" hidden="1">
      <c r="A15" s="35">
        <v>10</v>
      </c>
      <c r="B15" s="14"/>
      <c r="C15" s="213"/>
      <c r="D15" s="213"/>
      <c r="E15" s="189">
        <f t="shared" si="0"/>
        <v>0</v>
      </c>
      <c r="F15" s="232"/>
      <c r="G15" s="233"/>
      <c r="H15" s="189">
        <f aca="true" t="shared" si="4" ref="H15:H29">F15-G15</f>
        <v>0</v>
      </c>
      <c r="I15" s="153" t="e">
        <f t="shared" si="2"/>
        <v>#DIV/0!</v>
      </c>
      <c r="J15" s="69"/>
      <c r="K15" s="70">
        <v>0.5</v>
      </c>
      <c r="L15" s="70">
        <f t="shared" si="3"/>
        <v>0</v>
      </c>
    </row>
    <row r="16" spans="1:12" ht="11.25" hidden="1">
      <c r="A16" s="35">
        <v>11</v>
      </c>
      <c r="B16" s="14"/>
      <c r="C16" s="213"/>
      <c r="D16" s="213"/>
      <c r="E16" s="189">
        <f t="shared" si="0"/>
        <v>0</v>
      </c>
      <c r="F16" s="233"/>
      <c r="G16" s="233"/>
      <c r="H16" s="152">
        <f t="shared" si="4"/>
        <v>0</v>
      </c>
      <c r="I16" s="153" t="e">
        <f t="shared" si="2"/>
        <v>#DIV/0!</v>
      </c>
      <c r="J16" s="69"/>
      <c r="K16" s="70">
        <v>0.5</v>
      </c>
      <c r="L16" s="70">
        <f t="shared" si="3"/>
        <v>0</v>
      </c>
    </row>
    <row r="17" spans="1:12" ht="11.25" hidden="1">
      <c r="A17" s="35">
        <v>12</v>
      </c>
      <c r="B17" s="14"/>
      <c r="C17" s="213"/>
      <c r="D17" s="213"/>
      <c r="E17" s="189">
        <f t="shared" si="0"/>
        <v>0</v>
      </c>
      <c r="F17" s="61"/>
      <c r="G17" s="233" t="s">
        <v>51</v>
      </c>
      <c r="H17" s="152"/>
      <c r="I17" s="153" t="e">
        <f t="shared" si="2"/>
        <v>#DIV/0!</v>
      </c>
      <c r="J17" s="69"/>
      <c r="K17" s="70">
        <v>0.5</v>
      </c>
      <c r="L17" s="70">
        <f t="shared" si="3"/>
        <v>0</v>
      </c>
    </row>
    <row r="18" spans="1:12" ht="11.25" hidden="1">
      <c r="A18" s="35">
        <v>13</v>
      </c>
      <c r="B18" s="26"/>
      <c r="C18" s="213"/>
      <c r="D18" s="213"/>
      <c r="E18" s="152">
        <f t="shared" si="0"/>
        <v>0</v>
      </c>
      <c r="F18" s="61"/>
      <c r="G18" s="233"/>
      <c r="H18" s="152">
        <f t="shared" si="4"/>
        <v>0</v>
      </c>
      <c r="I18" s="153" t="e">
        <f t="shared" si="2"/>
        <v>#DIV/0!</v>
      </c>
      <c r="J18" s="69"/>
      <c r="K18" s="70">
        <v>0.5</v>
      </c>
      <c r="L18" s="70">
        <f t="shared" si="3"/>
        <v>0</v>
      </c>
    </row>
    <row r="19" spans="1:12" ht="11.25" hidden="1">
      <c r="A19" s="35">
        <v>14</v>
      </c>
      <c r="B19" s="26"/>
      <c r="C19" s="213"/>
      <c r="D19" s="213"/>
      <c r="E19" s="152">
        <f t="shared" si="0"/>
        <v>0</v>
      </c>
      <c r="F19" s="61"/>
      <c r="G19" s="233"/>
      <c r="H19" s="152">
        <f t="shared" si="4"/>
        <v>0</v>
      </c>
      <c r="I19" s="153" t="e">
        <f t="shared" si="2"/>
        <v>#DIV/0!</v>
      </c>
      <c r="J19" s="69"/>
      <c r="K19" s="70">
        <v>0.5</v>
      </c>
      <c r="L19" s="70">
        <f t="shared" si="3"/>
        <v>0</v>
      </c>
    </row>
    <row r="20" spans="1:12" ht="11.25" hidden="1">
      <c r="A20" s="35">
        <v>15</v>
      </c>
      <c r="B20" s="26"/>
      <c r="C20" s="213"/>
      <c r="D20" s="213"/>
      <c r="E20" s="152">
        <f t="shared" si="0"/>
        <v>0</v>
      </c>
      <c r="F20" s="61"/>
      <c r="G20" s="233"/>
      <c r="H20" s="152">
        <f t="shared" si="4"/>
        <v>0</v>
      </c>
      <c r="I20" s="153" t="e">
        <f t="shared" si="2"/>
        <v>#DIV/0!</v>
      </c>
      <c r="J20" s="69"/>
      <c r="K20" s="70">
        <v>0.5</v>
      </c>
      <c r="L20" s="70">
        <f t="shared" si="3"/>
        <v>0</v>
      </c>
    </row>
    <row r="21" spans="1:12" ht="11.25" hidden="1">
      <c r="A21" s="35">
        <v>16</v>
      </c>
      <c r="B21" s="26"/>
      <c r="C21" s="213"/>
      <c r="D21" s="213"/>
      <c r="E21" s="152">
        <f t="shared" si="0"/>
        <v>0</v>
      </c>
      <c r="F21" s="61"/>
      <c r="G21" s="233"/>
      <c r="H21" s="152">
        <f t="shared" si="4"/>
        <v>0</v>
      </c>
      <c r="I21" s="153" t="e">
        <f t="shared" si="2"/>
        <v>#DIV/0!</v>
      </c>
      <c r="J21" s="69"/>
      <c r="K21" s="70">
        <v>0.5</v>
      </c>
      <c r="L21" s="70">
        <f t="shared" si="3"/>
        <v>0</v>
      </c>
    </row>
    <row r="22" spans="1:12" ht="11.25" hidden="1">
      <c r="A22" s="35">
        <v>17</v>
      </c>
      <c r="B22" s="26"/>
      <c r="C22" s="213"/>
      <c r="D22" s="213"/>
      <c r="E22" s="152">
        <f t="shared" si="0"/>
        <v>0</v>
      </c>
      <c r="F22" s="61"/>
      <c r="G22" s="233"/>
      <c r="H22" s="152">
        <f t="shared" si="4"/>
        <v>0</v>
      </c>
      <c r="I22" s="153" t="e">
        <f t="shared" si="2"/>
        <v>#DIV/0!</v>
      </c>
      <c r="J22" s="69"/>
      <c r="K22" s="70">
        <v>0.5</v>
      </c>
      <c r="L22" s="70">
        <f t="shared" si="3"/>
        <v>0</v>
      </c>
    </row>
    <row r="23" spans="1:12" ht="11.25" hidden="1">
      <c r="A23" s="35">
        <v>18</v>
      </c>
      <c r="B23" s="26"/>
      <c r="C23" s="213"/>
      <c r="D23" s="213"/>
      <c r="E23" s="152">
        <f t="shared" si="0"/>
        <v>0</v>
      </c>
      <c r="F23" s="61"/>
      <c r="G23" s="233"/>
      <c r="H23" s="152">
        <f t="shared" si="4"/>
        <v>0</v>
      </c>
      <c r="I23" s="153" t="e">
        <f t="shared" si="2"/>
        <v>#DIV/0!</v>
      </c>
      <c r="J23" s="69"/>
      <c r="K23" s="70">
        <v>0.5</v>
      </c>
      <c r="L23" s="70">
        <f t="shared" si="3"/>
        <v>0</v>
      </c>
    </row>
    <row r="24" spans="1:12" ht="11.25" hidden="1">
      <c r="A24" s="35">
        <v>19</v>
      </c>
      <c r="B24" s="26"/>
      <c r="C24" s="213"/>
      <c r="D24" s="213"/>
      <c r="E24" s="152">
        <f t="shared" si="0"/>
        <v>0</v>
      </c>
      <c r="F24" s="61"/>
      <c r="G24" s="233"/>
      <c r="H24" s="152">
        <f t="shared" si="4"/>
        <v>0</v>
      </c>
      <c r="I24" s="153" t="e">
        <f t="shared" si="2"/>
        <v>#DIV/0!</v>
      </c>
      <c r="J24" s="69"/>
      <c r="K24" s="70">
        <v>0.5</v>
      </c>
      <c r="L24" s="70">
        <f t="shared" si="3"/>
        <v>0</v>
      </c>
    </row>
    <row r="25" spans="1:12" ht="11.25" hidden="1">
      <c r="A25" s="35">
        <v>20</v>
      </c>
      <c r="B25" s="26"/>
      <c r="C25" s="213"/>
      <c r="D25" s="213"/>
      <c r="E25" s="152">
        <f t="shared" si="0"/>
        <v>0</v>
      </c>
      <c r="F25" s="61"/>
      <c r="G25" s="233"/>
      <c r="H25" s="152">
        <f t="shared" si="4"/>
        <v>0</v>
      </c>
      <c r="I25" s="153" t="e">
        <f t="shared" si="2"/>
        <v>#DIV/0!</v>
      </c>
      <c r="J25" s="69"/>
      <c r="K25" s="70">
        <v>0.5</v>
      </c>
      <c r="L25" s="70">
        <f t="shared" si="3"/>
        <v>0</v>
      </c>
    </row>
    <row r="26" spans="1:12" ht="11.25" hidden="1">
      <c r="A26" s="35">
        <v>21</v>
      </c>
      <c r="B26" s="26"/>
      <c r="C26" s="213"/>
      <c r="D26" s="213"/>
      <c r="E26" s="152">
        <f t="shared" si="0"/>
        <v>0</v>
      </c>
      <c r="F26" s="61"/>
      <c r="G26" s="233"/>
      <c r="H26" s="152">
        <f t="shared" si="4"/>
        <v>0</v>
      </c>
      <c r="I26" s="153" t="e">
        <f t="shared" si="2"/>
        <v>#DIV/0!</v>
      </c>
      <c r="J26" s="69"/>
      <c r="K26" s="70">
        <v>0.5</v>
      </c>
      <c r="L26" s="70">
        <f t="shared" si="3"/>
        <v>0</v>
      </c>
    </row>
    <row r="27" spans="1:12" ht="11.25" hidden="1">
      <c r="A27" s="35">
        <v>22</v>
      </c>
      <c r="B27" s="26"/>
      <c r="C27" s="213"/>
      <c r="D27" s="213"/>
      <c r="E27" s="152">
        <f t="shared" si="0"/>
        <v>0</v>
      </c>
      <c r="F27" s="61"/>
      <c r="G27" s="233"/>
      <c r="H27" s="152">
        <f t="shared" si="4"/>
        <v>0</v>
      </c>
      <c r="I27" s="153" t="e">
        <f t="shared" si="2"/>
        <v>#DIV/0!</v>
      </c>
      <c r="J27" s="69"/>
      <c r="K27" s="70">
        <v>0.5</v>
      </c>
      <c r="L27" s="70">
        <f t="shared" si="3"/>
        <v>0</v>
      </c>
    </row>
    <row r="28" spans="1:12" ht="11.25" hidden="1">
      <c r="A28" s="35">
        <v>23</v>
      </c>
      <c r="B28" s="26"/>
      <c r="C28" s="213"/>
      <c r="D28" s="213"/>
      <c r="E28" s="152">
        <f t="shared" si="0"/>
        <v>0</v>
      </c>
      <c r="F28" s="61"/>
      <c r="G28" s="233"/>
      <c r="H28" s="152">
        <f t="shared" si="4"/>
        <v>0</v>
      </c>
      <c r="I28" s="153" t="e">
        <f t="shared" si="2"/>
        <v>#DIV/0!</v>
      </c>
      <c r="J28" s="69"/>
      <c r="K28" s="70">
        <v>0.5</v>
      </c>
      <c r="L28" s="70">
        <f t="shared" si="3"/>
        <v>0</v>
      </c>
    </row>
    <row r="29" spans="1:12" ht="11.25" hidden="1">
      <c r="A29" s="35">
        <v>24</v>
      </c>
      <c r="B29" s="26"/>
      <c r="C29" s="213"/>
      <c r="D29" s="213"/>
      <c r="E29" s="152">
        <f t="shared" si="0"/>
        <v>0</v>
      </c>
      <c r="F29" s="61"/>
      <c r="G29" s="233"/>
      <c r="H29" s="152">
        <f t="shared" si="4"/>
        <v>0</v>
      </c>
      <c r="I29" s="153" t="e">
        <f t="shared" si="2"/>
        <v>#DIV/0!</v>
      </c>
      <c r="J29" s="69"/>
      <c r="K29" s="70">
        <v>0.5</v>
      </c>
      <c r="L29" s="70">
        <f t="shared" si="3"/>
        <v>0</v>
      </c>
    </row>
    <row r="30" spans="1:12" ht="11.25">
      <c r="A30" s="280" t="s">
        <v>62</v>
      </c>
      <c r="B30" s="281"/>
      <c r="C30" s="272">
        <f aca="true" t="shared" si="5" ref="C30:H30">SUM(C6:C29)</f>
        <v>4950.325000000001</v>
      </c>
      <c r="D30" s="272">
        <f t="shared" si="5"/>
        <v>2292.688</v>
      </c>
      <c r="E30" s="154">
        <f t="shared" si="5"/>
        <v>2657.637</v>
      </c>
      <c r="F30" s="154">
        <f>SUM(F6:F29)</f>
        <v>82746.59999999999</v>
      </c>
      <c r="G30" s="190">
        <f t="shared" si="5"/>
        <v>26015.999659999998</v>
      </c>
      <c r="H30" s="154">
        <f t="shared" si="5"/>
        <v>56730.600340000005</v>
      </c>
      <c r="I30" s="155" t="s">
        <v>6</v>
      </c>
      <c r="J30" s="30" t="s">
        <v>6</v>
      </c>
      <c r="K30" s="73">
        <v>0.5</v>
      </c>
      <c r="L30" s="73" t="s">
        <v>6</v>
      </c>
    </row>
    <row r="31" spans="1:12" ht="11.25">
      <c r="A31" s="40"/>
      <c r="B31" s="20"/>
      <c r="C31" s="20"/>
      <c r="D31" s="20"/>
      <c r="E31" s="20"/>
      <c r="F31" s="20"/>
      <c r="J31" s="74"/>
      <c r="K31" s="75"/>
      <c r="L31" s="75"/>
    </row>
    <row r="32" spans="1:12" ht="11.25">
      <c r="A32" s="40"/>
      <c r="B32" s="20"/>
      <c r="C32" s="20"/>
      <c r="D32" s="20"/>
      <c r="E32" s="20"/>
      <c r="F32" s="20"/>
      <c r="G32" s="241">
        <f>1058546+71250</f>
        <v>1129796</v>
      </c>
      <c r="J32" s="39"/>
      <c r="K32" s="75"/>
      <c r="L32" s="75"/>
    </row>
    <row r="33" ht="11.25">
      <c r="G33" s="241">
        <f>369083+71250</f>
        <v>440333</v>
      </c>
    </row>
    <row r="34" ht="11.25">
      <c r="G34" s="241">
        <f>2020787+71250</f>
        <v>2092037</v>
      </c>
    </row>
    <row r="35" ht="11.25">
      <c r="G35" s="241">
        <f>376141+71250</f>
        <v>447391</v>
      </c>
    </row>
    <row r="36" ht="11.25">
      <c r="G36" s="241">
        <f>2613600+145600</f>
        <v>2759200</v>
      </c>
    </row>
    <row r="37" ht="11.25">
      <c r="G37" s="241">
        <f>2464041+71250</f>
        <v>2535291</v>
      </c>
    </row>
    <row r="38" ht="11.25">
      <c r="G38" s="241">
        <f>1140114+71250</f>
        <v>1211364</v>
      </c>
    </row>
    <row r="39" ht="11.25">
      <c r="G39" s="241">
        <f>211510+71250</f>
        <v>282760</v>
      </c>
    </row>
    <row r="40" ht="11.25">
      <c r="G40" s="241">
        <f>440378+71250</f>
        <v>511628</v>
      </c>
    </row>
    <row r="41" ht="11.25">
      <c r="G41" s="241">
        <f>SUM(G32:G40)</f>
        <v>11409800</v>
      </c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00390625" defaultRowHeight="12.75"/>
  <cols>
    <col min="1" max="1" width="3.375" style="38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148" customWidth="1"/>
    <col min="6" max="6" width="14.00390625" style="148" customWidth="1"/>
    <col min="7" max="7" width="15.875" style="156" customWidth="1"/>
    <col min="8" max="8" width="17.375" style="156" customWidth="1"/>
    <col min="9" max="9" width="20.875" style="156" customWidth="1"/>
    <col min="10" max="10" width="19.875" style="156" customWidth="1"/>
    <col min="11" max="11" width="14.00390625" style="156" customWidth="1"/>
    <col min="12" max="12" width="13.625" style="38" customWidth="1"/>
    <col min="13" max="13" width="13.875" style="15" customWidth="1"/>
    <col min="14" max="14" width="13.25390625" style="15" customWidth="1"/>
    <col min="15" max="16384" width="9.125" style="148" customWidth="1"/>
  </cols>
  <sheetData>
    <row r="1" spans="1:14" ht="28.5" customHeight="1">
      <c r="A1" s="276" t="s">
        <v>102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4" ht="11.25">
      <c r="A2" s="37"/>
      <c r="B2" s="63"/>
      <c r="C2" s="63"/>
      <c r="D2" s="63"/>
    </row>
    <row r="3" spans="1:14" ht="173.25" customHeight="1">
      <c r="A3" s="282" t="s">
        <v>1</v>
      </c>
      <c r="B3" s="274" t="s">
        <v>99</v>
      </c>
      <c r="C3" s="150" t="s">
        <v>103</v>
      </c>
      <c r="D3" s="150" t="s">
        <v>110</v>
      </c>
      <c r="E3" s="67" t="s">
        <v>206</v>
      </c>
      <c r="F3" s="150" t="s">
        <v>156</v>
      </c>
      <c r="G3" s="150" t="s">
        <v>207</v>
      </c>
      <c r="H3" s="54" t="s">
        <v>179</v>
      </c>
      <c r="I3" s="150" t="s">
        <v>111</v>
      </c>
      <c r="J3" s="150" t="s">
        <v>112</v>
      </c>
      <c r="K3" s="5" t="s">
        <v>80</v>
      </c>
      <c r="L3" s="274" t="s">
        <v>2</v>
      </c>
      <c r="M3" s="274" t="s">
        <v>3</v>
      </c>
      <c r="N3" s="65" t="s">
        <v>4</v>
      </c>
    </row>
    <row r="4" spans="1:14" ht="53.25" customHeight="1">
      <c r="A4" s="283"/>
      <c r="B4" s="275"/>
      <c r="C4" s="7" t="s">
        <v>24</v>
      </c>
      <c r="D4" s="51" t="s">
        <v>104</v>
      </c>
      <c r="E4" s="7" t="s">
        <v>125</v>
      </c>
      <c r="F4" s="7" t="s">
        <v>24</v>
      </c>
      <c r="G4" s="7" t="s">
        <v>24</v>
      </c>
      <c r="H4" s="54" t="s">
        <v>5</v>
      </c>
      <c r="I4" s="7" t="s">
        <v>125</v>
      </c>
      <c r="J4" s="157" t="s">
        <v>81</v>
      </c>
      <c r="K4" s="158" t="s">
        <v>82</v>
      </c>
      <c r="L4" s="275"/>
      <c r="M4" s="275"/>
      <c r="N4" s="76" t="s">
        <v>83</v>
      </c>
    </row>
    <row r="5" spans="1:14" ht="14.25" customHeight="1">
      <c r="A5" s="27">
        <v>1</v>
      </c>
      <c r="B5" s="54">
        <v>2</v>
      </c>
      <c r="C5" s="54" t="s">
        <v>84</v>
      </c>
      <c r="D5" s="54" t="s">
        <v>85</v>
      </c>
      <c r="E5" s="159">
        <v>5</v>
      </c>
      <c r="F5" s="7">
        <v>6</v>
      </c>
      <c r="G5" s="159">
        <v>7</v>
      </c>
      <c r="H5" s="54" t="s">
        <v>53</v>
      </c>
      <c r="I5" s="67" t="s">
        <v>86</v>
      </c>
      <c r="J5" s="159">
        <v>10</v>
      </c>
      <c r="K5" s="159">
        <v>11</v>
      </c>
      <c r="L5" s="7">
        <v>12</v>
      </c>
      <c r="M5" s="7">
        <v>13</v>
      </c>
      <c r="N5" s="78">
        <v>14</v>
      </c>
    </row>
    <row r="6" spans="1:14" s="254" customFormat="1" ht="11.25">
      <c r="A6" s="255">
        <v>1</v>
      </c>
      <c r="B6" s="188" t="s">
        <v>144</v>
      </c>
      <c r="C6" s="256">
        <v>1259.283</v>
      </c>
      <c r="D6" s="215">
        <f aca="true" t="shared" si="0" ref="D6:D14">C6-E6</f>
        <v>113.07199999999989</v>
      </c>
      <c r="E6" s="256">
        <v>1146.211</v>
      </c>
      <c r="F6" s="257"/>
      <c r="G6" s="230">
        <v>0</v>
      </c>
      <c r="H6" s="233">
        <f>'о2'!F6</f>
        <v>8927.6</v>
      </c>
      <c r="I6" s="233">
        <f>'о2'!G6</f>
        <v>4254.83</v>
      </c>
      <c r="J6" s="258">
        <f aca="true" t="shared" si="1" ref="J6:J29">H6-I6</f>
        <v>4672.77</v>
      </c>
      <c r="K6" s="259">
        <f aca="true" t="shared" si="2" ref="K6:K14">(E6+F6+G6)/J6*100</f>
        <v>24.52958309525185</v>
      </c>
      <c r="L6" s="260">
        <f aca="true" t="shared" si="3" ref="L6:L14">(K6-70)/(20-70)</f>
        <v>0.909408338094963</v>
      </c>
      <c r="M6" s="261">
        <v>1.5</v>
      </c>
      <c r="N6" s="261">
        <f aca="true" t="shared" si="4" ref="N6:N29">L6*M6</f>
        <v>1.3641125071424445</v>
      </c>
    </row>
    <row r="7" spans="1:14" s="254" customFormat="1" ht="11.25">
      <c r="A7" s="187">
        <v>2</v>
      </c>
      <c r="B7" s="188" t="s">
        <v>145</v>
      </c>
      <c r="C7" s="189">
        <v>1329.506</v>
      </c>
      <c r="D7" s="215">
        <f t="shared" si="0"/>
        <v>114.78200000000015</v>
      </c>
      <c r="E7" s="189">
        <v>1214.724</v>
      </c>
      <c r="F7" s="257"/>
      <c r="G7" s="189">
        <v>0</v>
      </c>
      <c r="H7" s="233">
        <f>'о2'!F7</f>
        <v>5546.1</v>
      </c>
      <c r="I7" s="233">
        <f>'о2'!G7</f>
        <v>1448.252</v>
      </c>
      <c r="J7" s="258">
        <f t="shared" si="1"/>
        <v>4097.848</v>
      </c>
      <c r="K7" s="259">
        <f t="shared" si="2"/>
        <v>29.642973580279207</v>
      </c>
      <c r="L7" s="260">
        <f t="shared" si="3"/>
        <v>0.807140528394416</v>
      </c>
      <c r="M7" s="261">
        <v>1.5</v>
      </c>
      <c r="N7" s="261">
        <f t="shared" si="4"/>
        <v>1.210710792591624</v>
      </c>
    </row>
    <row r="8" spans="1:14" s="254" customFormat="1" ht="11.25">
      <c r="A8" s="187">
        <v>3</v>
      </c>
      <c r="B8" s="188" t="s">
        <v>146</v>
      </c>
      <c r="C8" s="262">
        <v>1179.672</v>
      </c>
      <c r="D8" s="215">
        <f t="shared" si="0"/>
        <v>113.07200000000012</v>
      </c>
      <c r="E8" s="262">
        <v>1066.6</v>
      </c>
      <c r="F8" s="257"/>
      <c r="G8" s="263">
        <v>0</v>
      </c>
      <c r="H8" s="233">
        <f>'о2'!F8</f>
        <v>6672.1</v>
      </c>
      <c r="I8" s="233">
        <f>'о2'!G8</f>
        <v>1673.042</v>
      </c>
      <c r="J8" s="258">
        <f t="shared" si="1"/>
        <v>4999.058000000001</v>
      </c>
      <c r="K8" s="259">
        <f t="shared" si="2"/>
        <v>21.336019706112626</v>
      </c>
      <c r="L8" s="260">
        <f t="shared" si="3"/>
        <v>0.9732796058777475</v>
      </c>
      <c r="M8" s="261">
        <v>1.5</v>
      </c>
      <c r="N8" s="261">
        <f t="shared" si="4"/>
        <v>1.4599194088166212</v>
      </c>
    </row>
    <row r="9" spans="1:14" s="254" customFormat="1" ht="11.25">
      <c r="A9" s="187">
        <v>4</v>
      </c>
      <c r="B9" s="188" t="s">
        <v>147</v>
      </c>
      <c r="C9" s="189">
        <v>1170.338</v>
      </c>
      <c r="D9" s="215">
        <f t="shared" si="0"/>
        <v>112.86400000000003</v>
      </c>
      <c r="E9" s="189">
        <v>1057.474</v>
      </c>
      <c r="F9" s="258"/>
      <c r="G9" s="230">
        <v>0</v>
      </c>
      <c r="H9" s="233">
        <f>'о2'!F9</f>
        <v>4003.5</v>
      </c>
      <c r="I9" s="233">
        <f>'о2'!G9</f>
        <v>831.234</v>
      </c>
      <c r="J9" s="258">
        <f t="shared" si="1"/>
        <v>3172.266</v>
      </c>
      <c r="K9" s="259">
        <f t="shared" si="2"/>
        <v>33.33497254013377</v>
      </c>
      <c r="L9" s="260">
        <v>0</v>
      </c>
      <c r="M9" s="261">
        <v>1.5</v>
      </c>
      <c r="N9" s="261">
        <f t="shared" si="4"/>
        <v>0</v>
      </c>
    </row>
    <row r="10" spans="1:14" s="254" customFormat="1" ht="11.25">
      <c r="A10" s="187">
        <v>5</v>
      </c>
      <c r="B10" s="188" t="s">
        <v>148</v>
      </c>
      <c r="C10" s="189">
        <v>2622.891</v>
      </c>
      <c r="D10" s="215">
        <f t="shared" si="0"/>
        <v>223.0909999999999</v>
      </c>
      <c r="E10" s="189">
        <v>2399.8</v>
      </c>
      <c r="F10" s="257"/>
      <c r="G10" s="230">
        <v>0</v>
      </c>
      <c r="H10" s="233">
        <f>'о2'!F10</f>
        <v>34577.8</v>
      </c>
      <c r="I10" s="233">
        <f>'о2'!G10</f>
        <v>9570.49004</v>
      </c>
      <c r="J10" s="258">
        <f t="shared" si="1"/>
        <v>25007.309960000002</v>
      </c>
      <c r="K10" s="259">
        <f t="shared" si="2"/>
        <v>9.596394029739933</v>
      </c>
      <c r="L10" s="260">
        <v>0</v>
      </c>
      <c r="M10" s="261">
        <v>1.5</v>
      </c>
      <c r="N10" s="261">
        <f t="shared" si="4"/>
        <v>0</v>
      </c>
    </row>
    <row r="11" spans="1:14" s="254" customFormat="1" ht="11.25">
      <c r="A11" s="187">
        <v>6</v>
      </c>
      <c r="B11" s="188" t="s">
        <v>149</v>
      </c>
      <c r="C11" s="189">
        <v>1117.439</v>
      </c>
      <c r="D11" s="215">
        <f t="shared" si="0"/>
        <v>112.86400000000003</v>
      </c>
      <c r="E11" s="189">
        <v>1004.575</v>
      </c>
      <c r="F11" s="257"/>
      <c r="G11" s="230">
        <v>0</v>
      </c>
      <c r="H11" s="233">
        <f>'о2'!F11</f>
        <v>6554.8</v>
      </c>
      <c r="I11" s="233">
        <f>'о2'!G11</f>
        <v>2841.21302</v>
      </c>
      <c r="J11" s="258">
        <f t="shared" si="1"/>
        <v>3713.58698</v>
      </c>
      <c r="K11" s="259">
        <f t="shared" si="2"/>
        <v>27.051338918686106</v>
      </c>
      <c r="L11" s="260">
        <f t="shared" si="3"/>
        <v>0.8589732216262779</v>
      </c>
      <c r="M11" s="261">
        <v>1.5</v>
      </c>
      <c r="N11" s="261">
        <f t="shared" si="4"/>
        <v>1.2884598324394168</v>
      </c>
    </row>
    <row r="12" spans="1:14" s="254" customFormat="1" ht="11.25">
      <c r="A12" s="187">
        <v>7</v>
      </c>
      <c r="B12" s="188" t="s">
        <v>150</v>
      </c>
      <c r="C12" s="189">
        <v>1263.681</v>
      </c>
      <c r="D12" s="215">
        <f t="shared" si="0"/>
        <v>113.07200000000012</v>
      </c>
      <c r="E12" s="189">
        <v>1150.609</v>
      </c>
      <c r="F12" s="257"/>
      <c r="G12" s="230">
        <v>0</v>
      </c>
      <c r="H12" s="233">
        <f>'о2'!F12</f>
        <v>5189.4</v>
      </c>
      <c r="I12" s="233">
        <f>'о2'!G12</f>
        <v>1350.342</v>
      </c>
      <c r="J12" s="258">
        <f t="shared" si="1"/>
        <v>3839.0579999999995</v>
      </c>
      <c r="K12" s="259">
        <f t="shared" si="2"/>
        <v>29.97112833408612</v>
      </c>
      <c r="L12" s="260">
        <v>0</v>
      </c>
      <c r="M12" s="261">
        <v>1.5</v>
      </c>
      <c r="N12" s="261">
        <f t="shared" si="4"/>
        <v>0</v>
      </c>
    </row>
    <row r="13" spans="1:14" s="254" customFormat="1" ht="11.25">
      <c r="A13" s="187">
        <v>8</v>
      </c>
      <c r="B13" s="188" t="s">
        <v>151</v>
      </c>
      <c r="C13" s="189">
        <v>928.461</v>
      </c>
      <c r="D13" s="215">
        <f t="shared" si="0"/>
        <v>107.24559999999997</v>
      </c>
      <c r="E13" s="189">
        <v>821.2154</v>
      </c>
      <c r="F13" s="257"/>
      <c r="G13" s="230">
        <v>0</v>
      </c>
      <c r="H13" s="233">
        <f>'о2'!F13</f>
        <v>4003.9</v>
      </c>
      <c r="I13" s="233">
        <f>'о2'!G13</f>
        <v>1047.116</v>
      </c>
      <c r="J13" s="258">
        <f t="shared" si="1"/>
        <v>2956.784</v>
      </c>
      <c r="K13" s="259">
        <f t="shared" si="2"/>
        <v>27.773939523482273</v>
      </c>
      <c r="L13" s="260">
        <f t="shared" si="3"/>
        <v>0.8445212095303546</v>
      </c>
      <c r="M13" s="261">
        <v>1.5</v>
      </c>
      <c r="N13" s="261">
        <f t="shared" si="4"/>
        <v>1.2667818142955318</v>
      </c>
    </row>
    <row r="14" spans="1:14" s="254" customFormat="1" ht="15.75" customHeight="1">
      <c r="A14" s="187">
        <v>9</v>
      </c>
      <c r="B14" s="188" t="s">
        <v>152</v>
      </c>
      <c r="C14" s="189">
        <v>1053.296</v>
      </c>
      <c r="D14" s="215">
        <f t="shared" si="0"/>
        <v>110.29600000000005</v>
      </c>
      <c r="E14" s="189">
        <v>943</v>
      </c>
      <c r="F14" s="257"/>
      <c r="G14" s="230">
        <v>0</v>
      </c>
      <c r="H14" s="233">
        <f>'о2'!F14</f>
        <v>7271.4</v>
      </c>
      <c r="I14" s="233">
        <f>'о2'!G14</f>
        <v>2999.4806</v>
      </c>
      <c r="J14" s="258">
        <f t="shared" si="1"/>
        <v>4271.9194</v>
      </c>
      <c r="K14" s="259">
        <f t="shared" si="2"/>
        <v>22.07438651581301</v>
      </c>
      <c r="L14" s="260">
        <f t="shared" si="3"/>
        <v>0.9585122696837398</v>
      </c>
      <c r="M14" s="261">
        <v>1.5</v>
      </c>
      <c r="N14" s="261">
        <f t="shared" si="4"/>
        <v>1.4377684045256096</v>
      </c>
    </row>
    <row r="15" spans="1:14" ht="11.25" hidden="1">
      <c r="A15" s="35">
        <v>10</v>
      </c>
      <c r="B15" s="14"/>
      <c r="C15" s="189"/>
      <c r="D15" s="215">
        <f aca="true" t="shared" si="5" ref="D15:D29">C15-E15</f>
        <v>0</v>
      </c>
      <c r="E15" s="230"/>
      <c r="F15" s="75"/>
      <c r="G15" s="82"/>
      <c r="H15" s="61"/>
      <c r="I15" s="61"/>
      <c r="J15" s="75">
        <f t="shared" si="1"/>
        <v>0</v>
      </c>
      <c r="K15" s="162" t="e">
        <f aca="true" t="shared" si="6" ref="K15:K29">(E15+F15+G15)/J15*100</f>
        <v>#DIV/0!</v>
      </c>
      <c r="L15" s="79"/>
      <c r="M15" s="80">
        <v>1.5</v>
      </c>
      <c r="N15" s="80">
        <f t="shared" si="4"/>
        <v>0</v>
      </c>
    </row>
    <row r="16" spans="1:14" ht="11.25" hidden="1">
      <c r="A16" s="35">
        <v>11</v>
      </c>
      <c r="B16" s="14"/>
      <c r="C16" s="152"/>
      <c r="D16" s="15">
        <f t="shared" si="5"/>
        <v>0</v>
      </c>
      <c r="E16" s="82"/>
      <c r="F16" s="75"/>
      <c r="G16" s="82"/>
      <c r="H16" s="61"/>
      <c r="I16" s="61"/>
      <c r="J16" s="75">
        <f t="shared" si="1"/>
        <v>0</v>
      </c>
      <c r="K16" s="162" t="e">
        <f t="shared" si="6"/>
        <v>#DIV/0!</v>
      </c>
      <c r="L16" s="79"/>
      <c r="M16" s="80">
        <v>1.5</v>
      </c>
      <c r="N16" s="80">
        <f t="shared" si="4"/>
        <v>0</v>
      </c>
    </row>
    <row r="17" spans="1:14" ht="11.25" hidden="1">
      <c r="A17" s="35">
        <v>12</v>
      </c>
      <c r="B17" s="14"/>
      <c r="C17" s="163"/>
      <c r="D17" s="15">
        <f t="shared" si="5"/>
        <v>0</v>
      </c>
      <c r="E17" s="81"/>
      <c r="F17" s="161"/>
      <c r="G17" s="82"/>
      <c r="H17" s="61"/>
      <c r="I17" s="61"/>
      <c r="J17" s="75">
        <f t="shared" si="1"/>
        <v>0</v>
      </c>
      <c r="K17" s="162" t="e">
        <f t="shared" si="6"/>
        <v>#DIV/0!</v>
      </c>
      <c r="L17" s="79"/>
      <c r="M17" s="80">
        <v>1.5</v>
      </c>
      <c r="N17" s="80">
        <f t="shared" si="4"/>
        <v>0</v>
      </c>
    </row>
    <row r="18" spans="1:14" ht="11.25" hidden="1">
      <c r="A18" s="35">
        <v>13</v>
      </c>
      <c r="B18" s="26"/>
      <c r="C18" s="152"/>
      <c r="D18" s="15">
        <f t="shared" si="5"/>
        <v>0</v>
      </c>
      <c r="E18" s="82"/>
      <c r="F18" s="161"/>
      <c r="G18" s="82"/>
      <c r="H18" s="61"/>
      <c r="I18" s="61"/>
      <c r="J18" s="75">
        <f t="shared" si="1"/>
        <v>0</v>
      </c>
      <c r="K18" s="162" t="e">
        <f t="shared" si="6"/>
        <v>#DIV/0!</v>
      </c>
      <c r="L18" s="79"/>
      <c r="M18" s="80">
        <v>1.5</v>
      </c>
      <c r="N18" s="80">
        <f t="shared" si="4"/>
        <v>0</v>
      </c>
    </row>
    <row r="19" spans="1:14" ht="11.25" hidden="1">
      <c r="A19" s="35">
        <v>14</v>
      </c>
      <c r="B19" s="26"/>
      <c r="C19" s="152"/>
      <c r="D19" s="15">
        <f t="shared" si="5"/>
        <v>0</v>
      </c>
      <c r="E19" s="82"/>
      <c r="F19" s="75"/>
      <c r="G19" s="82"/>
      <c r="H19" s="61"/>
      <c r="I19" s="61"/>
      <c r="J19" s="75">
        <f t="shared" si="1"/>
        <v>0</v>
      </c>
      <c r="K19" s="162" t="e">
        <f t="shared" si="6"/>
        <v>#DIV/0!</v>
      </c>
      <c r="L19" s="79"/>
      <c r="M19" s="80">
        <v>1.5</v>
      </c>
      <c r="N19" s="80">
        <f t="shared" si="4"/>
        <v>0</v>
      </c>
    </row>
    <row r="20" spans="1:14" ht="11.25" hidden="1">
      <c r="A20" s="35">
        <v>15</v>
      </c>
      <c r="B20" s="26"/>
      <c r="C20" s="163"/>
      <c r="D20" s="15">
        <f t="shared" si="5"/>
        <v>0</v>
      </c>
      <c r="E20" s="81"/>
      <c r="F20" s="164"/>
      <c r="G20" s="81"/>
      <c r="H20" s="61"/>
      <c r="I20" s="61"/>
      <c r="J20" s="75">
        <f t="shared" si="1"/>
        <v>0</v>
      </c>
      <c r="K20" s="162" t="e">
        <f t="shared" si="6"/>
        <v>#DIV/0!</v>
      </c>
      <c r="L20" s="79"/>
      <c r="M20" s="80">
        <v>1.5</v>
      </c>
      <c r="N20" s="80">
        <f t="shared" si="4"/>
        <v>0</v>
      </c>
    </row>
    <row r="21" spans="1:14" ht="11.25" hidden="1">
      <c r="A21" s="35">
        <v>16</v>
      </c>
      <c r="B21" s="26"/>
      <c r="C21" s="152"/>
      <c r="D21" s="15">
        <f t="shared" si="5"/>
        <v>0</v>
      </c>
      <c r="E21" s="82"/>
      <c r="F21" s="75"/>
      <c r="G21" s="81"/>
      <c r="H21" s="61"/>
      <c r="I21" s="61"/>
      <c r="J21" s="75">
        <f t="shared" si="1"/>
        <v>0</v>
      </c>
      <c r="K21" s="162" t="e">
        <f t="shared" si="6"/>
        <v>#DIV/0!</v>
      </c>
      <c r="L21" s="79"/>
      <c r="M21" s="80">
        <v>1.5</v>
      </c>
      <c r="N21" s="80">
        <f t="shared" si="4"/>
        <v>0</v>
      </c>
    </row>
    <row r="22" spans="1:14" ht="11.25" hidden="1">
      <c r="A22" s="35">
        <v>17</v>
      </c>
      <c r="B22" s="26"/>
      <c r="C22" s="152"/>
      <c r="D22" s="15">
        <f t="shared" si="5"/>
        <v>0</v>
      </c>
      <c r="E22" s="82"/>
      <c r="F22" s="75"/>
      <c r="G22" s="152"/>
      <c r="H22" s="61"/>
      <c r="I22" s="61"/>
      <c r="J22" s="75">
        <f t="shared" si="1"/>
        <v>0</v>
      </c>
      <c r="K22" s="162" t="e">
        <f t="shared" si="6"/>
        <v>#DIV/0!</v>
      </c>
      <c r="L22" s="79"/>
      <c r="M22" s="80">
        <v>1.5</v>
      </c>
      <c r="N22" s="80">
        <f t="shared" si="4"/>
        <v>0</v>
      </c>
    </row>
    <row r="23" spans="1:14" ht="11.25" hidden="1">
      <c r="A23" s="35">
        <v>18</v>
      </c>
      <c r="B23" s="26"/>
      <c r="C23" s="152"/>
      <c r="D23" s="15">
        <f t="shared" si="5"/>
        <v>0</v>
      </c>
      <c r="E23" s="82"/>
      <c r="F23" s="161"/>
      <c r="G23" s="82"/>
      <c r="H23" s="61"/>
      <c r="I23" s="61"/>
      <c r="J23" s="75">
        <f t="shared" si="1"/>
        <v>0</v>
      </c>
      <c r="K23" s="162" t="e">
        <f t="shared" si="6"/>
        <v>#DIV/0!</v>
      </c>
      <c r="L23" s="79"/>
      <c r="M23" s="80">
        <v>1.5</v>
      </c>
      <c r="N23" s="80">
        <f t="shared" si="4"/>
        <v>0</v>
      </c>
    </row>
    <row r="24" spans="1:14" ht="11.25" hidden="1">
      <c r="A24" s="35">
        <v>19</v>
      </c>
      <c r="B24" s="26"/>
      <c r="C24" s="152"/>
      <c r="D24" s="15">
        <f t="shared" si="5"/>
        <v>0</v>
      </c>
      <c r="E24" s="82"/>
      <c r="F24" s="75"/>
      <c r="G24" s="82"/>
      <c r="H24" s="61"/>
      <c r="I24" s="61"/>
      <c r="J24" s="75">
        <f t="shared" si="1"/>
        <v>0</v>
      </c>
      <c r="K24" s="162" t="e">
        <f t="shared" si="6"/>
        <v>#DIV/0!</v>
      </c>
      <c r="L24" s="79"/>
      <c r="M24" s="80">
        <v>1.5</v>
      </c>
      <c r="N24" s="80">
        <f t="shared" si="4"/>
        <v>0</v>
      </c>
    </row>
    <row r="25" spans="1:14" ht="11.25" hidden="1">
      <c r="A25" s="35">
        <v>20</v>
      </c>
      <c r="B25" s="26"/>
      <c r="C25" s="152"/>
      <c r="D25" s="15">
        <f t="shared" si="5"/>
        <v>0</v>
      </c>
      <c r="E25" s="82"/>
      <c r="F25" s="75"/>
      <c r="G25" s="82"/>
      <c r="H25" s="61"/>
      <c r="I25" s="61"/>
      <c r="J25" s="75">
        <f t="shared" si="1"/>
        <v>0</v>
      </c>
      <c r="K25" s="162" t="e">
        <f t="shared" si="6"/>
        <v>#DIV/0!</v>
      </c>
      <c r="L25" s="79"/>
      <c r="M25" s="80">
        <v>1.5</v>
      </c>
      <c r="N25" s="80">
        <f t="shared" si="4"/>
        <v>0</v>
      </c>
    </row>
    <row r="26" spans="1:14" ht="11.25" hidden="1">
      <c r="A26" s="35">
        <v>21</v>
      </c>
      <c r="B26" s="26"/>
      <c r="C26" s="152"/>
      <c r="D26" s="15">
        <f t="shared" si="5"/>
        <v>0</v>
      </c>
      <c r="E26" s="82"/>
      <c r="F26" s="75"/>
      <c r="G26" s="82"/>
      <c r="H26" s="61"/>
      <c r="I26" s="61"/>
      <c r="J26" s="75">
        <f t="shared" si="1"/>
        <v>0</v>
      </c>
      <c r="K26" s="162" t="e">
        <f t="shared" si="6"/>
        <v>#DIV/0!</v>
      </c>
      <c r="L26" s="79"/>
      <c r="M26" s="80">
        <v>1.5</v>
      </c>
      <c r="N26" s="80">
        <f t="shared" si="4"/>
        <v>0</v>
      </c>
    </row>
    <row r="27" spans="1:14" ht="11.25" hidden="1">
      <c r="A27" s="35">
        <v>22</v>
      </c>
      <c r="B27" s="26"/>
      <c r="C27" s="152"/>
      <c r="D27" s="15">
        <f t="shared" si="5"/>
        <v>0</v>
      </c>
      <c r="E27" s="82"/>
      <c r="F27" s="161"/>
      <c r="G27" s="82"/>
      <c r="H27" s="61"/>
      <c r="I27" s="61"/>
      <c r="J27" s="75">
        <f t="shared" si="1"/>
        <v>0</v>
      </c>
      <c r="K27" s="162" t="e">
        <f t="shared" si="6"/>
        <v>#DIV/0!</v>
      </c>
      <c r="L27" s="79"/>
      <c r="M27" s="80">
        <v>1.5</v>
      </c>
      <c r="N27" s="80">
        <f t="shared" si="4"/>
        <v>0</v>
      </c>
    </row>
    <row r="28" spans="1:14" ht="11.25" hidden="1">
      <c r="A28" s="35">
        <v>23</v>
      </c>
      <c r="B28" s="26"/>
      <c r="C28" s="163"/>
      <c r="D28" s="15">
        <f t="shared" si="5"/>
        <v>0</v>
      </c>
      <c r="E28" s="81"/>
      <c r="F28" s="161"/>
      <c r="G28" s="81"/>
      <c r="H28" s="61"/>
      <c r="I28" s="61"/>
      <c r="J28" s="75">
        <f t="shared" si="1"/>
        <v>0</v>
      </c>
      <c r="K28" s="162" t="e">
        <f t="shared" si="6"/>
        <v>#DIV/0!</v>
      </c>
      <c r="L28" s="79"/>
      <c r="M28" s="80">
        <v>1.5</v>
      </c>
      <c r="N28" s="80">
        <f t="shared" si="4"/>
        <v>0</v>
      </c>
    </row>
    <row r="29" spans="1:14" ht="11.25" hidden="1">
      <c r="A29" s="35">
        <v>24</v>
      </c>
      <c r="B29" s="26"/>
      <c r="C29" s="163"/>
      <c r="D29" s="15">
        <f t="shared" si="5"/>
        <v>0</v>
      </c>
      <c r="E29" s="81"/>
      <c r="F29" s="161"/>
      <c r="G29" s="81"/>
      <c r="H29" s="61"/>
      <c r="I29" s="61"/>
      <c r="J29" s="75">
        <f t="shared" si="1"/>
        <v>0</v>
      </c>
      <c r="K29" s="162" t="e">
        <f t="shared" si="6"/>
        <v>#DIV/0!</v>
      </c>
      <c r="L29" s="79"/>
      <c r="M29" s="80">
        <v>1.5</v>
      </c>
      <c r="N29" s="80">
        <f t="shared" si="4"/>
        <v>0</v>
      </c>
    </row>
    <row r="30" spans="1:14" ht="11.25" customHeight="1">
      <c r="A30" s="280" t="s">
        <v>75</v>
      </c>
      <c r="B30" s="281"/>
      <c r="C30" s="24">
        <f aca="true" t="shared" si="7" ref="C30:J30">SUM(C6:C29)</f>
        <v>11924.567000000001</v>
      </c>
      <c r="D30" s="24">
        <f t="shared" si="7"/>
        <v>1120.3586000000003</v>
      </c>
      <c r="E30" s="165">
        <f>SUM(E6:E29)</f>
        <v>10804.2084</v>
      </c>
      <c r="F30" s="165">
        <f t="shared" si="7"/>
        <v>0</v>
      </c>
      <c r="G30" s="165">
        <f t="shared" si="7"/>
        <v>0</v>
      </c>
      <c r="H30" s="154">
        <f>SUM(H6:H29)</f>
        <v>82746.59999999999</v>
      </c>
      <c r="I30" s="154">
        <f>SUM(I6:I29)</f>
        <v>26015.999659999998</v>
      </c>
      <c r="J30" s="165">
        <f t="shared" si="7"/>
        <v>56730.600340000005</v>
      </c>
      <c r="K30" s="166" t="s">
        <v>6</v>
      </c>
      <c r="L30" s="83" t="s">
        <v>6</v>
      </c>
      <c r="M30" s="84">
        <v>1.5</v>
      </c>
      <c r="N30" s="73" t="s">
        <v>6</v>
      </c>
    </row>
    <row r="31" spans="1:14" ht="11.25">
      <c r="A31" s="40"/>
      <c r="B31" s="20"/>
      <c r="C31" s="20"/>
      <c r="D31" s="20"/>
      <c r="L31" s="39"/>
      <c r="M31" s="75"/>
      <c r="N31" s="75"/>
    </row>
    <row r="32" spans="1:14" ht="11.25">
      <c r="A32" s="40"/>
      <c r="B32" s="20"/>
      <c r="C32" s="20"/>
      <c r="D32" s="20"/>
      <c r="L32" s="39"/>
      <c r="M32" s="75"/>
      <c r="N32" s="75"/>
    </row>
    <row r="33" spans="1:14" ht="11.25">
      <c r="A33" s="40"/>
      <c r="B33" s="20"/>
      <c r="C33" s="20"/>
      <c r="D33" s="20"/>
      <c r="L33" s="39"/>
      <c r="M33" s="75"/>
      <c r="N33" s="75"/>
    </row>
    <row r="34" spans="1:14" ht="11.25">
      <c r="A34" s="40"/>
      <c r="B34" s="20"/>
      <c r="C34" s="20"/>
      <c r="D34" s="20"/>
      <c r="L34" s="39"/>
      <c r="M34" s="75"/>
      <c r="N34" s="75"/>
    </row>
    <row r="35" spans="1:14" ht="11.25">
      <c r="A35" s="40"/>
      <c r="B35" s="20"/>
      <c r="C35" s="20"/>
      <c r="D35" s="20"/>
      <c r="L35" s="39"/>
      <c r="M35" s="75"/>
      <c r="N35" s="75"/>
    </row>
    <row r="36" spans="1:14" ht="11.25">
      <c r="A36" s="40"/>
      <c r="B36" s="20"/>
      <c r="C36" s="20"/>
      <c r="D36" s="20"/>
      <c r="L36" s="39"/>
      <c r="M36" s="75"/>
      <c r="N36" s="75"/>
    </row>
    <row r="37" spans="1:14" ht="11.25">
      <c r="A37" s="39"/>
      <c r="B37" s="75"/>
      <c r="C37" s="75"/>
      <c r="D37" s="75"/>
      <c r="L37" s="39"/>
      <c r="M37" s="75"/>
      <c r="N37" s="75"/>
    </row>
    <row r="38" spans="1:14" ht="11.25">
      <c r="A38" s="39"/>
      <c r="B38" s="75"/>
      <c r="C38" s="75"/>
      <c r="D38" s="75"/>
      <c r="L38" s="39"/>
      <c r="M38" s="75"/>
      <c r="N38" s="75"/>
    </row>
    <row r="39" spans="1:14" ht="11.25">
      <c r="A39" s="39"/>
      <c r="B39" s="75"/>
      <c r="C39" s="75"/>
      <c r="D39" s="75"/>
      <c r="L39" s="39"/>
      <c r="M39" s="75"/>
      <c r="N39" s="75"/>
    </row>
    <row r="40" spans="1:14" ht="11.25">
      <c r="A40" s="39"/>
      <c r="B40" s="75"/>
      <c r="C40" s="75"/>
      <c r="D40" s="75"/>
      <c r="L40" s="39"/>
      <c r="M40" s="75"/>
      <c r="N40" s="75"/>
    </row>
    <row r="41" spans="1:14" ht="11.25">
      <c r="A41" s="39"/>
      <c r="B41" s="75"/>
      <c r="C41" s="75"/>
      <c r="D41" s="75"/>
      <c r="L41" s="39"/>
      <c r="M41" s="75"/>
      <c r="N41" s="75"/>
    </row>
    <row r="42" spans="12:14" ht="11.25">
      <c r="L42" s="39"/>
      <c r="M42" s="75"/>
      <c r="N42" s="7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375" style="38" customWidth="1"/>
    <col min="2" max="2" width="22.125" style="15" customWidth="1"/>
    <col min="3" max="3" width="22.625" style="148" customWidth="1"/>
    <col min="4" max="4" width="20.375" style="148" customWidth="1"/>
    <col min="5" max="5" width="23.625" style="148" customWidth="1"/>
    <col min="6" max="6" width="26.875" style="148" customWidth="1"/>
    <col min="7" max="7" width="13.375" style="156" customWidth="1"/>
    <col min="8" max="8" width="13.875" style="38" customWidth="1"/>
    <col min="9" max="9" width="14.00390625" style="15" customWidth="1"/>
    <col min="10" max="10" width="13.00390625" style="15" customWidth="1"/>
    <col min="11" max="16384" width="9.125" style="148" customWidth="1"/>
  </cols>
  <sheetData>
    <row r="1" spans="1:10" ht="15.75" customHeight="1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" ht="11.25">
      <c r="A2" s="37"/>
      <c r="B2" s="63"/>
    </row>
    <row r="3" spans="1:10" ht="143.25" customHeight="1">
      <c r="A3" s="282" t="s">
        <v>1</v>
      </c>
      <c r="B3" s="280" t="s">
        <v>99</v>
      </c>
      <c r="C3" s="150" t="s">
        <v>157</v>
      </c>
      <c r="D3" s="54" t="s">
        <v>184</v>
      </c>
      <c r="E3" s="54" t="s">
        <v>185</v>
      </c>
      <c r="F3" s="67" t="s">
        <v>113</v>
      </c>
      <c r="G3" s="67" t="s">
        <v>22</v>
      </c>
      <c r="H3" s="274" t="s">
        <v>77</v>
      </c>
      <c r="I3" s="274" t="s">
        <v>17</v>
      </c>
      <c r="J3" s="65" t="s">
        <v>4</v>
      </c>
    </row>
    <row r="4" spans="1:10" ht="49.5" customHeight="1">
      <c r="A4" s="282"/>
      <c r="B4" s="280"/>
      <c r="C4" s="7" t="s">
        <v>72</v>
      </c>
      <c r="D4" s="7" t="s">
        <v>24</v>
      </c>
      <c r="E4" s="7" t="s">
        <v>32</v>
      </c>
      <c r="F4" s="167" t="s">
        <v>37</v>
      </c>
      <c r="G4" s="151" t="s">
        <v>35</v>
      </c>
      <c r="H4" s="275"/>
      <c r="I4" s="275"/>
      <c r="J4" s="78" t="s">
        <v>27</v>
      </c>
    </row>
    <row r="5" spans="1:10" ht="15" customHeight="1">
      <c r="A5" s="27">
        <v>1</v>
      </c>
      <c r="B5" s="54">
        <v>2</v>
      </c>
      <c r="C5" s="7">
        <v>3</v>
      </c>
      <c r="D5" s="7">
        <v>4</v>
      </c>
      <c r="E5" s="7">
        <v>5</v>
      </c>
      <c r="F5" s="168">
        <v>6</v>
      </c>
      <c r="G5" s="159">
        <v>7</v>
      </c>
      <c r="H5" s="7">
        <v>8</v>
      </c>
      <c r="I5" s="7">
        <v>9</v>
      </c>
      <c r="J5" s="78">
        <v>10</v>
      </c>
    </row>
    <row r="6" spans="1:10" ht="11.25">
      <c r="A6" s="35">
        <v>1</v>
      </c>
      <c r="B6" s="14" t="s">
        <v>144</v>
      </c>
      <c r="C6" s="160">
        <v>0</v>
      </c>
      <c r="D6" s="61">
        <f>'о2'!F6</f>
        <v>8927.6</v>
      </c>
      <c r="E6" s="61">
        <f>'о2'!G6</f>
        <v>4254.83</v>
      </c>
      <c r="F6" s="152">
        <f aca="true" t="shared" si="0" ref="F6:F29">D6-E6</f>
        <v>4672.77</v>
      </c>
      <c r="G6" s="169">
        <f aca="true" t="shared" si="1" ref="G6:G26">C6/F6</f>
        <v>0</v>
      </c>
      <c r="H6" s="87">
        <f>(G6-5)/(0-5)</f>
        <v>1</v>
      </c>
      <c r="I6" s="86">
        <v>1.2</v>
      </c>
      <c r="J6" s="87">
        <f aca="true" t="shared" si="2" ref="J6:J29">H6*I6</f>
        <v>1.2</v>
      </c>
    </row>
    <row r="7" spans="1:10" ht="11.25">
      <c r="A7" s="35">
        <v>2</v>
      </c>
      <c r="B7" s="14" t="s">
        <v>145</v>
      </c>
      <c r="C7" s="152">
        <v>0</v>
      </c>
      <c r="D7" s="61">
        <f>'о2'!F7</f>
        <v>5546.1</v>
      </c>
      <c r="E7" s="61">
        <f>'о2'!G7</f>
        <v>1448.252</v>
      </c>
      <c r="F7" s="152">
        <f t="shared" si="0"/>
        <v>4097.848</v>
      </c>
      <c r="G7" s="169">
        <f t="shared" si="1"/>
        <v>0</v>
      </c>
      <c r="H7" s="87">
        <f aca="true" t="shared" si="3" ref="H7:H14">(G7-5)/(0-5)</f>
        <v>1</v>
      </c>
      <c r="I7" s="86">
        <v>1.2</v>
      </c>
      <c r="J7" s="87">
        <f t="shared" si="2"/>
        <v>1.2</v>
      </c>
    </row>
    <row r="8" spans="1:10" ht="11.25">
      <c r="A8" s="35">
        <v>3</v>
      </c>
      <c r="B8" s="14" t="s">
        <v>146</v>
      </c>
      <c r="C8" s="163">
        <v>0</v>
      </c>
      <c r="D8" s="61">
        <f>'о2'!F8</f>
        <v>6672.1</v>
      </c>
      <c r="E8" s="61">
        <f>'о2'!G8</f>
        <v>1673.042</v>
      </c>
      <c r="F8" s="152">
        <f t="shared" si="0"/>
        <v>4999.058000000001</v>
      </c>
      <c r="G8" s="169">
        <f t="shared" si="1"/>
        <v>0</v>
      </c>
      <c r="H8" s="87">
        <f t="shared" si="3"/>
        <v>1</v>
      </c>
      <c r="I8" s="86">
        <v>1.2</v>
      </c>
      <c r="J8" s="87">
        <f t="shared" si="2"/>
        <v>1.2</v>
      </c>
    </row>
    <row r="9" spans="1:10" ht="11.25">
      <c r="A9" s="35">
        <v>4</v>
      </c>
      <c r="B9" s="14" t="s">
        <v>147</v>
      </c>
      <c r="C9" s="152">
        <v>0</v>
      </c>
      <c r="D9" s="61">
        <f>'о2'!F9</f>
        <v>4003.5</v>
      </c>
      <c r="E9" s="61">
        <f>'о2'!G9</f>
        <v>831.234</v>
      </c>
      <c r="F9" s="152">
        <f t="shared" si="0"/>
        <v>3172.266</v>
      </c>
      <c r="G9" s="169">
        <f t="shared" si="1"/>
        <v>0</v>
      </c>
      <c r="H9" s="87">
        <f t="shared" si="3"/>
        <v>1</v>
      </c>
      <c r="I9" s="86">
        <v>1.2</v>
      </c>
      <c r="J9" s="87">
        <f t="shared" si="2"/>
        <v>1.2</v>
      </c>
    </row>
    <row r="10" spans="1:10" ht="11.25">
      <c r="A10" s="35">
        <v>5</v>
      </c>
      <c r="B10" s="14" t="s">
        <v>148</v>
      </c>
      <c r="C10" s="152">
        <v>0</v>
      </c>
      <c r="D10" s="61">
        <f>'о2'!F10</f>
        <v>34577.8</v>
      </c>
      <c r="E10" s="61">
        <f>'о2'!G10</f>
        <v>9570.49004</v>
      </c>
      <c r="F10" s="152">
        <f t="shared" si="0"/>
        <v>25007.309960000002</v>
      </c>
      <c r="G10" s="169">
        <f t="shared" si="1"/>
        <v>0</v>
      </c>
      <c r="H10" s="87">
        <f t="shared" si="3"/>
        <v>1</v>
      </c>
      <c r="I10" s="86">
        <v>1.2</v>
      </c>
      <c r="J10" s="87">
        <f t="shared" si="2"/>
        <v>1.2</v>
      </c>
    </row>
    <row r="11" spans="1:10" ht="11.25">
      <c r="A11" s="35">
        <v>6</v>
      </c>
      <c r="B11" s="14" t="s">
        <v>149</v>
      </c>
      <c r="C11" s="152">
        <v>0</v>
      </c>
      <c r="D11" s="61">
        <f>'о2'!F11</f>
        <v>6554.8</v>
      </c>
      <c r="E11" s="61">
        <f>'о2'!G11</f>
        <v>2841.21302</v>
      </c>
      <c r="F11" s="152">
        <f t="shared" si="0"/>
        <v>3713.58698</v>
      </c>
      <c r="G11" s="169">
        <f t="shared" si="1"/>
        <v>0</v>
      </c>
      <c r="H11" s="87">
        <f t="shared" si="3"/>
        <v>1</v>
      </c>
      <c r="I11" s="86">
        <v>1.2</v>
      </c>
      <c r="J11" s="87">
        <f t="shared" si="2"/>
        <v>1.2</v>
      </c>
    </row>
    <row r="12" spans="1:10" ht="11.25">
      <c r="A12" s="35">
        <v>7</v>
      </c>
      <c r="B12" s="14" t="s">
        <v>150</v>
      </c>
      <c r="C12" s="152">
        <v>0</v>
      </c>
      <c r="D12" s="61">
        <f>'о2'!F12</f>
        <v>5189.4</v>
      </c>
      <c r="E12" s="61">
        <f>'о2'!G12</f>
        <v>1350.342</v>
      </c>
      <c r="F12" s="152">
        <f t="shared" si="0"/>
        <v>3839.0579999999995</v>
      </c>
      <c r="G12" s="169">
        <f t="shared" si="1"/>
        <v>0</v>
      </c>
      <c r="H12" s="87">
        <f t="shared" si="3"/>
        <v>1</v>
      </c>
      <c r="I12" s="86">
        <v>1.2</v>
      </c>
      <c r="J12" s="87">
        <f t="shared" si="2"/>
        <v>1.2</v>
      </c>
    </row>
    <row r="13" spans="1:10" ht="11.25">
      <c r="A13" s="35">
        <v>8</v>
      </c>
      <c r="B13" s="14" t="s">
        <v>151</v>
      </c>
      <c r="C13" s="152">
        <v>0</v>
      </c>
      <c r="D13" s="61">
        <f>'о2'!F13</f>
        <v>4003.9</v>
      </c>
      <c r="E13" s="61">
        <f>'о2'!G13</f>
        <v>1047.116</v>
      </c>
      <c r="F13" s="152">
        <f t="shared" si="0"/>
        <v>2956.784</v>
      </c>
      <c r="G13" s="169">
        <f t="shared" si="1"/>
        <v>0</v>
      </c>
      <c r="H13" s="87">
        <f t="shared" si="3"/>
        <v>1</v>
      </c>
      <c r="I13" s="86">
        <v>1.2</v>
      </c>
      <c r="J13" s="87">
        <f t="shared" si="2"/>
        <v>1.2</v>
      </c>
    </row>
    <row r="14" spans="1:10" ht="11.25">
      <c r="A14" s="35">
        <v>9</v>
      </c>
      <c r="B14" s="14" t="s">
        <v>152</v>
      </c>
      <c r="C14" s="152">
        <v>0</v>
      </c>
      <c r="D14" s="61">
        <f>'о2'!F14</f>
        <v>7271.4</v>
      </c>
      <c r="E14" s="61">
        <f>'о2'!G14</f>
        <v>2999.4806</v>
      </c>
      <c r="F14" s="152">
        <f t="shared" si="0"/>
        <v>4271.9194</v>
      </c>
      <c r="G14" s="169">
        <f t="shared" si="1"/>
        <v>0</v>
      </c>
      <c r="H14" s="87">
        <f t="shared" si="3"/>
        <v>1</v>
      </c>
      <c r="I14" s="86">
        <v>1.2</v>
      </c>
      <c r="J14" s="87">
        <f t="shared" si="2"/>
        <v>1.2</v>
      </c>
    </row>
    <row r="15" spans="1:10" ht="11.25" hidden="1">
      <c r="A15" s="35">
        <v>10</v>
      </c>
      <c r="B15" s="14"/>
      <c r="C15" s="152"/>
      <c r="D15" s="61"/>
      <c r="E15" s="61"/>
      <c r="F15" s="152">
        <f t="shared" si="0"/>
        <v>0</v>
      </c>
      <c r="G15" s="169" t="e">
        <f t="shared" si="1"/>
        <v>#DIV/0!</v>
      </c>
      <c r="H15" s="85"/>
      <c r="I15" s="86">
        <v>1.2</v>
      </c>
      <c r="J15" s="87">
        <f t="shared" si="2"/>
        <v>0</v>
      </c>
    </row>
    <row r="16" spans="1:10" ht="11.25" hidden="1">
      <c r="A16" s="35">
        <v>11</v>
      </c>
      <c r="B16" s="14"/>
      <c r="C16" s="152"/>
      <c r="D16" s="61"/>
      <c r="E16" s="61"/>
      <c r="F16" s="152">
        <f t="shared" si="0"/>
        <v>0</v>
      </c>
      <c r="G16" s="169" t="e">
        <f t="shared" si="1"/>
        <v>#DIV/0!</v>
      </c>
      <c r="H16" s="85"/>
      <c r="I16" s="86">
        <v>1.2</v>
      </c>
      <c r="J16" s="87">
        <f t="shared" si="2"/>
        <v>0</v>
      </c>
    </row>
    <row r="17" spans="1:10" ht="11.25" hidden="1">
      <c r="A17" s="35">
        <v>12</v>
      </c>
      <c r="B17" s="14"/>
      <c r="C17" s="163"/>
      <c r="D17" s="61"/>
      <c r="E17" s="61"/>
      <c r="F17" s="152">
        <f t="shared" si="0"/>
        <v>0</v>
      </c>
      <c r="G17" s="169" t="e">
        <f t="shared" si="1"/>
        <v>#DIV/0!</v>
      </c>
      <c r="H17" s="85"/>
      <c r="I17" s="86">
        <v>1.2</v>
      </c>
      <c r="J17" s="87">
        <f t="shared" si="2"/>
        <v>0</v>
      </c>
    </row>
    <row r="18" spans="1:10" ht="11.25" hidden="1">
      <c r="A18" s="35">
        <v>13</v>
      </c>
      <c r="B18" s="26"/>
      <c r="C18" s="152"/>
      <c r="D18" s="61"/>
      <c r="E18" s="61"/>
      <c r="F18" s="152">
        <f t="shared" si="0"/>
        <v>0</v>
      </c>
      <c r="G18" s="169" t="e">
        <f t="shared" si="1"/>
        <v>#DIV/0!</v>
      </c>
      <c r="H18" s="85"/>
      <c r="I18" s="86">
        <v>1.2</v>
      </c>
      <c r="J18" s="87">
        <f t="shared" si="2"/>
        <v>0</v>
      </c>
    </row>
    <row r="19" spans="1:10" ht="11.25" hidden="1">
      <c r="A19" s="35">
        <v>14</v>
      </c>
      <c r="B19" s="26"/>
      <c r="C19" s="152"/>
      <c r="D19" s="61"/>
      <c r="E19" s="61"/>
      <c r="F19" s="152">
        <f t="shared" si="0"/>
        <v>0</v>
      </c>
      <c r="G19" s="169" t="e">
        <f t="shared" si="1"/>
        <v>#DIV/0!</v>
      </c>
      <c r="H19" s="85"/>
      <c r="I19" s="86">
        <v>1.2</v>
      </c>
      <c r="J19" s="87">
        <f t="shared" si="2"/>
        <v>0</v>
      </c>
    </row>
    <row r="20" spans="1:10" ht="11.25" hidden="1">
      <c r="A20" s="35">
        <v>15</v>
      </c>
      <c r="B20" s="26"/>
      <c r="C20" s="163"/>
      <c r="D20" s="61"/>
      <c r="E20" s="61"/>
      <c r="F20" s="152">
        <f t="shared" si="0"/>
        <v>0</v>
      </c>
      <c r="G20" s="169" t="e">
        <f t="shared" si="1"/>
        <v>#DIV/0!</v>
      </c>
      <c r="H20" s="85"/>
      <c r="I20" s="86">
        <v>1.2</v>
      </c>
      <c r="J20" s="87">
        <f t="shared" si="2"/>
        <v>0</v>
      </c>
    </row>
    <row r="21" spans="1:10" ht="11.25" hidden="1">
      <c r="A21" s="35">
        <v>16</v>
      </c>
      <c r="B21" s="26"/>
      <c r="C21" s="152"/>
      <c r="D21" s="61"/>
      <c r="E21" s="61"/>
      <c r="F21" s="152">
        <f t="shared" si="0"/>
        <v>0</v>
      </c>
      <c r="G21" s="169" t="e">
        <f t="shared" si="1"/>
        <v>#DIV/0!</v>
      </c>
      <c r="H21" s="85"/>
      <c r="I21" s="86">
        <v>1.2</v>
      </c>
      <c r="J21" s="87">
        <f t="shared" si="2"/>
        <v>0</v>
      </c>
    </row>
    <row r="22" spans="1:10" ht="11.25" hidden="1">
      <c r="A22" s="35">
        <v>17</v>
      </c>
      <c r="B22" s="26"/>
      <c r="C22" s="152"/>
      <c r="D22" s="61"/>
      <c r="E22" s="61"/>
      <c r="F22" s="152">
        <f t="shared" si="0"/>
        <v>0</v>
      </c>
      <c r="G22" s="169" t="e">
        <f t="shared" si="1"/>
        <v>#DIV/0!</v>
      </c>
      <c r="H22" s="85"/>
      <c r="I22" s="86">
        <v>1.2</v>
      </c>
      <c r="J22" s="87">
        <f t="shared" si="2"/>
        <v>0</v>
      </c>
    </row>
    <row r="23" spans="1:10" ht="11.25" hidden="1">
      <c r="A23" s="35">
        <v>18</v>
      </c>
      <c r="B23" s="26"/>
      <c r="C23" s="152"/>
      <c r="D23" s="61"/>
      <c r="E23" s="61"/>
      <c r="F23" s="152">
        <f t="shared" si="0"/>
        <v>0</v>
      </c>
      <c r="G23" s="169" t="e">
        <f t="shared" si="1"/>
        <v>#DIV/0!</v>
      </c>
      <c r="H23" s="85"/>
      <c r="I23" s="86">
        <v>1.2</v>
      </c>
      <c r="J23" s="87">
        <f t="shared" si="2"/>
        <v>0</v>
      </c>
    </row>
    <row r="24" spans="1:10" ht="11.25" hidden="1">
      <c r="A24" s="35">
        <v>19</v>
      </c>
      <c r="B24" s="26"/>
      <c r="C24" s="152"/>
      <c r="D24" s="61"/>
      <c r="E24" s="61"/>
      <c r="F24" s="152">
        <f t="shared" si="0"/>
        <v>0</v>
      </c>
      <c r="G24" s="169" t="e">
        <f t="shared" si="1"/>
        <v>#DIV/0!</v>
      </c>
      <c r="H24" s="85"/>
      <c r="I24" s="86">
        <v>1.2</v>
      </c>
      <c r="J24" s="87">
        <f t="shared" si="2"/>
        <v>0</v>
      </c>
    </row>
    <row r="25" spans="1:10" ht="11.25" hidden="1">
      <c r="A25" s="35">
        <v>20</v>
      </c>
      <c r="B25" s="26"/>
      <c r="C25" s="152"/>
      <c r="D25" s="61"/>
      <c r="E25" s="61"/>
      <c r="F25" s="152">
        <f t="shared" si="0"/>
        <v>0</v>
      </c>
      <c r="G25" s="169" t="e">
        <f t="shared" si="1"/>
        <v>#DIV/0!</v>
      </c>
      <c r="H25" s="85"/>
      <c r="I25" s="86">
        <v>1.2</v>
      </c>
      <c r="J25" s="87">
        <f t="shared" si="2"/>
        <v>0</v>
      </c>
    </row>
    <row r="26" spans="1:10" ht="11.25" hidden="1">
      <c r="A26" s="35">
        <v>21</v>
      </c>
      <c r="B26" s="26"/>
      <c r="C26" s="152"/>
      <c r="D26" s="61"/>
      <c r="E26" s="61"/>
      <c r="F26" s="152">
        <f t="shared" si="0"/>
        <v>0</v>
      </c>
      <c r="G26" s="169" t="e">
        <f t="shared" si="1"/>
        <v>#DIV/0!</v>
      </c>
      <c r="H26" s="85"/>
      <c r="I26" s="86">
        <v>1.2</v>
      </c>
      <c r="J26" s="87">
        <f t="shared" si="2"/>
        <v>0</v>
      </c>
    </row>
    <row r="27" spans="1:10" ht="11.25" hidden="1">
      <c r="A27" s="35">
        <v>22</v>
      </c>
      <c r="B27" s="26"/>
      <c r="C27" s="152"/>
      <c r="D27" s="61"/>
      <c r="E27" s="61"/>
      <c r="F27" s="152">
        <f t="shared" si="0"/>
        <v>0</v>
      </c>
      <c r="G27" s="86" t="e">
        <f>C27/F27*100</f>
        <v>#DIV/0!</v>
      </c>
      <c r="H27" s="87"/>
      <c r="I27" s="86">
        <v>1.2</v>
      </c>
      <c r="J27" s="87">
        <f t="shared" si="2"/>
        <v>0</v>
      </c>
    </row>
    <row r="28" spans="1:10" ht="11.25" hidden="1">
      <c r="A28" s="35">
        <v>23</v>
      </c>
      <c r="B28" s="26"/>
      <c r="C28" s="163"/>
      <c r="D28" s="61"/>
      <c r="E28" s="61"/>
      <c r="F28" s="152">
        <f t="shared" si="0"/>
        <v>0</v>
      </c>
      <c r="G28" s="169" t="e">
        <f>C28/F28</f>
        <v>#DIV/0!</v>
      </c>
      <c r="H28" s="88"/>
      <c r="I28" s="86">
        <v>1.2</v>
      </c>
      <c r="J28" s="87">
        <f t="shared" si="2"/>
        <v>0</v>
      </c>
    </row>
    <row r="29" spans="1:10" ht="11.25" hidden="1">
      <c r="A29" s="35">
        <v>24</v>
      </c>
      <c r="B29" s="26"/>
      <c r="C29" s="170"/>
      <c r="D29" s="61"/>
      <c r="E29" s="61"/>
      <c r="F29" s="152">
        <f t="shared" si="0"/>
        <v>0</v>
      </c>
      <c r="G29" s="169" t="e">
        <f>C29/F29</f>
        <v>#DIV/0!</v>
      </c>
      <c r="H29" s="88"/>
      <c r="I29" s="86">
        <v>1.2</v>
      </c>
      <c r="J29" s="87">
        <f t="shared" si="2"/>
        <v>0</v>
      </c>
    </row>
    <row r="30" spans="1:10" ht="11.25">
      <c r="A30" s="280" t="s">
        <v>75</v>
      </c>
      <c r="B30" s="281"/>
      <c r="C30" s="154">
        <f>SUM(C6:C29)</f>
        <v>0</v>
      </c>
      <c r="D30" s="154">
        <f>SUM(D6:D29)</f>
        <v>82746.59999999999</v>
      </c>
      <c r="E30" s="154">
        <f>SUM(E6:E29)</f>
        <v>26015.999659999998</v>
      </c>
      <c r="F30" s="154">
        <f>SUM(F6:F29)</f>
        <v>56730.600340000005</v>
      </c>
      <c r="G30" s="166" t="s">
        <v>6</v>
      </c>
      <c r="H30" s="83" t="s">
        <v>6</v>
      </c>
      <c r="I30" s="73">
        <v>1.2</v>
      </c>
      <c r="J30" s="73" t="s">
        <v>6</v>
      </c>
    </row>
    <row r="31" spans="1:10" ht="11.25">
      <c r="A31" s="40"/>
      <c r="B31" s="20"/>
      <c r="H31" s="39"/>
      <c r="I31" s="75"/>
      <c r="J31" s="75"/>
    </row>
    <row r="32" spans="1:10" ht="11.25">
      <c r="A32" s="40"/>
      <c r="B32" s="20"/>
      <c r="H32" s="39"/>
      <c r="I32" s="75"/>
      <c r="J32" s="75"/>
    </row>
    <row r="33" spans="1:10" ht="11.25">
      <c r="A33" s="40"/>
      <c r="B33" s="20"/>
      <c r="H33" s="39"/>
      <c r="I33" s="75"/>
      <c r="J33" s="75"/>
    </row>
    <row r="34" spans="1:10" ht="11.25">
      <c r="A34" s="40"/>
      <c r="B34" s="20"/>
      <c r="H34" s="39"/>
      <c r="I34" s="75"/>
      <c r="J34" s="75"/>
    </row>
    <row r="35" spans="1:10" ht="11.25">
      <c r="A35" s="40"/>
      <c r="B35" s="20"/>
      <c r="H35" s="39"/>
      <c r="I35" s="75"/>
      <c r="J35" s="75"/>
    </row>
    <row r="36" spans="1:10" ht="11.25">
      <c r="A36" s="40"/>
      <c r="B36" s="20"/>
      <c r="H36" s="39"/>
      <c r="I36" s="75"/>
      <c r="J36" s="75"/>
    </row>
    <row r="37" spans="1:10" ht="11.25">
      <c r="A37" s="39"/>
      <c r="B37" s="75"/>
      <c r="H37" s="39"/>
      <c r="I37" s="75"/>
      <c r="J37" s="75"/>
    </row>
    <row r="38" spans="1:10" ht="11.25">
      <c r="A38" s="39"/>
      <c r="B38" s="75"/>
      <c r="H38" s="39"/>
      <c r="I38" s="75"/>
      <c r="J38" s="75"/>
    </row>
    <row r="39" spans="1:10" ht="11.25">
      <c r="A39" s="39"/>
      <c r="B39" s="75"/>
      <c r="H39" s="39"/>
      <c r="I39" s="75"/>
      <c r="J39" s="75"/>
    </row>
    <row r="40" spans="1:10" ht="11.25">
      <c r="A40" s="39"/>
      <c r="B40" s="75"/>
      <c r="H40" s="39"/>
      <c r="I40" s="75"/>
      <c r="J40" s="75"/>
    </row>
    <row r="41" spans="1:10" ht="11.25">
      <c r="A41" s="39"/>
      <c r="B41" s="75"/>
      <c r="H41" s="39"/>
      <c r="I41" s="75"/>
      <c r="J41" s="75"/>
    </row>
    <row r="42" spans="8:10" ht="11.25">
      <c r="H42" s="39"/>
      <c r="I42" s="75"/>
      <c r="J42" s="7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9" sqref="D9"/>
    </sheetView>
  </sheetViews>
  <sheetFormatPr defaultColWidth="9.00390625" defaultRowHeight="12.75"/>
  <cols>
    <col min="1" max="1" width="3.375" style="38" customWidth="1"/>
    <col min="2" max="2" width="24.00390625" style="15" customWidth="1"/>
    <col min="3" max="3" width="33.375" style="148" customWidth="1"/>
    <col min="4" max="4" width="28.75390625" style="148" customWidth="1"/>
    <col min="5" max="5" width="11.875" style="156" customWidth="1"/>
    <col min="6" max="6" width="13.625" style="38" customWidth="1"/>
    <col min="7" max="7" width="11.125" style="15" customWidth="1"/>
    <col min="8" max="8" width="10.625" style="15" customWidth="1"/>
    <col min="9" max="9" width="9.125" style="171" customWidth="1"/>
    <col min="10" max="16384" width="9.125" style="148" customWidth="1"/>
  </cols>
  <sheetData>
    <row r="1" spans="1:11" ht="43.5" customHeight="1">
      <c r="A1" s="276" t="s">
        <v>76</v>
      </c>
      <c r="B1" s="276"/>
      <c r="C1" s="276"/>
      <c r="D1" s="276"/>
      <c r="E1" s="276"/>
      <c r="F1" s="276"/>
      <c r="G1" s="276"/>
      <c r="H1" s="276"/>
      <c r="I1" s="50"/>
      <c r="J1" s="42"/>
      <c r="K1" s="42"/>
    </row>
    <row r="2" spans="1:2" ht="11.25">
      <c r="A2" s="37"/>
      <c r="B2" s="63"/>
    </row>
    <row r="3" spans="1:8" ht="72" customHeight="1">
      <c r="A3" s="282" t="s">
        <v>1</v>
      </c>
      <c r="B3" s="280" t="s">
        <v>99</v>
      </c>
      <c r="C3" s="150" t="s">
        <v>158</v>
      </c>
      <c r="D3" s="159" t="s">
        <v>159</v>
      </c>
      <c r="E3" s="150" t="s">
        <v>22</v>
      </c>
      <c r="F3" s="274" t="s">
        <v>77</v>
      </c>
      <c r="G3" s="274" t="s">
        <v>3</v>
      </c>
      <c r="H3" s="65" t="s">
        <v>4</v>
      </c>
    </row>
    <row r="4" spans="1:8" ht="38.25" customHeight="1">
      <c r="A4" s="283"/>
      <c r="B4" s="280"/>
      <c r="C4" s="89" t="s">
        <v>78</v>
      </c>
      <c r="D4" s="89" t="s">
        <v>73</v>
      </c>
      <c r="E4" s="151" t="s">
        <v>74</v>
      </c>
      <c r="F4" s="275"/>
      <c r="G4" s="275"/>
      <c r="H4" s="76" t="s">
        <v>47</v>
      </c>
    </row>
    <row r="5" spans="1:8" ht="16.5" customHeight="1">
      <c r="A5" s="27">
        <v>1</v>
      </c>
      <c r="B5" s="54">
        <v>2</v>
      </c>
      <c r="C5" s="7">
        <v>3</v>
      </c>
      <c r="D5" s="7">
        <v>4</v>
      </c>
      <c r="E5" s="168">
        <v>5</v>
      </c>
      <c r="F5" s="7">
        <v>6</v>
      </c>
      <c r="G5" s="7">
        <v>7</v>
      </c>
      <c r="H5" s="78">
        <v>8</v>
      </c>
    </row>
    <row r="6" spans="1:8" ht="11.25">
      <c r="A6" s="35">
        <v>1</v>
      </c>
      <c r="B6" s="14" t="s">
        <v>144</v>
      </c>
      <c r="C6" s="172">
        <v>0</v>
      </c>
      <c r="D6" s="160">
        <f>'о3'!C6</f>
        <v>1259.283</v>
      </c>
      <c r="E6" s="173">
        <f aca="true" t="shared" si="0" ref="E6:E29">C6/D6</f>
        <v>0</v>
      </c>
      <c r="F6" s="87">
        <f>(E6-5)/(0-5)</f>
        <v>1</v>
      </c>
      <c r="G6" s="80">
        <v>1.2</v>
      </c>
      <c r="H6" s="80">
        <f aca="true" t="shared" si="1" ref="H6:H29">F6*G6</f>
        <v>1.2</v>
      </c>
    </row>
    <row r="7" spans="1:8" ht="11.25">
      <c r="A7" s="35">
        <v>2</v>
      </c>
      <c r="B7" s="14" t="s">
        <v>145</v>
      </c>
      <c r="C7" s="172">
        <v>0</v>
      </c>
      <c r="D7" s="152">
        <f>'о3'!C7</f>
        <v>1329.506</v>
      </c>
      <c r="E7" s="173">
        <f t="shared" si="0"/>
        <v>0</v>
      </c>
      <c r="F7" s="87">
        <f aca="true" t="shared" si="2" ref="F7:F14">(E7-5)/(0-5)</f>
        <v>1</v>
      </c>
      <c r="G7" s="80">
        <v>1.2</v>
      </c>
      <c r="H7" s="80">
        <f t="shared" si="1"/>
        <v>1.2</v>
      </c>
    </row>
    <row r="8" spans="1:8" ht="11.25">
      <c r="A8" s="35">
        <v>3</v>
      </c>
      <c r="B8" s="14" t="s">
        <v>146</v>
      </c>
      <c r="C8" s="174">
        <v>0</v>
      </c>
      <c r="D8" s="152">
        <f>'о3'!C8</f>
        <v>1179.672</v>
      </c>
      <c r="E8" s="173">
        <f t="shared" si="0"/>
        <v>0</v>
      </c>
      <c r="F8" s="87">
        <f t="shared" si="2"/>
        <v>1</v>
      </c>
      <c r="G8" s="80">
        <v>1.2</v>
      </c>
      <c r="H8" s="80">
        <f t="shared" si="1"/>
        <v>1.2</v>
      </c>
    </row>
    <row r="9" spans="1:8" ht="11.25">
      <c r="A9" s="35">
        <v>4</v>
      </c>
      <c r="B9" s="14" t="s">
        <v>147</v>
      </c>
      <c r="C9" s="172">
        <v>0</v>
      </c>
      <c r="D9" s="152">
        <f>'о3'!C9</f>
        <v>1170.338</v>
      </c>
      <c r="E9" s="173">
        <f t="shared" si="0"/>
        <v>0</v>
      </c>
      <c r="F9" s="87">
        <f t="shared" si="2"/>
        <v>1</v>
      </c>
      <c r="G9" s="80">
        <v>1.2</v>
      </c>
      <c r="H9" s="80">
        <f t="shared" si="1"/>
        <v>1.2</v>
      </c>
    </row>
    <row r="10" spans="1:8" ht="11.25">
      <c r="A10" s="35">
        <v>5</v>
      </c>
      <c r="B10" s="14" t="s">
        <v>148</v>
      </c>
      <c r="C10" s="172">
        <v>0</v>
      </c>
      <c r="D10" s="152">
        <f>'о3'!C10</f>
        <v>2622.891</v>
      </c>
      <c r="E10" s="173">
        <f t="shared" si="0"/>
        <v>0</v>
      </c>
      <c r="F10" s="87">
        <f t="shared" si="2"/>
        <v>1</v>
      </c>
      <c r="G10" s="87">
        <v>1.2</v>
      </c>
      <c r="H10" s="87">
        <f t="shared" si="1"/>
        <v>1.2</v>
      </c>
    </row>
    <row r="11" spans="1:8" ht="11.25">
      <c r="A11" s="35">
        <v>6</v>
      </c>
      <c r="B11" s="14" t="s">
        <v>149</v>
      </c>
      <c r="C11" s="172">
        <v>0</v>
      </c>
      <c r="D11" s="152">
        <f>'о3'!C11</f>
        <v>1117.439</v>
      </c>
      <c r="E11" s="173">
        <f t="shared" si="0"/>
        <v>0</v>
      </c>
      <c r="F11" s="87">
        <f t="shared" si="2"/>
        <v>1</v>
      </c>
      <c r="G11" s="87">
        <v>1.2</v>
      </c>
      <c r="H11" s="87">
        <f t="shared" si="1"/>
        <v>1.2</v>
      </c>
    </row>
    <row r="12" spans="1:8" ht="11.25">
      <c r="A12" s="35">
        <v>7</v>
      </c>
      <c r="B12" s="14" t="s">
        <v>150</v>
      </c>
      <c r="C12" s="172">
        <v>0</v>
      </c>
      <c r="D12" s="152">
        <f>'о3'!C12</f>
        <v>1263.681</v>
      </c>
      <c r="E12" s="173">
        <f t="shared" si="0"/>
        <v>0</v>
      </c>
      <c r="F12" s="87">
        <f t="shared" si="2"/>
        <v>1</v>
      </c>
      <c r="G12" s="87">
        <v>1.2</v>
      </c>
      <c r="H12" s="87">
        <f t="shared" si="1"/>
        <v>1.2</v>
      </c>
    </row>
    <row r="13" spans="1:8" ht="11.25">
      <c r="A13" s="35">
        <v>8</v>
      </c>
      <c r="B13" s="14" t="s">
        <v>151</v>
      </c>
      <c r="C13" s="172">
        <v>0</v>
      </c>
      <c r="D13" s="152">
        <f>'о3'!C13</f>
        <v>928.461</v>
      </c>
      <c r="E13" s="173">
        <f t="shared" si="0"/>
        <v>0</v>
      </c>
      <c r="F13" s="87">
        <f t="shared" si="2"/>
        <v>1</v>
      </c>
      <c r="G13" s="87">
        <v>1.2</v>
      </c>
      <c r="H13" s="87">
        <f t="shared" si="1"/>
        <v>1.2</v>
      </c>
    </row>
    <row r="14" spans="1:8" ht="11.25">
      <c r="A14" s="35">
        <v>9</v>
      </c>
      <c r="B14" s="14" t="s">
        <v>152</v>
      </c>
      <c r="C14" s="172">
        <v>0</v>
      </c>
      <c r="D14" s="152">
        <f>'о3'!C14</f>
        <v>1053.296</v>
      </c>
      <c r="E14" s="173">
        <f t="shared" si="0"/>
        <v>0</v>
      </c>
      <c r="F14" s="87">
        <f t="shared" si="2"/>
        <v>1</v>
      </c>
      <c r="G14" s="87">
        <v>1.2</v>
      </c>
      <c r="H14" s="87">
        <f t="shared" si="1"/>
        <v>1.2</v>
      </c>
    </row>
    <row r="15" spans="1:8" ht="11.25" hidden="1">
      <c r="A15" s="35">
        <v>10</v>
      </c>
      <c r="B15" s="14"/>
      <c r="C15" s="175"/>
      <c r="D15" s="152"/>
      <c r="E15" s="176" t="e">
        <f t="shared" si="0"/>
        <v>#DIV/0!</v>
      </c>
      <c r="F15" s="74"/>
      <c r="G15" s="87">
        <v>1.2</v>
      </c>
      <c r="H15" s="87">
        <f t="shared" si="1"/>
        <v>0</v>
      </c>
    </row>
    <row r="16" spans="1:8" ht="11.25" hidden="1">
      <c r="A16" s="35">
        <v>11</v>
      </c>
      <c r="B16" s="14"/>
      <c r="C16" s="175"/>
      <c r="D16" s="152"/>
      <c r="E16" s="176" t="e">
        <f t="shared" si="0"/>
        <v>#DIV/0!</v>
      </c>
      <c r="F16" s="74"/>
      <c r="G16" s="87">
        <v>1.2</v>
      </c>
      <c r="H16" s="87">
        <f t="shared" si="1"/>
        <v>0</v>
      </c>
    </row>
    <row r="17" spans="1:8" ht="11.25" hidden="1">
      <c r="A17" s="35">
        <v>12</v>
      </c>
      <c r="B17" s="14"/>
      <c r="C17" s="170"/>
      <c r="D17" s="163"/>
      <c r="E17" s="176" t="e">
        <f t="shared" si="0"/>
        <v>#DIV/0!</v>
      </c>
      <c r="F17" s="74"/>
      <c r="G17" s="87">
        <v>1.2</v>
      </c>
      <c r="H17" s="87">
        <f t="shared" si="1"/>
        <v>0</v>
      </c>
    </row>
    <row r="18" spans="1:8" ht="11.25" hidden="1">
      <c r="A18" s="35">
        <v>13</v>
      </c>
      <c r="B18" s="20"/>
      <c r="C18" s="175"/>
      <c r="D18" s="152"/>
      <c r="E18" s="176" t="e">
        <f t="shared" si="0"/>
        <v>#DIV/0!</v>
      </c>
      <c r="F18" s="74"/>
      <c r="G18" s="87">
        <v>1.2</v>
      </c>
      <c r="H18" s="87">
        <f t="shared" si="1"/>
        <v>0</v>
      </c>
    </row>
    <row r="19" spans="1:8" ht="11.25" hidden="1">
      <c r="A19" s="35">
        <v>14</v>
      </c>
      <c r="B19" s="20"/>
      <c r="C19" s="175"/>
      <c r="D19" s="152"/>
      <c r="E19" s="176" t="e">
        <f t="shared" si="0"/>
        <v>#DIV/0!</v>
      </c>
      <c r="F19" s="74"/>
      <c r="G19" s="87">
        <v>1.2</v>
      </c>
      <c r="H19" s="87">
        <f t="shared" si="1"/>
        <v>0</v>
      </c>
    </row>
    <row r="20" spans="1:8" ht="11.25" hidden="1">
      <c r="A20" s="35">
        <v>15</v>
      </c>
      <c r="B20" s="20"/>
      <c r="C20" s="170"/>
      <c r="D20" s="163"/>
      <c r="E20" s="176" t="e">
        <f t="shared" si="0"/>
        <v>#DIV/0!</v>
      </c>
      <c r="F20" s="74"/>
      <c r="G20" s="87">
        <v>1.2</v>
      </c>
      <c r="H20" s="87">
        <f t="shared" si="1"/>
        <v>0</v>
      </c>
    </row>
    <row r="21" spans="1:8" ht="11.25" hidden="1">
      <c r="A21" s="35">
        <v>16</v>
      </c>
      <c r="B21" s="20"/>
      <c r="C21" s="175"/>
      <c r="D21" s="152"/>
      <c r="E21" s="176" t="e">
        <f t="shared" si="0"/>
        <v>#DIV/0!</v>
      </c>
      <c r="F21" s="74"/>
      <c r="G21" s="87">
        <v>1.2</v>
      </c>
      <c r="H21" s="87">
        <f t="shared" si="1"/>
        <v>0</v>
      </c>
    </row>
    <row r="22" spans="1:8" ht="11.25" hidden="1">
      <c r="A22" s="35">
        <v>17</v>
      </c>
      <c r="B22" s="20"/>
      <c r="C22" s="177"/>
      <c r="D22" s="152"/>
      <c r="E22" s="176" t="e">
        <f t="shared" si="0"/>
        <v>#DIV/0!</v>
      </c>
      <c r="F22" s="74"/>
      <c r="G22" s="87">
        <v>1.2</v>
      </c>
      <c r="H22" s="87">
        <f t="shared" si="1"/>
        <v>0</v>
      </c>
    </row>
    <row r="23" spans="1:8" ht="11.25" hidden="1">
      <c r="A23" s="35">
        <v>18</v>
      </c>
      <c r="B23" s="20"/>
      <c r="C23" s="175"/>
      <c r="D23" s="152"/>
      <c r="E23" s="176" t="e">
        <f t="shared" si="0"/>
        <v>#DIV/0!</v>
      </c>
      <c r="F23" s="74"/>
      <c r="G23" s="87">
        <v>1.2</v>
      </c>
      <c r="H23" s="87">
        <f t="shared" si="1"/>
        <v>0</v>
      </c>
    </row>
    <row r="24" spans="1:8" ht="11.25" hidden="1">
      <c r="A24" s="35">
        <v>19</v>
      </c>
      <c r="B24" s="20"/>
      <c r="C24" s="175"/>
      <c r="D24" s="152"/>
      <c r="E24" s="176" t="e">
        <f t="shared" si="0"/>
        <v>#DIV/0!</v>
      </c>
      <c r="F24" s="74"/>
      <c r="G24" s="87">
        <v>1.2</v>
      </c>
      <c r="H24" s="87">
        <f t="shared" si="1"/>
        <v>0</v>
      </c>
    </row>
    <row r="25" spans="1:8" ht="11.25" hidden="1">
      <c r="A25" s="35">
        <v>20</v>
      </c>
      <c r="B25" s="20"/>
      <c r="C25" s="175"/>
      <c r="D25" s="152"/>
      <c r="E25" s="176" t="e">
        <f t="shared" si="0"/>
        <v>#DIV/0!</v>
      </c>
      <c r="F25" s="74"/>
      <c r="G25" s="87">
        <v>1.2</v>
      </c>
      <c r="H25" s="87">
        <f t="shared" si="1"/>
        <v>0</v>
      </c>
    </row>
    <row r="26" spans="1:8" ht="11.25" hidden="1">
      <c r="A26" s="35">
        <v>21</v>
      </c>
      <c r="B26" s="20"/>
      <c r="C26" s="175"/>
      <c r="D26" s="152"/>
      <c r="E26" s="176" t="e">
        <f t="shared" si="0"/>
        <v>#DIV/0!</v>
      </c>
      <c r="F26" s="74"/>
      <c r="G26" s="87">
        <v>1.2</v>
      </c>
      <c r="H26" s="87">
        <f t="shared" si="1"/>
        <v>0</v>
      </c>
    </row>
    <row r="27" spans="1:8" ht="11.25" hidden="1">
      <c r="A27" s="35">
        <v>22</v>
      </c>
      <c r="B27" s="20"/>
      <c r="C27" s="175"/>
      <c r="D27" s="152"/>
      <c r="E27" s="176" t="e">
        <f t="shared" si="0"/>
        <v>#DIV/0!</v>
      </c>
      <c r="F27" s="74"/>
      <c r="G27" s="87">
        <v>1.2</v>
      </c>
      <c r="H27" s="87">
        <f t="shared" si="1"/>
        <v>0</v>
      </c>
    </row>
    <row r="28" spans="1:8" ht="11.25" hidden="1">
      <c r="A28" s="35">
        <v>23</v>
      </c>
      <c r="B28" s="20"/>
      <c r="C28" s="170"/>
      <c r="D28" s="163"/>
      <c r="E28" s="176" t="e">
        <f t="shared" si="0"/>
        <v>#DIV/0!</v>
      </c>
      <c r="F28" s="74"/>
      <c r="G28" s="87">
        <v>1.2</v>
      </c>
      <c r="H28" s="87">
        <f t="shared" si="1"/>
        <v>0</v>
      </c>
    </row>
    <row r="29" spans="1:8" ht="11.25" hidden="1">
      <c r="A29" s="35">
        <v>24</v>
      </c>
      <c r="B29" s="20"/>
      <c r="C29" s="170"/>
      <c r="D29" s="163"/>
      <c r="E29" s="176" t="e">
        <f t="shared" si="0"/>
        <v>#DIV/0!</v>
      </c>
      <c r="F29" s="74"/>
      <c r="G29" s="87">
        <v>1.2</v>
      </c>
      <c r="H29" s="87">
        <f t="shared" si="1"/>
        <v>0</v>
      </c>
    </row>
    <row r="30" spans="1:8" ht="11.25">
      <c r="A30" s="280" t="s">
        <v>75</v>
      </c>
      <c r="B30" s="281"/>
      <c r="C30" s="178">
        <f>SUM(C6:C29)</f>
        <v>0</v>
      </c>
      <c r="D30" s="24">
        <f>SUM(D6:D29)</f>
        <v>11924.567000000001</v>
      </c>
      <c r="E30" s="166" t="s">
        <v>6</v>
      </c>
      <c r="F30" s="83" t="s">
        <v>6</v>
      </c>
      <c r="G30" s="73">
        <v>1.2</v>
      </c>
      <c r="H30" s="73" t="s">
        <v>6</v>
      </c>
    </row>
    <row r="31" spans="1:8" ht="11.25">
      <c r="A31" s="40"/>
      <c r="B31" s="20"/>
      <c r="F31" s="39"/>
      <c r="G31" s="75"/>
      <c r="H31" s="75"/>
    </row>
    <row r="32" spans="1:8" ht="11.25">
      <c r="A32" s="40"/>
      <c r="B32" s="20"/>
      <c r="F32" s="39"/>
      <c r="G32" s="75"/>
      <c r="H32" s="75"/>
    </row>
    <row r="33" spans="1:8" ht="11.25">
      <c r="A33" s="40"/>
      <c r="B33" s="20"/>
      <c r="F33" s="39"/>
      <c r="G33" s="75"/>
      <c r="H33" s="75"/>
    </row>
    <row r="34" spans="1:8" ht="11.25">
      <c r="A34" s="40"/>
      <c r="B34" s="20"/>
      <c r="F34" s="39"/>
      <c r="G34" s="75"/>
      <c r="H34" s="75"/>
    </row>
    <row r="35" spans="1:8" ht="11.25">
      <c r="A35" s="40"/>
      <c r="B35" s="20"/>
      <c r="F35" s="39"/>
      <c r="G35" s="75"/>
      <c r="H35" s="75"/>
    </row>
    <row r="36" spans="1:8" ht="11.25">
      <c r="A36" s="40"/>
      <c r="B36" s="20"/>
      <c r="F36" s="39"/>
      <c r="G36" s="75"/>
      <c r="H36" s="75"/>
    </row>
    <row r="37" spans="1:8" ht="11.25">
      <c r="A37" s="39"/>
      <c r="B37" s="75"/>
      <c r="F37" s="39"/>
      <c r="G37" s="75"/>
      <c r="H37" s="75"/>
    </row>
    <row r="38" spans="1:8" ht="11.25">
      <c r="A38" s="39"/>
      <c r="B38" s="75"/>
      <c r="F38" s="39"/>
      <c r="G38" s="75"/>
      <c r="H38" s="75"/>
    </row>
    <row r="39" spans="1:8" ht="11.25">
      <c r="A39" s="39"/>
      <c r="B39" s="75"/>
      <c r="F39" s="39"/>
      <c r="G39" s="75"/>
      <c r="H39" s="75"/>
    </row>
    <row r="40" spans="1:8" ht="11.25">
      <c r="A40" s="39"/>
      <c r="B40" s="75"/>
      <c r="F40" s="39"/>
      <c r="G40" s="75"/>
      <c r="H40" s="75"/>
    </row>
    <row r="41" spans="1:8" ht="11.25">
      <c r="A41" s="39"/>
      <c r="B41" s="75"/>
      <c r="F41" s="39"/>
      <c r="G41" s="75"/>
      <c r="H41" s="75"/>
    </row>
    <row r="42" spans="6:8" ht="11.25">
      <c r="F42" s="39"/>
      <c r="G42" s="75"/>
      <c r="H42" s="7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30" sqref="D30"/>
    </sheetView>
  </sheetViews>
  <sheetFormatPr defaultColWidth="9.00390625" defaultRowHeight="12.75"/>
  <cols>
    <col min="1" max="1" width="5.125" style="38" customWidth="1"/>
    <col min="2" max="2" width="22.25390625" style="15" customWidth="1"/>
    <col min="3" max="3" width="29.00390625" style="148" customWidth="1"/>
    <col min="4" max="4" width="26.625" style="148" customWidth="1"/>
    <col min="5" max="5" width="12.375" style="156" customWidth="1"/>
    <col min="6" max="6" width="12.625" style="38" customWidth="1"/>
    <col min="7" max="7" width="12.375" style="15" customWidth="1"/>
    <col min="8" max="8" width="11.00390625" style="15" customWidth="1"/>
    <col min="9" max="16384" width="9.125" style="148" customWidth="1"/>
  </cols>
  <sheetData>
    <row r="1" spans="1:11" ht="42" customHeight="1">
      <c r="A1" s="276" t="s">
        <v>69</v>
      </c>
      <c r="B1" s="276"/>
      <c r="C1" s="276"/>
      <c r="D1" s="276"/>
      <c r="E1" s="276"/>
      <c r="F1" s="276"/>
      <c r="G1" s="276"/>
      <c r="H1" s="276"/>
      <c r="I1" s="41"/>
      <c r="J1" s="41"/>
      <c r="K1" s="41"/>
    </row>
    <row r="2" spans="1:2" ht="11.25">
      <c r="A2" s="37"/>
      <c r="B2" s="63"/>
    </row>
    <row r="3" spans="1:8" ht="78.75" customHeight="1">
      <c r="A3" s="282" t="s">
        <v>70</v>
      </c>
      <c r="B3" s="280" t="s">
        <v>99</v>
      </c>
      <c r="C3" s="150" t="s">
        <v>160</v>
      </c>
      <c r="D3" s="150" t="s">
        <v>161</v>
      </c>
      <c r="E3" s="150" t="s">
        <v>22</v>
      </c>
      <c r="F3" s="274" t="s">
        <v>71</v>
      </c>
      <c r="G3" s="274" t="s">
        <v>3</v>
      </c>
      <c r="H3" s="65" t="s">
        <v>4</v>
      </c>
    </row>
    <row r="4" spans="1:8" ht="45" customHeight="1">
      <c r="A4" s="283"/>
      <c r="B4" s="280"/>
      <c r="C4" s="89" t="s">
        <v>72</v>
      </c>
      <c r="D4" s="89" t="s">
        <v>73</v>
      </c>
      <c r="E4" s="158" t="s">
        <v>74</v>
      </c>
      <c r="F4" s="275"/>
      <c r="G4" s="275"/>
      <c r="H4" s="158" t="s">
        <v>47</v>
      </c>
    </row>
    <row r="5" spans="1:8" ht="17.25" customHeight="1">
      <c r="A5" s="27">
        <v>1</v>
      </c>
      <c r="B5" s="54">
        <v>2</v>
      </c>
      <c r="C5" s="7">
        <v>3</v>
      </c>
      <c r="D5" s="7">
        <v>4</v>
      </c>
      <c r="E5" s="159">
        <v>5</v>
      </c>
      <c r="F5" s="7">
        <v>6</v>
      </c>
      <c r="G5" s="7">
        <v>7</v>
      </c>
      <c r="H5" s="78">
        <v>8</v>
      </c>
    </row>
    <row r="6" spans="1:8" s="254" customFormat="1" ht="11.25">
      <c r="A6" s="187">
        <v>1</v>
      </c>
      <c r="B6" s="188" t="s">
        <v>144</v>
      </c>
      <c r="C6" s="189">
        <v>0</v>
      </c>
      <c r="D6" s="264">
        <v>501.249</v>
      </c>
      <c r="E6" s="265">
        <f aca="true" t="shared" si="0" ref="E6:E29">C6/D6</f>
        <v>0</v>
      </c>
      <c r="F6" s="211">
        <f aca="true" t="shared" si="1" ref="F6:F14">(E6-5)/(0-5)</f>
        <v>1</v>
      </c>
      <c r="G6" s="211">
        <v>1.2</v>
      </c>
      <c r="H6" s="211">
        <f aca="true" t="shared" si="2" ref="H6:H29">F6*G6</f>
        <v>1.2</v>
      </c>
    </row>
    <row r="7" spans="1:8" s="254" customFormat="1" ht="11.25">
      <c r="A7" s="187">
        <v>2</v>
      </c>
      <c r="B7" s="188" t="s">
        <v>145</v>
      </c>
      <c r="C7" s="189">
        <v>0</v>
      </c>
      <c r="D7" s="264">
        <v>315.895</v>
      </c>
      <c r="E7" s="265">
        <f t="shared" si="0"/>
        <v>0</v>
      </c>
      <c r="F7" s="211">
        <f t="shared" si="1"/>
        <v>1</v>
      </c>
      <c r="G7" s="211">
        <v>1.2</v>
      </c>
      <c r="H7" s="211">
        <f t="shared" si="2"/>
        <v>1.2</v>
      </c>
    </row>
    <row r="8" spans="1:8" s="254" customFormat="1" ht="11.25">
      <c r="A8" s="187">
        <v>3</v>
      </c>
      <c r="B8" s="188" t="s">
        <v>146</v>
      </c>
      <c r="C8" s="262">
        <v>0</v>
      </c>
      <c r="D8" s="264">
        <v>543.089</v>
      </c>
      <c r="E8" s="265">
        <f t="shared" si="0"/>
        <v>0</v>
      </c>
      <c r="F8" s="211">
        <f t="shared" si="1"/>
        <v>1</v>
      </c>
      <c r="G8" s="211">
        <v>1.2</v>
      </c>
      <c r="H8" s="211">
        <f t="shared" si="2"/>
        <v>1.2</v>
      </c>
    </row>
    <row r="9" spans="1:8" s="254" customFormat="1" ht="11.25">
      <c r="A9" s="187">
        <v>4</v>
      </c>
      <c r="B9" s="188" t="s">
        <v>147</v>
      </c>
      <c r="C9" s="189">
        <v>0</v>
      </c>
      <c r="D9" s="264">
        <v>435.5</v>
      </c>
      <c r="E9" s="265">
        <f t="shared" si="0"/>
        <v>0</v>
      </c>
      <c r="F9" s="211">
        <f t="shared" si="1"/>
        <v>1</v>
      </c>
      <c r="G9" s="211">
        <v>1.2</v>
      </c>
      <c r="H9" s="211">
        <f t="shared" si="2"/>
        <v>1.2</v>
      </c>
    </row>
    <row r="10" spans="1:8" s="254" customFormat="1" ht="11.25">
      <c r="A10" s="187">
        <v>5</v>
      </c>
      <c r="B10" s="188" t="s">
        <v>148</v>
      </c>
      <c r="C10" s="189">
        <v>0</v>
      </c>
      <c r="D10" s="264">
        <v>2144.124</v>
      </c>
      <c r="E10" s="265">
        <f t="shared" si="0"/>
        <v>0</v>
      </c>
      <c r="F10" s="211">
        <f t="shared" si="1"/>
        <v>1</v>
      </c>
      <c r="G10" s="211">
        <v>1.2</v>
      </c>
      <c r="H10" s="211">
        <f t="shared" si="2"/>
        <v>1.2</v>
      </c>
    </row>
    <row r="11" spans="1:8" s="254" customFormat="1" ht="11.25">
      <c r="A11" s="187">
        <v>6</v>
      </c>
      <c r="B11" s="188" t="s">
        <v>149</v>
      </c>
      <c r="C11" s="189">
        <v>0</v>
      </c>
      <c r="D11" s="264">
        <v>439.544</v>
      </c>
      <c r="E11" s="265">
        <f t="shared" si="0"/>
        <v>0</v>
      </c>
      <c r="F11" s="211">
        <f t="shared" si="1"/>
        <v>1</v>
      </c>
      <c r="G11" s="211">
        <v>1.2</v>
      </c>
      <c r="H11" s="211">
        <f t="shared" si="2"/>
        <v>1.2</v>
      </c>
    </row>
    <row r="12" spans="1:8" s="254" customFormat="1" ht="11.25">
      <c r="A12" s="187">
        <v>7</v>
      </c>
      <c r="B12" s="188" t="s">
        <v>150</v>
      </c>
      <c r="C12" s="189">
        <v>0</v>
      </c>
      <c r="D12" s="264">
        <v>514.451</v>
      </c>
      <c r="E12" s="265">
        <f t="shared" si="0"/>
        <v>0</v>
      </c>
      <c r="F12" s="211">
        <f t="shared" si="1"/>
        <v>1</v>
      </c>
      <c r="G12" s="211">
        <v>1.2</v>
      </c>
      <c r="H12" s="211">
        <f t="shared" si="2"/>
        <v>1.2</v>
      </c>
    </row>
    <row r="13" spans="1:8" s="254" customFormat="1" ht="11.25">
      <c r="A13" s="187">
        <v>8</v>
      </c>
      <c r="B13" s="188" t="s">
        <v>151</v>
      </c>
      <c r="C13" s="189">
        <v>0</v>
      </c>
      <c r="D13" s="264">
        <v>274.121</v>
      </c>
      <c r="E13" s="265">
        <f t="shared" si="0"/>
        <v>0</v>
      </c>
      <c r="F13" s="211">
        <f t="shared" si="1"/>
        <v>1</v>
      </c>
      <c r="G13" s="211">
        <v>1.2</v>
      </c>
      <c r="H13" s="211">
        <f t="shared" si="2"/>
        <v>1.2</v>
      </c>
    </row>
    <row r="14" spans="1:8" s="254" customFormat="1" ht="11.25">
      <c r="A14" s="187">
        <v>9</v>
      </c>
      <c r="B14" s="188" t="s">
        <v>152</v>
      </c>
      <c r="C14" s="189">
        <v>0</v>
      </c>
      <c r="D14" s="264">
        <v>363.722</v>
      </c>
      <c r="E14" s="265">
        <f t="shared" si="0"/>
        <v>0</v>
      </c>
      <c r="F14" s="211">
        <f t="shared" si="1"/>
        <v>1</v>
      </c>
      <c r="G14" s="211">
        <v>1.2</v>
      </c>
      <c r="H14" s="211">
        <f t="shared" si="2"/>
        <v>1.2</v>
      </c>
    </row>
    <row r="15" spans="1:8" ht="11.25" hidden="1">
      <c r="A15" s="35">
        <v>10</v>
      </c>
      <c r="B15" s="14"/>
      <c r="C15" s="152"/>
      <c r="D15" s="179"/>
      <c r="E15" s="176" t="e">
        <f t="shared" si="0"/>
        <v>#DIV/0!</v>
      </c>
      <c r="F15" s="74"/>
      <c r="G15" s="87">
        <v>1.2</v>
      </c>
      <c r="H15" s="87">
        <f t="shared" si="2"/>
        <v>0</v>
      </c>
    </row>
    <row r="16" spans="1:8" ht="11.25" hidden="1">
      <c r="A16" s="35">
        <v>11</v>
      </c>
      <c r="B16" s="14"/>
      <c r="C16" s="152"/>
      <c r="D16" s="179"/>
      <c r="E16" s="176" t="e">
        <f t="shared" si="0"/>
        <v>#DIV/0!</v>
      </c>
      <c r="F16" s="74"/>
      <c r="G16" s="87">
        <v>1.2</v>
      </c>
      <c r="H16" s="87">
        <f t="shared" si="2"/>
        <v>0</v>
      </c>
    </row>
    <row r="17" spans="1:8" ht="11.25" hidden="1">
      <c r="A17" s="35">
        <v>12</v>
      </c>
      <c r="B17" s="14"/>
      <c r="C17" s="163"/>
      <c r="D17" s="179"/>
      <c r="E17" s="176" t="e">
        <f t="shared" si="0"/>
        <v>#DIV/0!</v>
      </c>
      <c r="F17" s="74"/>
      <c r="G17" s="87">
        <v>1.2</v>
      </c>
      <c r="H17" s="87">
        <f t="shared" si="2"/>
        <v>0</v>
      </c>
    </row>
    <row r="18" spans="1:8" ht="11.25" hidden="1">
      <c r="A18" s="35">
        <v>13</v>
      </c>
      <c r="B18" s="20"/>
      <c r="C18" s="152"/>
      <c r="D18" s="179"/>
      <c r="E18" s="176" t="e">
        <f t="shared" si="0"/>
        <v>#DIV/0!</v>
      </c>
      <c r="F18" s="74"/>
      <c r="G18" s="87">
        <v>1.2</v>
      </c>
      <c r="H18" s="87">
        <f t="shared" si="2"/>
        <v>0</v>
      </c>
    </row>
    <row r="19" spans="1:8" ht="11.25" hidden="1">
      <c r="A19" s="35">
        <v>14</v>
      </c>
      <c r="B19" s="20"/>
      <c r="C19" s="152"/>
      <c r="D19" s="179"/>
      <c r="E19" s="176" t="e">
        <f t="shared" si="0"/>
        <v>#DIV/0!</v>
      </c>
      <c r="F19" s="74"/>
      <c r="G19" s="87">
        <v>1.2</v>
      </c>
      <c r="H19" s="87">
        <f t="shared" si="2"/>
        <v>0</v>
      </c>
    </row>
    <row r="20" spans="1:8" ht="11.25" hidden="1">
      <c r="A20" s="35">
        <v>15</v>
      </c>
      <c r="B20" s="20"/>
      <c r="C20" s="163"/>
      <c r="D20" s="179"/>
      <c r="E20" s="176" t="e">
        <f t="shared" si="0"/>
        <v>#DIV/0!</v>
      </c>
      <c r="F20" s="74"/>
      <c r="G20" s="87">
        <v>1.2</v>
      </c>
      <c r="H20" s="87">
        <f t="shared" si="2"/>
        <v>0</v>
      </c>
    </row>
    <row r="21" spans="1:8" ht="11.25" hidden="1">
      <c r="A21" s="35">
        <v>16</v>
      </c>
      <c r="B21" s="20"/>
      <c r="C21" s="152"/>
      <c r="D21" s="179"/>
      <c r="E21" s="176" t="e">
        <f t="shared" si="0"/>
        <v>#DIV/0!</v>
      </c>
      <c r="F21" s="74"/>
      <c r="G21" s="87">
        <v>1.2</v>
      </c>
      <c r="H21" s="87">
        <f t="shared" si="2"/>
        <v>0</v>
      </c>
    </row>
    <row r="22" spans="1:8" ht="11.25" hidden="1">
      <c r="A22" s="35">
        <v>17</v>
      </c>
      <c r="B22" s="20"/>
      <c r="C22" s="152"/>
      <c r="D22" s="179"/>
      <c r="E22" s="176" t="e">
        <f t="shared" si="0"/>
        <v>#DIV/0!</v>
      </c>
      <c r="F22" s="74"/>
      <c r="G22" s="87">
        <v>1.2</v>
      </c>
      <c r="H22" s="87">
        <f t="shared" si="2"/>
        <v>0</v>
      </c>
    </row>
    <row r="23" spans="1:8" ht="11.25" hidden="1">
      <c r="A23" s="35">
        <v>18</v>
      </c>
      <c r="B23" s="20"/>
      <c r="C23" s="152"/>
      <c r="D23" s="179"/>
      <c r="E23" s="176" t="e">
        <f t="shared" si="0"/>
        <v>#DIV/0!</v>
      </c>
      <c r="F23" s="74"/>
      <c r="G23" s="87">
        <v>1.2</v>
      </c>
      <c r="H23" s="87">
        <f t="shared" si="2"/>
        <v>0</v>
      </c>
    </row>
    <row r="24" spans="1:8" ht="11.25" hidden="1">
      <c r="A24" s="35">
        <v>19</v>
      </c>
      <c r="B24" s="20"/>
      <c r="C24" s="152"/>
      <c r="D24" s="179"/>
      <c r="E24" s="176" t="e">
        <f t="shared" si="0"/>
        <v>#DIV/0!</v>
      </c>
      <c r="F24" s="74"/>
      <c r="G24" s="87">
        <v>1.2</v>
      </c>
      <c r="H24" s="87">
        <f t="shared" si="2"/>
        <v>0</v>
      </c>
    </row>
    <row r="25" spans="1:8" ht="11.25" hidden="1">
      <c r="A25" s="35">
        <v>20</v>
      </c>
      <c r="B25" s="20"/>
      <c r="C25" s="152"/>
      <c r="D25" s="179"/>
      <c r="E25" s="176" t="e">
        <f t="shared" si="0"/>
        <v>#DIV/0!</v>
      </c>
      <c r="F25" s="74"/>
      <c r="G25" s="87">
        <v>1.2</v>
      </c>
      <c r="H25" s="87">
        <f t="shared" si="2"/>
        <v>0</v>
      </c>
    </row>
    <row r="26" spans="1:8" ht="11.25" hidden="1">
      <c r="A26" s="35">
        <v>21</v>
      </c>
      <c r="B26" s="20"/>
      <c r="C26" s="152"/>
      <c r="D26" s="179"/>
      <c r="E26" s="176" t="e">
        <f t="shared" si="0"/>
        <v>#DIV/0!</v>
      </c>
      <c r="F26" s="74"/>
      <c r="G26" s="87">
        <v>1.2</v>
      </c>
      <c r="H26" s="87">
        <f t="shared" si="2"/>
        <v>0</v>
      </c>
    </row>
    <row r="27" spans="1:8" ht="11.25" hidden="1">
      <c r="A27" s="35">
        <v>22</v>
      </c>
      <c r="B27" s="20"/>
      <c r="C27" s="152"/>
      <c r="D27" s="179"/>
      <c r="E27" s="176" t="e">
        <f t="shared" si="0"/>
        <v>#DIV/0!</v>
      </c>
      <c r="F27" s="74"/>
      <c r="G27" s="87">
        <v>1.2</v>
      </c>
      <c r="H27" s="87">
        <f t="shared" si="2"/>
        <v>0</v>
      </c>
    </row>
    <row r="28" spans="1:8" ht="11.25" hidden="1">
      <c r="A28" s="35">
        <v>23</v>
      </c>
      <c r="B28" s="20"/>
      <c r="C28" s="163"/>
      <c r="D28" s="179"/>
      <c r="E28" s="176" t="e">
        <f t="shared" si="0"/>
        <v>#DIV/0!</v>
      </c>
      <c r="F28" s="74"/>
      <c r="G28" s="87">
        <v>1.2</v>
      </c>
      <c r="H28" s="87">
        <f t="shared" si="2"/>
        <v>0</v>
      </c>
    </row>
    <row r="29" spans="1:8" ht="11.25" hidden="1">
      <c r="A29" s="35">
        <v>24</v>
      </c>
      <c r="B29" s="20"/>
      <c r="C29" s="163"/>
      <c r="D29" s="179"/>
      <c r="E29" s="176" t="e">
        <f t="shared" si="0"/>
        <v>#DIV/0!</v>
      </c>
      <c r="F29" s="74"/>
      <c r="G29" s="87">
        <v>1.2</v>
      </c>
      <c r="H29" s="87">
        <f t="shared" si="2"/>
        <v>0</v>
      </c>
    </row>
    <row r="30" spans="1:8" ht="11.25">
      <c r="A30" s="280" t="s">
        <v>75</v>
      </c>
      <c r="B30" s="281"/>
      <c r="C30" s="154">
        <f>SUM(C6:C29)</f>
        <v>0</v>
      </c>
      <c r="D30" s="154">
        <f>SUM(D6:D29)</f>
        <v>5531.695</v>
      </c>
      <c r="E30" s="166" t="s">
        <v>6</v>
      </c>
      <c r="F30" s="83" t="s">
        <v>6</v>
      </c>
      <c r="G30" s="73">
        <v>1.2</v>
      </c>
      <c r="H30" s="73" t="s">
        <v>6</v>
      </c>
    </row>
    <row r="31" spans="1:8" ht="11.25">
      <c r="A31" s="40"/>
      <c r="B31" s="20"/>
      <c r="F31" s="39"/>
      <c r="G31" s="75"/>
      <c r="H31" s="75"/>
    </row>
    <row r="32" spans="1:8" ht="11.25">
      <c r="A32" s="40"/>
      <c r="B32" s="20"/>
      <c r="F32" s="39"/>
      <c r="G32" s="75"/>
      <c r="H32" s="75"/>
    </row>
    <row r="33" spans="1:8" ht="11.25">
      <c r="A33" s="40"/>
      <c r="B33" s="20"/>
      <c r="F33" s="39"/>
      <c r="G33" s="75"/>
      <c r="H33" s="75"/>
    </row>
    <row r="34" spans="1:8" ht="11.25">
      <c r="A34" s="40"/>
      <c r="B34" s="20"/>
      <c r="F34" s="39"/>
      <c r="G34" s="75"/>
      <c r="H34" s="75"/>
    </row>
    <row r="35" spans="1:8" ht="11.25">
      <c r="A35" s="40"/>
      <c r="B35" s="20"/>
      <c r="F35" s="39"/>
      <c r="G35" s="75"/>
      <c r="H35" s="75"/>
    </row>
    <row r="36" spans="1:8" ht="11.25">
      <c r="A36" s="40"/>
      <c r="B36" s="20"/>
      <c r="F36" s="39"/>
      <c r="G36" s="75"/>
      <c r="H36" s="75"/>
    </row>
    <row r="37" spans="1:8" ht="11.25">
      <c r="A37" s="39"/>
      <c r="B37" s="75"/>
      <c r="F37" s="39"/>
      <c r="G37" s="75"/>
      <c r="H37" s="75"/>
    </row>
    <row r="38" spans="1:8" ht="11.25">
      <c r="A38" s="39"/>
      <c r="B38" s="75"/>
      <c r="F38" s="39"/>
      <c r="G38" s="75"/>
      <c r="H38" s="75"/>
    </row>
    <row r="39" spans="1:8" ht="11.25">
      <c r="A39" s="39"/>
      <c r="B39" s="75"/>
      <c r="F39" s="39"/>
      <c r="G39" s="75"/>
      <c r="H39" s="75"/>
    </row>
    <row r="40" spans="1:8" ht="11.25">
      <c r="A40" s="39"/>
      <c r="B40" s="75"/>
      <c r="F40" s="39"/>
      <c r="G40" s="75"/>
      <c r="H40" s="75"/>
    </row>
    <row r="41" spans="1:8" ht="11.25">
      <c r="A41" s="39"/>
      <c r="B41" s="75"/>
      <c r="F41" s="39"/>
      <c r="G41" s="75"/>
      <c r="H41" s="75"/>
    </row>
    <row r="42" spans="6:8" ht="11.25">
      <c r="F42" s="39"/>
      <c r="G42" s="75"/>
      <c r="H42" s="7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D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33" sqref="H33"/>
    </sheetView>
  </sheetViews>
  <sheetFormatPr defaultColWidth="9.00390625" defaultRowHeight="12.75"/>
  <cols>
    <col min="1" max="1" width="3.375" style="38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148" customWidth="1"/>
    <col min="6" max="6" width="15.875" style="148" customWidth="1"/>
    <col min="7" max="7" width="19.00390625" style="148" customWidth="1"/>
    <col min="8" max="8" width="17.125" style="148" customWidth="1"/>
    <col min="9" max="9" width="18.375" style="148" customWidth="1"/>
    <col min="10" max="10" width="11.875" style="156" customWidth="1"/>
    <col min="11" max="11" width="12.125" style="38" customWidth="1"/>
    <col min="12" max="12" width="10.00390625" style="15" customWidth="1"/>
    <col min="13" max="13" width="9.125" style="15" customWidth="1"/>
    <col min="14" max="16384" width="9.125" style="148" customWidth="1"/>
  </cols>
  <sheetData>
    <row r="1" spans="1:16" ht="15.75" customHeight="1">
      <c r="A1" s="276" t="s">
        <v>105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36"/>
      <c r="O1" s="36"/>
      <c r="P1" s="36"/>
    </row>
    <row r="2" spans="1:4" ht="11.25">
      <c r="A2" s="37"/>
      <c r="B2" s="63"/>
      <c r="C2" s="63"/>
      <c r="D2" s="63"/>
    </row>
    <row r="3" spans="1:13" ht="169.5" customHeight="1">
      <c r="A3" s="282" t="s">
        <v>1</v>
      </c>
      <c r="B3" s="280" t="s">
        <v>99</v>
      </c>
      <c r="C3" s="116" t="s">
        <v>63</v>
      </c>
      <c r="D3" s="67" t="s">
        <v>118</v>
      </c>
      <c r="E3" s="67" t="s">
        <v>162</v>
      </c>
      <c r="F3" s="54" t="s">
        <v>186</v>
      </c>
      <c r="G3" s="54" t="s">
        <v>187</v>
      </c>
      <c r="H3" s="54" t="s">
        <v>188</v>
      </c>
      <c r="I3" s="150" t="s">
        <v>163</v>
      </c>
      <c r="J3" s="150" t="s">
        <v>22</v>
      </c>
      <c r="K3" s="274" t="s">
        <v>64</v>
      </c>
      <c r="L3" s="274" t="s">
        <v>3</v>
      </c>
      <c r="M3" s="65" t="s">
        <v>4</v>
      </c>
    </row>
    <row r="4" spans="1:13" ht="45.75" customHeight="1">
      <c r="A4" s="282"/>
      <c r="B4" s="280"/>
      <c r="C4" s="92" t="s">
        <v>20</v>
      </c>
      <c r="D4" s="7" t="s">
        <v>20</v>
      </c>
      <c r="E4" s="7" t="s">
        <v>65</v>
      </c>
      <c r="F4" s="7" t="s">
        <v>24</v>
      </c>
      <c r="G4" s="7" t="s">
        <v>24</v>
      </c>
      <c r="H4" s="7" t="s">
        <v>24</v>
      </c>
      <c r="I4" s="180" t="s">
        <v>66</v>
      </c>
      <c r="J4" s="150" t="s">
        <v>67</v>
      </c>
      <c r="K4" s="275"/>
      <c r="L4" s="275"/>
      <c r="M4" s="78" t="s">
        <v>68</v>
      </c>
    </row>
    <row r="5" spans="1:13" ht="14.25" customHeight="1">
      <c r="A5" s="27">
        <v>1</v>
      </c>
      <c r="B5" s="54">
        <v>2</v>
      </c>
      <c r="C5" s="54">
        <v>3</v>
      </c>
      <c r="D5" s="54">
        <v>4</v>
      </c>
      <c r="E5" s="7">
        <v>5</v>
      </c>
      <c r="F5" s="145">
        <v>6</v>
      </c>
      <c r="G5" s="27">
        <v>7</v>
      </c>
      <c r="H5" s="27">
        <v>8</v>
      </c>
      <c r="I5" s="168">
        <v>9</v>
      </c>
      <c r="J5" s="159">
        <v>10</v>
      </c>
      <c r="K5" s="7">
        <v>11</v>
      </c>
      <c r="L5" s="7">
        <v>12</v>
      </c>
      <c r="M5" s="78">
        <v>13</v>
      </c>
    </row>
    <row r="6" spans="1:13" s="254" customFormat="1" ht="11.25">
      <c r="A6" s="187">
        <v>1</v>
      </c>
      <c r="B6" s="188" t="s">
        <v>144</v>
      </c>
      <c r="C6" s="266">
        <v>0</v>
      </c>
      <c r="D6" s="208">
        <v>0</v>
      </c>
      <c r="E6" s="267">
        <f aca="true" t="shared" si="0" ref="E6:E29">C6-D6</f>
        <v>0</v>
      </c>
      <c r="F6" s="268">
        <v>8560.49752</v>
      </c>
      <c r="G6" s="233">
        <v>1656.23</v>
      </c>
      <c r="H6" s="269">
        <v>2598.6</v>
      </c>
      <c r="I6" s="270">
        <f>F6-G6-H6</f>
        <v>4305.667520000001</v>
      </c>
      <c r="J6" s="211">
        <f aca="true" t="shared" si="1" ref="J6:J29">E6/I6*100</f>
        <v>0</v>
      </c>
      <c r="K6" s="271">
        <v>1</v>
      </c>
      <c r="L6" s="261">
        <v>1</v>
      </c>
      <c r="M6" s="261">
        <f aca="true" t="shared" si="2" ref="M6:M29">K6*L6</f>
        <v>1</v>
      </c>
    </row>
    <row r="7" spans="1:13" s="254" customFormat="1" ht="11.25">
      <c r="A7" s="187">
        <v>2</v>
      </c>
      <c r="B7" s="188" t="s">
        <v>145</v>
      </c>
      <c r="C7" s="266">
        <v>0</v>
      </c>
      <c r="D7" s="208">
        <v>0</v>
      </c>
      <c r="E7" s="267">
        <f t="shared" si="0"/>
        <v>0</v>
      </c>
      <c r="F7" s="268">
        <v>5133.7795</v>
      </c>
      <c r="G7" s="233">
        <v>115.652</v>
      </c>
      <c r="H7" s="269">
        <v>1332.6</v>
      </c>
      <c r="I7" s="270">
        <f aca="true" t="shared" si="3" ref="I7:I29">F7-G7-H7</f>
        <v>3685.5274999999997</v>
      </c>
      <c r="J7" s="211">
        <f t="shared" si="1"/>
        <v>0</v>
      </c>
      <c r="K7" s="271">
        <v>1</v>
      </c>
      <c r="L7" s="261">
        <v>1</v>
      </c>
      <c r="M7" s="261">
        <f t="shared" si="2"/>
        <v>1</v>
      </c>
    </row>
    <row r="8" spans="1:13" s="254" customFormat="1" ht="11.25">
      <c r="A8" s="187">
        <v>3</v>
      </c>
      <c r="B8" s="188" t="s">
        <v>146</v>
      </c>
      <c r="C8" s="266">
        <v>0</v>
      </c>
      <c r="D8" s="208">
        <v>0</v>
      </c>
      <c r="E8" s="267">
        <f t="shared" si="0"/>
        <v>0</v>
      </c>
      <c r="F8" s="268">
        <v>6121.216</v>
      </c>
      <c r="G8" s="233">
        <v>113.942</v>
      </c>
      <c r="H8" s="269">
        <v>1559.1</v>
      </c>
      <c r="I8" s="270">
        <f t="shared" si="3"/>
        <v>4448.174000000001</v>
      </c>
      <c r="J8" s="211">
        <f t="shared" si="1"/>
        <v>0</v>
      </c>
      <c r="K8" s="271">
        <v>1</v>
      </c>
      <c r="L8" s="261">
        <v>1</v>
      </c>
      <c r="M8" s="261">
        <f t="shared" si="2"/>
        <v>1</v>
      </c>
    </row>
    <row r="9" spans="1:13" s="254" customFormat="1" ht="11.25">
      <c r="A9" s="187">
        <v>4</v>
      </c>
      <c r="B9" s="188" t="s">
        <v>147</v>
      </c>
      <c r="C9" s="266">
        <v>0</v>
      </c>
      <c r="D9" s="208">
        <v>0</v>
      </c>
      <c r="E9" s="267">
        <f t="shared" si="0"/>
        <v>0</v>
      </c>
      <c r="F9" s="268">
        <v>3514.5255</v>
      </c>
      <c r="G9" s="233">
        <v>113.734</v>
      </c>
      <c r="H9" s="269">
        <v>717.5</v>
      </c>
      <c r="I9" s="270">
        <f t="shared" si="3"/>
        <v>2683.2915000000003</v>
      </c>
      <c r="J9" s="211">
        <f t="shared" si="1"/>
        <v>0</v>
      </c>
      <c r="K9" s="271">
        <v>1</v>
      </c>
      <c r="L9" s="261">
        <v>1</v>
      </c>
      <c r="M9" s="261">
        <f t="shared" si="2"/>
        <v>1</v>
      </c>
    </row>
    <row r="10" spans="1:13" s="254" customFormat="1" ht="11.25">
      <c r="A10" s="187">
        <v>5</v>
      </c>
      <c r="B10" s="188" t="s">
        <v>148</v>
      </c>
      <c r="C10" s="266">
        <v>0</v>
      </c>
      <c r="D10" s="208">
        <v>0</v>
      </c>
      <c r="E10" s="267">
        <f t="shared" si="0"/>
        <v>0</v>
      </c>
      <c r="F10" s="268">
        <v>32980.55765</v>
      </c>
      <c r="G10" s="233">
        <v>238.031</v>
      </c>
      <c r="H10" s="269">
        <v>9332.45904</v>
      </c>
      <c r="I10" s="270">
        <f t="shared" si="3"/>
        <v>23410.067610000006</v>
      </c>
      <c r="J10" s="211">
        <f t="shared" si="1"/>
        <v>0</v>
      </c>
      <c r="K10" s="271">
        <v>1</v>
      </c>
      <c r="L10" s="261">
        <v>1</v>
      </c>
      <c r="M10" s="261">
        <f t="shared" si="2"/>
        <v>1</v>
      </c>
    </row>
    <row r="11" spans="1:13" s="254" customFormat="1" ht="11.25">
      <c r="A11" s="187">
        <v>6</v>
      </c>
      <c r="B11" s="188" t="s">
        <v>149</v>
      </c>
      <c r="C11" s="266">
        <v>0</v>
      </c>
      <c r="D11" s="208">
        <v>0</v>
      </c>
      <c r="E11" s="267">
        <f t="shared" si="0"/>
        <v>0</v>
      </c>
      <c r="F11" s="268">
        <v>6212.68532</v>
      </c>
      <c r="G11" s="233">
        <v>113.734</v>
      </c>
      <c r="H11" s="269">
        <v>2727.47902</v>
      </c>
      <c r="I11" s="270">
        <f t="shared" si="3"/>
        <v>3371.472299999999</v>
      </c>
      <c r="J11" s="211">
        <f t="shared" si="1"/>
        <v>0</v>
      </c>
      <c r="K11" s="271">
        <v>1</v>
      </c>
      <c r="L11" s="261">
        <v>1</v>
      </c>
      <c r="M11" s="261">
        <f t="shared" si="2"/>
        <v>1</v>
      </c>
    </row>
    <row r="12" spans="1:13" s="254" customFormat="1" ht="11.25">
      <c r="A12" s="187">
        <v>7</v>
      </c>
      <c r="B12" s="188" t="s">
        <v>150</v>
      </c>
      <c r="C12" s="266">
        <v>0</v>
      </c>
      <c r="D12" s="208">
        <v>0</v>
      </c>
      <c r="E12" s="267">
        <f t="shared" si="0"/>
        <v>0</v>
      </c>
      <c r="F12" s="268">
        <v>5040.201</v>
      </c>
      <c r="G12" s="233">
        <v>113.942</v>
      </c>
      <c r="H12" s="269">
        <v>1236.4</v>
      </c>
      <c r="I12" s="270">
        <f t="shared" si="3"/>
        <v>3689.859</v>
      </c>
      <c r="J12" s="211">
        <f t="shared" si="1"/>
        <v>0</v>
      </c>
      <c r="K12" s="271">
        <v>1</v>
      </c>
      <c r="L12" s="261">
        <v>1</v>
      </c>
      <c r="M12" s="261">
        <f t="shared" si="2"/>
        <v>1</v>
      </c>
    </row>
    <row r="13" spans="1:13" s="254" customFormat="1" ht="11.25">
      <c r="A13" s="187">
        <v>8</v>
      </c>
      <c r="B13" s="188" t="s">
        <v>151</v>
      </c>
      <c r="C13" s="266">
        <v>0</v>
      </c>
      <c r="D13" s="208">
        <v>0</v>
      </c>
      <c r="E13" s="267">
        <f t="shared" si="0"/>
        <v>0</v>
      </c>
      <c r="F13" s="268">
        <v>3936.06</v>
      </c>
      <c r="G13" s="233">
        <v>108.116</v>
      </c>
      <c r="H13" s="269">
        <v>939</v>
      </c>
      <c r="I13" s="270">
        <f t="shared" si="3"/>
        <v>2888.944</v>
      </c>
      <c r="J13" s="211">
        <f t="shared" si="1"/>
        <v>0</v>
      </c>
      <c r="K13" s="271">
        <v>1</v>
      </c>
      <c r="L13" s="261">
        <v>1</v>
      </c>
      <c r="M13" s="261">
        <f t="shared" si="2"/>
        <v>1</v>
      </c>
    </row>
    <row r="14" spans="1:13" s="254" customFormat="1" ht="22.5">
      <c r="A14" s="187">
        <v>9</v>
      </c>
      <c r="B14" s="188" t="s">
        <v>152</v>
      </c>
      <c r="C14" s="266">
        <v>0</v>
      </c>
      <c r="D14" s="208">
        <v>0</v>
      </c>
      <c r="E14" s="267">
        <f t="shared" si="0"/>
        <v>0</v>
      </c>
      <c r="F14" s="268">
        <v>6885.4966</v>
      </c>
      <c r="G14" s="233">
        <v>111.133</v>
      </c>
      <c r="H14" s="269">
        <v>2888.3476</v>
      </c>
      <c r="I14" s="270">
        <f t="shared" si="3"/>
        <v>3886.0160000000005</v>
      </c>
      <c r="J14" s="211">
        <f t="shared" si="1"/>
        <v>0</v>
      </c>
      <c r="K14" s="271">
        <v>1</v>
      </c>
      <c r="L14" s="261">
        <v>1</v>
      </c>
      <c r="M14" s="261">
        <f t="shared" si="2"/>
        <v>1</v>
      </c>
    </row>
    <row r="15" spans="1:13" ht="11.25" hidden="1">
      <c r="A15" s="35">
        <v>10</v>
      </c>
      <c r="B15" s="14"/>
      <c r="C15" s="181"/>
      <c r="D15" s="93"/>
      <c r="E15" s="152">
        <f t="shared" si="0"/>
        <v>0</v>
      </c>
      <c r="F15" s="208"/>
      <c r="G15" s="209"/>
      <c r="H15" s="208"/>
      <c r="I15" s="182">
        <f t="shared" si="3"/>
        <v>0</v>
      </c>
      <c r="J15" s="87" t="e">
        <f t="shared" si="1"/>
        <v>#DIV/0!</v>
      </c>
      <c r="K15" s="39"/>
      <c r="L15" s="80">
        <v>1</v>
      </c>
      <c r="M15" s="80">
        <f t="shared" si="2"/>
        <v>0</v>
      </c>
    </row>
    <row r="16" spans="1:13" ht="11.25" hidden="1">
      <c r="A16" s="35">
        <v>11</v>
      </c>
      <c r="B16" s="14"/>
      <c r="C16" s="181"/>
      <c r="D16" s="93"/>
      <c r="E16" s="152">
        <f t="shared" si="0"/>
        <v>0</v>
      </c>
      <c r="F16" s="93"/>
      <c r="G16" s="12"/>
      <c r="H16" s="93"/>
      <c r="I16" s="182">
        <f t="shared" si="3"/>
        <v>0</v>
      </c>
      <c r="J16" s="87" t="e">
        <f t="shared" si="1"/>
        <v>#DIV/0!</v>
      </c>
      <c r="K16" s="39"/>
      <c r="L16" s="80">
        <v>1</v>
      </c>
      <c r="M16" s="80">
        <f t="shared" si="2"/>
        <v>0</v>
      </c>
    </row>
    <row r="17" spans="1:13" ht="11.25" hidden="1">
      <c r="A17" s="35">
        <v>12</v>
      </c>
      <c r="B17" s="14"/>
      <c r="C17" s="181"/>
      <c r="D17" s="93"/>
      <c r="E17" s="152">
        <f t="shared" si="0"/>
        <v>0</v>
      </c>
      <c r="F17" s="93"/>
      <c r="G17" s="12"/>
      <c r="H17" s="93"/>
      <c r="I17" s="182">
        <f t="shared" si="3"/>
        <v>0</v>
      </c>
      <c r="J17" s="87" t="e">
        <f t="shared" si="1"/>
        <v>#DIV/0!</v>
      </c>
      <c r="K17" s="39"/>
      <c r="L17" s="80">
        <v>1</v>
      </c>
      <c r="M17" s="80">
        <f t="shared" si="2"/>
        <v>0</v>
      </c>
    </row>
    <row r="18" spans="1:13" ht="11.25" hidden="1">
      <c r="A18" s="35">
        <v>13</v>
      </c>
      <c r="B18" s="20"/>
      <c r="C18" s="181"/>
      <c r="D18" s="93"/>
      <c r="E18" s="152">
        <f t="shared" si="0"/>
        <v>0</v>
      </c>
      <c r="F18" s="93"/>
      <c r="G18" s="12"/>
      <c r="H18" s="93"/>
      <c r="I18" s="182">
        <f t="shared" si="3"/>
        <v>0</v>
      </c>
      <c r="J18" s="87" t="e">
        <f t="shared" si="1"/>
        <v>#DIV/0!</v>
      </c>
      <c r="K18" s="39"/>
      <c r="L18" s="80">
        <v>1</v>
      </c>
      <c r="M18" s="80">
        <f t="shared" si="2"/>
        <v>0</v>
      </c>
    </row>
    <row r="19" spans="1:13" ht="11.25" hidden="1">
      <c r="A19" s="35">
        <v>14</v>
      </c>
      <c r="B19" s="20"/>
      <c r="C19" s="181"/>
      <c r="D19" s="93"/>
      <c r="E19" s="152">
        <f t="shared" si="0"/>
        <v>0</v>
      </c>
      <c r="F19" s="93"/>
      <c r="G19" s="12"/>
      <c r="H19" s="93"/>
      <c r="I19" s="182">
        <f t="shared" si="3"/>
        <v>0</v>
      </c>
      <c r="J19" s="87" t="e">
        <f t="shared" si="1"/>
        <v>#DIV/0!</v>
      </c>
      <c r="K19" s="39"/>
      <c r="L19" s="80">
        <v>1</v>
      </c>
      <c r="M19" s="80">
        <f t="shared" si="2"/>
        <v>0</v>
      </c>
    </row>
    <row r="20" spans="1:13" ht="11.25" hidden="1">
      <c r="A20" s="35">
        <v>15</v>
      </c>
      <c r="B20" s="20"/>
      <c r="C20" s="181"/>
      <c r="D20" s="93"/>
      <c r="E20" s="152">
        <f t="shared" si="0"/>
        <v>0</v>
      </c>
      <c r="F20" s="93"/>
      <c r="G20" s="12"/>
      <c r="H20" s="93"/>
      <c r="I20" s="182">
        <f t="shared" si="3"/>
        <v>0</v>
      </c>
      <c r="J20" s="87" t="e">
        <f t="shared" si="1"/>
        <v>#DIV/0!</v>
      </c>
      <c r="K20" s="39"/>
      <c r="L20" s="80">
        <v>1</v>
      </c>
      <c r="M20" s="80">
        <f t="shared" si="2"/>
        <v>0</v>
      </c>
    </row>
    <row r="21" spans="1:13" ht="11.25" hidden="1">
      <c r="A21" s="35">
        <v>16</v>
      </c>
      <c r="B21" s="20"/>
      <c r="C21" s="181"/>
      <c r="D21" s="93"/>
      <c r="E21" s="152">
        <f t="shared" si="0"/>
        <v>0</v>
      </c>
      <c r="F21" s="93"/>
      <c r="G21" s="12"/>
      <c r="H21" s="93"/>
      <c r="I21" s="182">
        <f t="shared" si="3"/>
        <v>0</v>
      </c>
      <c r="J21" s="87" t="e">
        <f t="shared" si="1"/>
        <v>#DIV/0!</v>
      </c>
      <c r="K21" s="39"/>
      <c r="L21" s="80">
        <v>1</v>
      </c>
      <c r="M21" s="80">
        <f t="shared" si="2"/>
        <v>0</v>
      </c>
    </row>
    <row r="22" spans="1:13" ht="11.25" hidden="1">
      <c r="A22" s="35">
        <v>17</v>
      </c>
      <c r="B22" s="20"/>
      <c r="C22" s="181"/>
      <c r="D22" s="93"/>
      <c r="E22" s="152">
        <f t="shared" si="0"/>
        <v>0</v>
      </c>
      <c r="F22" s="93"/>
      <c r="G22" s="12"/>
      <c r="H22" s="93"/>
      <c r="I22" s="182">
        <f t="shared" si="3"/>
        <v>0</v>
      </c>
      <c r="J22" s="87" t="e">
        <f t="shared" si="1"/>
        <v>#DIV/0!</v>
      </c>
      <c r="K22" s="39"/>
      <c r="L22" s="80">
        <v>1</v>
      </c>
      <c r="M22" s="80">
        <f t="shared" si="2"/>
        <v>0</v>
      </c>
    </row>
    <row r="23" spans="1:13" ht="11.25" hidden="1">
      <c r="A23" s="35">
        <v>18</v>
      </c>
      <c r="B23" s="20"/>
      <c r="C23" s="181"/>
      <c r="D23" s="93"/>
      <c r="E23" s="152">
        <f t="shared" si="0"/>
        <v>0</v>
      </c>
      <c r="F23" s="93"/>
      <c r="G23" s="12"/>
      <c r="H23" s="93"/>
      <c r="I23" s="182">
        <f t="shared" si="3"/>
        <v>0</v>
      </c>
      <c r="J23" s="87" t="e">
        <f t="shared" si="1"/>
        <v>#DIV/0!</v>
      </c>
      <c r="K23" s="39"/>
      <c r="L23" s="80">
        <v>1</v>
      </c>
      <c r="M23" s="80">
        <f t="shared" si="2"/>
        <v>0</v>
      </c>
    </row>
    <row r="24" spans="1:13" ht="11.25" hidden="1">
      <c r="A24" s="35">
        <v>19</v>
      </c>
      <c r="B24" s="20"/>
      <c r="C24" s="181"/>
      <c r="D24" s="93"/>
      <c r="E24" s="152">
        <f t="shared" si="0"/>
        <v>0</v>
      </c>
      <c r="F24" s="93"/>
      <c r="G24" s="12"/>
      <c r="H24" s="93"/>
      <c r="I24" s="182">
        <f t="shared" si="3"/>
        <v>0</v>
      </c>
      <c r="J24" s="87" t="e">
        <f t="shared" si="1"/>
        <v>#DIV/0!</v>
      </c>
      <c r="K24" s="39"/>
      <c r="L24" s="80">
        <v>1</v>
      </c>
      <c r="M24" s="80">
        <f t="shared" si="2"/>
        <v>0</v>
      </c>
    </row>
    <row r="25" spans="1:13" ht="11.25" hidden="1">
      <c r="A25" s="35">
        <v>20</v>
      </c>
      <c r="B25" s="20"/>
      <c r="C25" s="181"/>
      <c r="D25" s="93"/>
      <c r="E25" s="152">
        <f t="shared" si="0"/>
        <v>0</v>
      </c>
      <c r="F25" s="93"/>
      <c r="G25" s="12"/>
      <c r="H25" s="93"/>
      <c r="I25" s="182">
        <f t="shared" si="3"/>
        <v>0</v>
      </c>
      <c r="J25" s="87" t="e">
        <f t="shared" si="1"/>
        <v>#DIV/0!</v>
      </c>
      <c r="K25" s="39"/>
      <c r="L25" s="80">
        <v>1</v>
      </c>
      <c r="M25" s="80">
        <f t="shared" si="2"/>
        <v>0</v>
      </c>
    </row>
    <row r="26" spans="1:13" ht="11.25" hidden="1">
      <c r="A26" s="35">
        <v>21</v>
      </c>
      <c r="B26" s="20"/>
      <c r="C26" s="181"/>
      <c r="D26" s="93"/>
      <c r="E26" s="152">
        <f t="shared" si="0"/>
        <v>0</v>
      </c>
      <c r="F26" s="93"/>
      <c r="G26" s="12"/>
      <c r="H26" s="93"/>
      <c r="I26" s="182">
        <f t="shared" si="3"/>
        <v>0</v>
      </c>
      <c r="J26" s="87" t="e">
        <f t="shared" si="1"/>
        <v>#DIV/0!</v>
      </c>
      <c r="K26" s="39"/>
      <c r="L26" s="80">
        <v>1</v>
      </c>
      <c r="M26" s="80">
        <f t="shared" si="2"/>
        <v>0</v>
      </c>
    </row>
    <row r="27" spans="1:13" ht="11.25" hidden="1">
      <c r="A27" s="35">
        <v>22</v>
      </c>
      <c r="B27" s="20"/>
      <c r="C27" s="181"/>
      <c r="D27" s="93"/>
      <c r="E27" s="152">
        <f t="shared" si="0"/>
        <v>0</v>
      </c>
      <c r="F27" s="82"/>
      <c r="G27" s="15"/>
      <c r="H27" s="82"/>
      <c r="I27" s="182">
        <f t="shared" si="3"/>
        <v>0</v>
      </c>
      <c r="J27" s="87" t="e">
        <f t="shared" si="1"/>
        <v>#DIV/0!</v>
      </c>
      <c r="K27" s="39"/>
      <c r="L27" s="80">
        <v>1</v>
      </c>
      <c r="M27" s="80">
        <f t="shared" si="2"/>
        <v>0</v>
      </c>
    </row>
    <row r="28" spans="1:13" ht="11.25" hidden="1">
      <c r="A28" s="35">
        <v>23</v>
      </c>
      <c r="B28" s="20"/>
      <c r="C28" s="181"/>
      <c r="D28" s="93"/>
      <c r="E28" s="152">
        <f t="shared" si="0"/>
        <v>0</v>
      </c>
      <c r="F28" s="82"/>
      <c r="G28" s="15"/>
      <c r="H28" s="82"/>
      <c r="I28" s="182">
        <f t="shared" si="3"/>
        <v>0</v>
      </c>
      <c r="J28" s="87" t="e">
        <f t="shared" si="1"/>
        <v>#DIV/0!</v>
      </c>
      <c r="K28" s="39"/>
      <c r="L28" s="80">
        <v>1</v>
      </c>
      <c r="M28" s="80">
        <f t="shared" si="2"/>
        <v>0</v>
      </c>
    </row>
    <row r="29" spans="1:13" ht="11.25" hidden="1">
      <c r="A29" s="35">
        <v>24</v>
      </c>
      <c r="B29" s="20"/>
      <c r="C29" s="181"/>
      <c r="D29" s="93"/>
      <c r="E29" s="152">
        <f t="shared" si="0"/>
        <v>0</v>
      </c>
      <c r="F29" s="82"/>
      <c r="G29" s="15"/>
      <c r="H29" s="82"/>
      <c r="I29" s="182">
        <f t="shared" si="3"/>
        <v>0</v>
      </c>
      <c r="J29" s="87" t="e">
        <f t="shared" si="1"/>
        <v>#DIV/0!</v>
      </c>
      <c r="K29" s="39"/>
      <c r="L29" s="80">
        <v>1</v>
      </c>
      <c r="M29" s="80">
        <f t="shared" si="2"/>
        <v>0</v>
      </c>
    </row>
    <row r="30" spans="1:13" ht="11.25">
      <c r="A30" s="280" t="s">
        <v>62</v>
      </c>
      <c r="B30" s="281"/>
      <c r="C30" s="24">
        <f aca="true" t="shared" si="4" ref="C30:I30">SUM(C6:C29)</f>
        <v>0</v>
      </c>
      <c r="D30" s="24">
        <f t="shared" si="4"/>
        <v>0</v>
      </c>
      <c r="E30" s="154">
        <f t="shared" si="4"/>
        <v>0</v>
      </c>
      <c r="F30" s="190">
        <f t="shared" si="4"/>
        <v>78385.01908999999</v>
      </c>
      <c r="G30" s="154">
        <f t="shared" si="4"/>
        <v>2684.5139999999997</v>
      </c>
      <c r="H30" s="154">
        <f t="shared" si="4"/>
        <v>23331.485660000002</v>
      </c>
      <c r="I30" s="154">
        <f t="shared" si="4"/>
        <v>52369.01943000001</v>
      </c>
      <c r="J30" s="73" t="s">
        <v>6</v>
      </c>
      <c r="K30" s="83" t="s">
        <v>6</v>
      </c>
      <c r="L30" s="84">
        <v>1</v>
      </c>
      <c r="M30" s="73" t="s">
        <v>6</v>
      </c>
    </row>
    <row r="31" spans="1:13" ht="11.25">
      <c r="A31" s="40"/>
      <c r="B31" s="20"/>
      <c r="C31" s="20"/>
      <c r="D31" s="20"/>
      <c r="I31" s="183"/>
      <c r="K31" s="39"/>
      <c r="L31" s="75"/>
      <c r="M31" s="75"/>
    </row>
    <row r="32" spans="1:13" ht="11.25">
      <c r="A32" s="40"/>
      <c r="B32" s="20"/>
      <c r="C32" s="20"/>
      <c r="D32" s="20"/>
      <c r="K32" s="39"/>
      <c r="L32" s="75"/>
      <c r="M32" s="75"/>
    </row>
    <row r="33" spans="1:13" ht="11.25">
      <c r="A33" s="40"/>
      <c r="B33" s="20"/>
      <c r="C33" s="20"/>
      <c r="D33" s="20"/>
      <c r="K33" s="39"/>
      <c r="L33" s="75"/>
      <c r="M33" s="75"/>
    </row>
    <row r="34" spans="1:13" ht="11.25">
      <c r="A34" s="40"/>
      <c r="B34" s="20"/>
      <c r="C34" s="20"/>
      <c r="D34" s="20"/>
      <c r="K34" s="39"/>
      <c r="L34" s="75"/>
      <c r="M34" s="75"/>
    </row>
    <row r="35" spans="1:13" ht="11.25">
      <c r="A35" s="40"/>
      <c r="B35" s="20"/>
      <c r="C35" s="20"/>
      <c r="D35" s="20"/>
      <c r="K35" s="39"/>
      <c r="L35" s="75"/>
      <c r="M35" s="75"/>
    </row>
    <row r="36" spans="1:13" ht="11.25">
      <c r="A36" s="40"/>
      <c r="B36" s="20"/>
      <c r="C36" s="20"/>
      <c r="D36" s="20"/>
      <c r="K36" s="39"/>
      <c r="L36" s="75"/>
      <c r="M36" s="75"/>
    </row>
    <row r="37" spans="1:13" ht="11.25">
      <c r="A37" s="39"/>
      <c r="B37" s="75"/>
      <c r="C37" s="75"/>
      <c r="D37" s="75"/>
      <c r="K37" s="39"/>
      <c r="L37" s="75"/>
      <c r="M37" s="75"/>
    </row>
    <row r="38" spans="1:13" ht="11.25">
      <c r="A38" s="39"/>
      <c r="B38" s="75"/>
      <c r="C38" s="75"/>
      <c r="D38" s="75"/>
      <c r="K38" s="39"/>
      <c r="L38" s="75"/>
      <c r="M38" s="75"/>
    </row>
    <row r="39" spans="1:13" ht="11.25">
      <c r="A39" s="39"/>
      <c r="B39" s="75"/>
      <c r="C39" s="75"/>
      <c r="D39" s="75"/>
      <c r="K39" s="39"/>
      <c r="L39" s="75"/>
      <c r="M39" s="75"/>
    </row>
    <row r="40" spans="1:13" ht="11.25">
      <c r="A40" s="39"/>
      <c r="B40" s="75"/>
      <c r="C40" s="75"/>
      <c r="D40" s="75"/>
      <c r="K40" s="39"/>
      <c r="L40" s="75"/>
      <c r="M40" s="75"/>
    </row>
    <row r="41" spans="1:13" ht="11.25">
      <c r="A41" s="39"/>
      <c r="B41" s="75"/>
      <c r="C41" s="75"/>
      <c r="D41" s="75"/>
      <c r="K41" s="39"/>
      <c r="L41" s="75"/>
      <c r="M41" s="75"/>
    </row>
    <row r="42" spans="11:13" ht="11.25">
      <c r="K42" s="39"/>
      <c r="L42" s="75"/>
      <c r="M42" s="7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8" sqref="I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76" t="s">
        <v>106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82" t="s">
        <v>1</v>
      </c>
      <c r="B3" s="280" t="s">
        <v>99</v>
      </c>
      <c r="C3" s="67" t="s">
        <v>164</v>
      </c>
      <c r="D3" s="184"/>
      <c r="E3" s="184"/>
      <c r="F3" s="54" t="s">
        <v>189</v>
      </c>
      <c r="G3" s="54" t="s">
        <v>190</v>
      </c>
      <c r="H3" s="54" t="s">
        <v>188</v>
      </c>
      <c r="I3" s="150" t="s">
        <v>165</v>
      </c>
      <c r="J3" s="150" t="s">
        <v>22</v>
      </c>
      <c r="K3" s="274" t="s">
        <v>13</v>
      </c>
      <c r="L3" s="274" t="s">
        <v>60</v>
      </c>
      <c r="M3" s="6" t="s">
        <v>4</v>
      </c>
    </row>
    <row r="4" spans="1:13" s="9" customFormat="1" ht="56.25" customHeight="1">
      <c r="A4" s="282"/>
      <c r="B4" s="280"/>
      <c r="C4" s="7" t="s">
        <v>107</v>
      </c>
      <c r="D4" s="7" t="s">
        <v>5</v>
      </c>
      <c r="E4" s="7" t="s">
        <v>5</v>
      </c>
      <c r="F4" s="7" t="s">
        <v>24</v>
      </c>
      <c r="G4" s="7" t="s">
        <v>24</v>
      </c>
      <c r="H4" s="7" t="s">
        <v>24</v>
      </c>
      <c r="I4" s="7" t="s">
        <v>61</v>
      </c>
      <c r="J4" s="67" t="s">
        <v>59</v>
      </c>
      <c r="K4" s="275"/>
      <c r="L4" s="275"/>
      <c r="M4" s="8"/>
    </row>
    <row r="5" spans="1:13" s="9" customFormat="1" ht="13.5" customHeight="1">
      <c r="A5" s="27">
        <v>1</v>
      </c>
      <c r="B5" s="54">
        <v>2</v>
      </c>
      <c r="C5" s="7">
        <v>3</v>
      </c>
      <c r="D5" s="7"/>
      <c r="E5" s="7"/>
      <c r="F5" s="27">
        <v>4</v>
      </c>
      <c r="G5" s="27">
        <v>5</v>
      </c>
      <c r="H5" s="27">
        <v>6</v>
      </c>
      <c r="I5" s="7">
        <v>7</v>
      </c>
      <c r="J5" s="67" t="s">
        <v>53</v>
      </c>
      <c r="K5" s="7">
        <v>9</v>
      </c>
      <c r="L5" s="7">
        <v>10</v>
      </c>
      <c r="M5" s="8">
        <v>11</v>
      </c>
    </row>
    <row r="6" spans="1:13" ht="11.25">
      <c r="A6" s="35">
        <v>1</v>
      </c>
      <c r="B6" s="14" t="s">
        <v>144</v>
      </c>
      <c r="C6" s="185">
        <v>0</v>
      </c>
      <c r="D6" s="96"/>
      <c r="E6" s="96"/>
      <c r="F6" s="93">
        <f>'о7'!F6</f>
        <v>8560.49752</v>
      </c>
      <c r="G6" s="61">
        <f>'о7'!G6</f>
        <v>1656.23</v>
      </c>
      <c r="H6" s="93">
        <f>'о7'!H6</f>
        <v>2598.6</v>
      </c>
      <c r="I6" s="97">
        <f aca="true" t="shared" si="0" ref="I6:I29">F6-G6-H6</f>
        <v>4305.667520000001</v>
      </c>
      <c r="J6" s="98">
        <f aca="true" t="shared" si="1" ref="J6:J29">C6/I6*100</f>
        <v>0</v>
      </c>
      <c r="K6" s="147">
        <v>1</v>
      </c>
      <c r="L6" s="13">
        <v>0.75</v>
      </c>
      <c r="M6" s="13">
        <f aca="true" t="shared" si="2" ref="M6:M29">K6*L6</f>
        <v>0.75</v>
      </c>
    </row>
    <row r="7" spans="1:13" ht="11.25">
      <c r="A7" s="35">
        <v>2</v>
      </c>
      <c r="B7" s="14" t="s">
        <v>145</v>
      </c>
      <c r="C7" s="185">
        <v>0</v>
      </c>
      <c r="D7" s="96"/>
      <c r="E7" s="96"/>
      <c r="F7" s="93">
        <f>'о7'!F7</f>
        <v>5133.7795</v>
      </c>
      <c r="G7" s="61">
        <f>'о7'!G7</f>
        <v>115.652</v>
      </c>
      <c r="H7" s="93">
        <f>'о7'!H7</f>
        <v>1332.6</v>
      </c>
      <c r="I7" s="97">
        <f t="shared" si="0"/>
        <v>3685.5274999999997</v>
      </c>
      <c r="J7" s="98">
        <f t="shared" si="1"/>
        <v>0</v>
      </c>
      <c r="K7" s="147">
        <v>1</v>
      </c>
      <c r="L7" s="13">
        <v>0.75</v>
      </c>
      <c r="M7" s="13">
        <f t="shared" si="2"/>
        <v>0.75</v>
      </c>
    </row>
    <row r="8" spans="1:13" ht="11.25">
      <c r="A8" s="35">
        <v>3</v>
      </c>
      <c r="B8" s="14" t="s">
        <v>146</v>
      </c>
      <c r="C8" s="185">
        <v>0</v>
      </c>
      <c r="D8" s="96"/>
      <c r="E8" s="96"/>
      <c r="F8" s="93">
        <f>'о7'!F8</f>
        <v>6121.216</v>
      </c>
      <c r="G8" s="61">
        <f>'о7'!G8</f>
        <v>113.942</v>
      </c>
      <c r="H8" s="93">
        <f>'о7'!H8</f>
        <v>1559.1</v>
      </c>
      <c r="I8" s="97">
        <f t="shared" si="0"/>
        <v>4448.174000000001</v>
      </c>
      <c r="J8" s="98">
        <f t="shared" si="1"/>
        <v>0</v>
      </c>
      <c r="K8" s="147">
        <v>1</v>
      </c>
      <c r="L8" s="13">
        <v>0.75</v>
      </c>
      <c r="M8" s="13">
        <f t="shared" si="2"/>
        <v>0.75</v>
      </c>
    </row>
    <row r="9" spans="1:13" ht="11.25">
      <c r="A9" s="35">
        <v>4</v>
      </c>
      <c r="B9" s="14" t="s">
        <v>147</v>
      </c>
      <c r="C9" s="185">
        <v>0</v>
      </c>
      <c r="D9" s="96"/>
      <c r="E9" s="96"/>
      <c r="F9" s="93">
        <f>'о7'!F9</f>
        <v>3514.5255</v>
      </c>
      <c r="G9" s="61">
        <f>'о7'!G9</f>
        <v>113.734</v>
      </c>
      <c r="H9" s="93">
        <f>'о7'!H9</f>
        <v>717.5</v>
      </c>
      <c r="I9" s="97">
        <f t="shared" si="0"/>
        <v>2683.2915000000003</v>
      </c>
      <c r="J9" s="98">
        <f t="shared" si="1"/>
        <v>0</v>
      </c>
      <c r="K9" s="147">
        <v>1</v>
      </c>
      <c r="L9" s="13">
        <v>0.75</v>
      </c>
      <c r="M9" s="13">
        <f t="shared" si="2"/>
        <v>0.75</v>
      </c>
    </row>
    <row r="10" spans="1:13" ht="11.25">
      <c r="A10" s="35">
        <v>5</v>
      </c>
      <c r="B10" s="14" t="s">
        <v>148</v>
      </c>
      <c r="C10" s="185">
        <v>0</v>
      </c>
      <c r="D10" s="96"/>
      <c r="E10" s="96"/>
      <c r="F10" s="93">
        <f>'о7'!F10</f>
        <v>32980.55765</v>
      </c>
      <c r="G10" s="61">
        <f>'о7'!G10</f>
        <v>238.031</v>
      </c>
      <c r="H10" s="93">
        <f>'о7'!H10</f>
        <v>9332.45904</v>
      </c>
      <c r="I10" s="97">
        <f t="shared" si="0"/>
        <v>23410.067610000006</v>
      </c>
      <c r="J10" s="98">
        <f t="shared" si="1"/>
        <v>0</v>
      </c>
      <c r="K10" s="147">
        <v>1</v>
      </c>
      <c r="L10" s="13">
        <v>0.75</v>
      </c>
      <c r="M10" s="13">
        <f t="shared" si="2"/>
        <v>0.75</v>
      </c>
    </row>
    <row r="11" spans="1:13" ht="11.25">
      <c r="A11" s="35">
        <v>6</v>
      </c>
      <c r="B11" s="14" t="s">
        <v>149</v>
      </c>
      <c r="C11" s="185">
        <v>0</v>
      </c>
      <c r="D11" s="96"/>
      <c r="E11" s="96"/>
      <c r="F11" s="93">
        <f>'о7'!F11</f>
        <v>6212.68532</v>
      </c>
      <c r="G11" s="61">
        <f>'о7'!G11</f>
        <v>113.734</v>
      </c>
      <c r="H11" s="93">
        <f>'о7'!H11</f>
        <v>2727.47902</v>
      </c>
      <c r="I11" s="97">
        <f t="shared" si="0"/>
        <v>3371.472299999999</v>
      </c>
      <c r="J11" s="98">
        <f t="shared" si="1"/>
        <v>0</v>
      </c>
      <c r="K11" s="147">
        <v>1</v>
      </c>
      <c r="L11" s="13">
        <v>0.75</v>
      </c>
      <c r="M11" s="13">
        <f t="shared" si="2"/>
        <v>0.75</v>
      </c>
    </row>
    <row r="12" spans="1:13" ht="11.25">
      <c r="A12" s="35">
        <v>7</v>
      </c>
      <c r="B12" s="14" t="s">
        <v>150</v>
      </c>
      <c r="C12" s="185">
        <v>0</v>
      </c>
      <c r="D12" s="96"/>
      <c r="E12" s="96"/>
      <c r="F12" s="93">
        <f>'о7'!F12</f>
        <v>5040.201</v>
      </c>
      <c r="G12" s="61">
        <f>'о7'!G12</f>
        <v>113.942</v>
      </c>
      <c r="H12" s="93">
        <f>'о7'!H12</f>
        <v>1236.4</v>
      </c>
      <c r="I12" s="97">
        <f t="shared" si="0"/>
        <v>3689.859</v>
      </c>
      <c r="J12" s="98">
        <f t="shared" si="1"/>
        <v>0</v>
      </c>
      <c r="K12" s="147">
        <v>1</v>
      </c>
      <c r="L12" s="13">
        <v>0.75</v>
      </c>
      <c r="M12" s="13">
        <f t="shared" si="2"/>
        <v>0.75</v>
      </c>
    </row>
    <row r="13" spans="1:13" ht="11.25">
      <c r="A13" s="35">
        <v>8</v>
      </c>
      <c r="B13" s="14" t="s">
        <v>151</v>
      </c>
      <c r="C13" s="185">
        <v>0</v>
      </c>
      <c r="D13" s="96"/>
      <c r="E13" s="96"/>
      <c r="F13" s="93">
        <f>'о7'!F13</f>
        <v>3936.06</v>
      </c>
      <c r="G13" s="61">
        <f>'о7'!G13</f>
        <v>108.116</v>
      </c>
      <c r="H13" s="93">
        <f>'о7'!H13</f>
        <v>939</v>
      </c>
      <c r="I13" s="97">
        <f t="shared" si="0"/>
        <v>2888.944</v>
      </c>
      <c r="J13" s="98">
        <f t="shared" si="1"/>
        <v>0</v>
      </c>
      <c r="K13" s="147">
        <v>1</v>
      </c>
      <c r="L13" s="13">
        <v>0.75</v>
      </c>
      <c r="M13" s="13">
        <f t="shared" si="2"/>
        <v>0.75</v>
      </c>
    </row>
    <row r="14" spans="1:13" ht="11.25">
      <c r="A14" s="35">
        <v>9</v>
      </c>
      <c r="B14" s="14" t="s">
        <v>152</v>
      </c>
      <c r="C14" s="185">
        <v>0</v>
      </c>
      <c r="D14" s="96"/>
      <c r="E14" s="96"/>
      <c r="F14" s="93">
        <f>'о7'!F14</f>
        <v>6885.4966</v>
      </c>
      <c r="G14" s="61">
        <f>'о7'!G14</f>
        <v>111.133</v>
      </c>
      <c r="H14" s="93">
        <f>'о7'!H14</f>
        <v>2888.3476</v>
      </c>
      <c r="I14" s="97">
        <f t="shared" si="0"/>
        <v>3886.0160000000005</v>
      </c>
      <c r="J14" s="98">
        <f t="shared" si="1"/>
        <v>0</v>
      </c>
      <c r="K14" s="147">
        <v>1</v>
      </c>
      <c r="L14" s="13">
        <v>0.75</v>
      </c>
      <c r="M14" s="13">
        <f t="shared" si="2"/>
        <v>0.75</v>
      </c>
    </row>
    <row r="15" spans="1:13" ht="11.25" hidden="1">
      <c r="A15" s="35">
        <v>10</v>
      </c>
      <c r="B15" s="14"/>
      <c r="C15" s="185"/>
      <c r="D15" s="96"/>
      <c r="E15" s="96"/>
      <c r="F15" s="93"/>
      <c r="G15" s="12"/>
      <c r="H15" s="93"/>
      <c r="I15" s="97">
        <f t="shared" si="0"/>
        <v>0</v>
      </c>
      <c r="J15" s="98" t="e">
        <f t="shared" si="1"/>
        <v>#DIV/0!</v>
      </c>
      <c r="K15" s="99"/>
      <c r="L15" s="13">
        <v>0.75</v>
      </c>
      <c r="M15" s="13">
        <f t="shared" si="2"/>
        <v>0</v>
      </c>
    </row>
    <row r="16" spans="1:13" ht="11.25" hidden="1">
      <c r="A16" s="35">
        <v>11</v>
      </c>
      <c r="B16" s="14"/>
      <c r="C16" s="185"/>
      <c r="D16" s="96"/>
      <c r="E16" s="96"/>
      <c r="F16" s="93"/>
      <c r="G16" s="12"/>
      <c r="H16" s="93"/>
      <c r="I16" s="97">
        <f t="shared" si="0"/>
        <v>0</v>
      </c>
      <c r="J16" s="98" t="e">
        <f t="shared" si="1"/>
        <v>#DIV/0!</v>
      </c>
      <c r="K16" s="99"/>
      <c r="L16" s="13">
        <v>0.75</v>
      </c>
      <c r="M16" s="13">
        <f t="shared" si="2"/>
        <v>0</v>
      </c>
    </row>
    <row r="17" spans="1:13" ht="11.25" hidden="1">
      <c r="A17" s="35">
        <v>12</v>
      </c>
      <c r="B17" s="14"/>
      <c r="C17" s="185"/>
      <c r="D17" s="96"/>
      <c r="E17" s="96"/>
      <c r="F17" s="93"/>
      <c r="G17" s="12"/>
      <c r="H17" s="93"/>
      <c r="I17" s="97">
        <f t="shared" si="0"/>
        <v>0</v>
      </c>
      <c r="J17" s="98" t="e">
        <f t="shared" si="1"/>
        <v>#DIV/0!</v>
      </c>
      <c r="K17" s="99"/>
      <c r="L17" s="13">
        <v>0.75</v>
      </c>
      <c r="M17" s="13">
        <f t="shared" si="2"/>
        <v>0</v>
      </c>
    </row>
    <row r="18" spans="1:13" ht="11.25" hidden="1">
      <c r="A18" s="35">
        <v>13</v>
      </c>
      <c r="B18" s="26"/>
      <c r="C18" s="185"/>
      <c r="D18" s="96"/>
      <c r="E18" s="96"/>
      <c r="F18" s="93"/>
      <c r="G18" s="12"/>
      <c r="H18" s="93"/>
      <c r="I18" s="97">
        <f t="shared" si="0"/>
        <v>0</v>
      </c>
      <c r="J18" s="98" t="e">
        <f t="shared" si="1"/>
        <v>#DIV/0!</v>
      </c>
      <c r="K18" s="99"/>
      <c r="L18" s="13">
        <v>0.75</v>
      </c>
      <c r="M18" s="13">
        <f t="shared" si="2"/>
        <v>0</v>
      </c>
    </row>
    <row r="19" spans="1:13" ht="11.25" hidden="1">
      <c r="A19" s="35">
        <v>14</v>
      </c>
      <c r="B19" s="26"/>
      <c r="C19" s="185"/>
      <c r="D19" s="96"/>
      <c r="E19" s="96"/>
      <c r="F19" s="93"/>
      <c r="G19" s="12"/>
      <c r="H19" s="93"/>
      <c r="I19" s="97">
        <f t="shared" si="0"/>
        <v>0</v>
      </c>
      <c r="J19" s="98" t="e">
        <f t="shared" si="1"/>
        <v>#DIV/0!</v>
      </c>
      <c r="K19" s="99"/>
      <c r="L19" s="13">
        <v>0.75</v>
      </c>
      <c r="M19" s="13">
        <f t="shared" si="2"/>
        <v>0</v>
      </c>
    </row>
    <row r="20" spans="1:13" ht="11.25" hidden="1">
      <c r="A20" s="35">
        <v>15</v>
      </c>
      <c r="B20" s="26"/>
      <c r="C20" s="185"/>
      <c r="D20" s="96"/>
      <c r="E20" s="96"/>
      <c r="F20" s="93"/>
      <c r="G20" s="12"/>
      <c r="H20" s="93"/>
      <c r="I20" s="97">
        <f t="shared" si="0"/>
        <v>0</v>
      </c>
      <c r="J20" s="98" t="e">
        <f t="shared" si="1"/>
        <v>#DIV/0!</v>
      </c>
      <c r="K20" s="99"/>
      <c r="L20" s="13">
        <v>0.75</v>
      </c>
      <c r="M20" s="13">
        <f t="shared" si="2"/>
        <v>0</v>
      </c>
    </row>
    <row r="21" spans="1:13" ht="11.25" hidden="1">
      <c r="A21" s="35">
        <v>16</v>
      </c>
      <c r="B21" s="26"/>
      <c r="C21" s="185"/>
      <c r="D21" s="96"/>
      <c r="E21" s="96"/>
      <c r="F21" s="93"/>
      <c r="G21" s="12"/>
      <c r="H21" s="93"/>
      <c r="I21" s="97">
        <f t="shared" si="0"/>
        <v>0</v>
      </c>
      <c r="J21" s="98" t="e">
        <f t="shared" si="1"/>
        <v>#DIV/0!</v>
      </c>
      <c r="K21" s="99"/>
      <c r="L21" s="13">
        <v>0.75</v>
      </c>
      <c r="M21" s="13">
        <f t="shared" si="2"/>
        <v>0</v>
      </c>
    </row>
    <row r="22" spans="1:13" ht="11.25" hidden="1">
      <c r="A22" s="35">
        <v>17</v>
      </c>
      <c r="B22" s="26"/>
      <c r="C22" s="185"/>
      <c r="D22" s="96"/>
      <c r="E22" s="96"/>
      <c r="F22" s="93"/>
      <c r="G22" s="12"/>
      <c r="H22" s="93"/>
      <c r="I22" s="97">
        <f t="shared" si="0"/>
        <v>0</v>
      </c>
      <c r="J22" s="98" t="e">
        <f t="shared" si="1"/>
        <v>#DIV/0!</v>
      </c>
      <c r="K22" s="99"/>
      <c r="L22" s="13">
        <v>0.75</v>
      </c>
      <c r="M22" s="13">
        <f t="shared" si="2"/>
        <v>0</v>
      </c>
    </row>
    <row r="23" spans="1:13" ht="11.25" hidden="1">
      <c r="A23" s="35">
        <v>18</v>
      </c>
      <c r="B23" s="26"/>
      <c r="C23" s="185"/>
      <c r="D23" s="96"/>
      <c r="E23" s="96"/>
      <c r="F23" s="93"/>
      <c r="G23" s="12"/>
      <c r="H23" s="93"/>
      <c r="I23" s="97">
        <f t="shared" si="0"/>
        <v>0</v>
      </c>
      <c r="J23" s="98" t="e">
        <f t="shared" si="1"/>
        <v>#DIV/0!</v>
      </c>
      <c r="K23" s="99"/>
      <c r="L23" s="13">
        <v>0.75</v>
      </c>
      <c r="M23" s="13">
        <f t="shared" si="2"/>
        <v>0</v>
      </c>
    </row>
    <row r="24" spans="1:13" ht="11.25" hidden="1">
      <c r="A24" s="35">
        <v>19</v>
      </c>
      <c r="B24" s="26"/>
      <c r="C24" s="185"/>
      <c r="D24" s="96"/>
      <c r="E24" s="96"/>
      <c r="F24" s="93"/>
      <c r="G24" s="12"/>
      <c r="H24" s="93"/>
      <c r="I24" s="97">
        <f t="shared" si="0"/>
        <v>0</v>
      </c>
      <c r="J24" s="98" t="e">
        <f t="shared" si="1"/>
        <v>#DIV/0!</v>
      </c>
      <c r="K24" s="99"/>
      <c r="L24" s="13">
        <v>0.75</v>
      </c>
      <c r="M24" s="13">
        <f t="shared" si="2"/>
        <v>0</v>
      </c>
    </row>
    <row r="25" spans="1:13" ht="11.25" hidden="1">
      <c r="A25" s="35">
        <v>20</v>
      </c>
      <c r="B25" s="26"/>
      <c r="C25" s="185"/>
      <c r="D25" s="96"/>
      <c r="E25" s="96"/>
      <c r="F25" s="93"/>
      <c r="G25" s="12"/>
      <c r="H25" s="93"/>
      <c r="I25" s="97">
        <f t="shared" si="0"/>
        <v>0</v>
      </c>
      <c r="J25" s="98" t="e">
        <f t="shared" si="1"/>
        <v>#DIV/0!</v>
      </c>
      <c r="K25" s="99"/>
      <c r="L25" s="13">
        <v>0.75</v>
      </c>
      <c r="M25" s="13">
        <f t="shared" si="2"/>
        <v>0</v>
      </c>
    </row>
    <row r="26" spans="1:13" ht="11.25" hidden="1">
      <c r="A26" s="35">
        <v>21</v>
      </c>
      <c r="B26" s="26"/>
      <c r="C26" s="185"/>
      <c r="D26" s="96"/>
      <c r="E26" s="96"/>
      <c r="F26" s="93"/>
      <c r="G26" s="12"/>
      <c r="H26" s="93"/>
      <c r="I26" s="97">
        <f t="shared" si="0"/>
        <v>0</v>
      </c>
      <c r="J26" s="98" t="e">
        <f t="shared" si="1"/>
        <v>#DIV/0!</v>
      </c>
      <c r="K26" s="99"/>
      <c r="L26" s="13">
        <v>0.75</v>
      </c>
      <c r="M26" s="13">
        <f t="shared" si="2"/>
        <v>0</v>
      </c>
    </row>
    <row r="27" spans="1:13" ht="11.25" hidden="1">
      <c r="A27" s="35">
        <v>22</v>
      </c>
      <c r="B27" s="26"/>
      <c r="C27" s="185"/>
      <c r="D27" s="100"/>
      <c r="E27" s="100"/>
      <c r="F27" s="82"/>
      <c r="G27" s="15"/>
      <c r="H27" s="82"/>
      <c r="I27" s="97">
        <f t="shared" si="0"/>
        <v>0</v>
      </c>
      <c r="J27" s="98" t="e">
        <f t="shared" si="1"/>
        <v>#DIV/0!</v>
      </c>
      <c r="K27" s="99"/>
      <c r="L27" s="13">
        <v>0.75</v>
      </c>
      <c r="M27" s="13">
        <f t="shared" si="2"/>
        <v>0</v>
      </c>
    </row>
    <row r="28" spans="1:13" ht="11.25" hidden="1">
      <c r="A28" s="35">
        <v>23</v>
      </c>
      <c r="B28" s="26"/>
      <c r="C28" s="185"/>
      <c r="D28" s="100"/>
      <c r="E28" s="100"/>
      <c r="F28" s="82"/>
      <c r="G28" s="15"/>
      <c r="H28" s="82"/>
      <c r="I28" s="97">
        <f t="shared" si="0"/>
        <v>0</v>
      </c>
      <c r="J28" s="98" t="e">
        <f t="shared" si="1"/>
        <v>#DIV/0!</v>
      </c>
      <c r="K28" s="99"/>
      <c r="L28" s="13">
        <v>0.75</v>
      </c>
      <c r="M28" s="13">
        <f t="shared" si="2"/>
        <v>0</v>
      </c>
    </row>
    <row r="29" spans="1:13" ht="11.25" hidden="1">
      <c r="A29" s="35">
        <v>24</v>
      </c>
      <c r="B29" s="26"/>
      <c r="C29" s="185"/>
      <c r="D29" s="100"/>
      <c r="E29" s="100"/>
      <c r="F29" s="82"/>
      <c r="G29" s="15"/>
      <c r="H29" s="82"/>
      <c r="I29" s="97">
        <f t="shared" si="0"/>
        <v>0</v>
      </c>
      <c r="J29" s="98" t="e">
        <f t="shared" si="1"/>
        <v>#DIV/0!</v>
      </c>
      <c r="K29" s="99"/>
      <c r="L29" s="13">
        <v>0.75</v>
      </c>
      <c r="M29" s="13">
        <f t="shared" si="2"/>
        <v>0</v>
      </c>
    </row>
    <row r="30" spans="1:13" ht="11.25">
      <c r="A30" s="280" t="s">
        <v>62</v>
      </c>
      <c r="B30" s="281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154">
        <f>SUM(F6:F29)</f>
        <v>78385.01908999999</v>
      </c>
      <c r="G30" s="154">
        <f>SUM(G6:G29)</f>
        <v>2684.5139999999997</v>
      </c>
      <c r="H30" s="154">
        <f>SUM(H6:H29)</f>
        <v>23331.485660000002</v>
      </c>
      <c r="I30" s="16">
        <f t="shared" si="3"/>
        <v>52369.01943000001</v>
      </c>
      <c r="J30" s="101" t="s">
        <v>6</v>
      </c>
      <c r="K30" s="102" t="s">
        <v>6</v>
      </c>
      <c r="L30" s="17">
        <v>0.75</v>
      </c>
      <c r="M30" s="31" t="s">
        <v>6</v>
      </c>
    </row>
    <row r="31" spans="1:11" s="22" customFormat="1" ht="11.25">
      <c r="A31" s="18"/>
      <c r="B31" s="19"/>
      <c r="C31" s="19"/>
      <c r="D31" s="20"/>
      <c r="E31" s="20"/>
      <c r="F31" s="148"/>
      <c r="G31" s="148"/>
      <c r="H31" s="148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03"/>
      <c r="K41" s="21"/>
    </row>
    <row r="42" spans="1:11" s="22" customFormat="1" ht="11.25">
      <c r="A42" s="21"/>
      <c r="I42" s="103"/>
      <c r="K42" s="21"/>
    </row>
    <row r="43" ht="11.25">
      <c r="I43" s="104"/>
    </row>
    <row r="44" ht="11.25">
      <c r="I44" s="104"/>
    </row>
    <row r="45" ht="11.25">
      <c r="I45" s="104"/>
    </row>
    <row r="46" ht="11.25">
      <c r="I46" s="104"/>
    </row>
    <row r="47" ht="11.25">
      <c r="I47" s="104"/>
    </row>
    <row r="48" ht="11.25">
      <c r="I48" s="104"/>
    </row>
    <row r="49" ht="11.25">
      <c r="I49" s="104"/>
    </row>
    <row r="50" ht="11.25">
      <c r="I50" s="104"/>
    </row>
    <row r="51" ht="11.25">
      <c r="I51" s="104"/>
    </row>
    <row r="52" ht="11.25">
      <c r="I52" s="104"/>
    </row>
    <row r="53" ht="11.25">
      <c r="I53" s="104"/>
    </row>
    <row r="54" ht="11.25">
      <c r="I54" s="104"/>
    </row>
    <row r="55" ht="11.25">
      <c r="I55" s="104"/>
    </row>
    <row r="56" ht="11.25">
      <c r="I56" s="104"/>
    </row>
    <row r="57" ht="11.25">
      <c r="I57" s="104"/>
    </row>
    <row r="58" ht="11.25">
      <c r="I58" s="104"/>
    </row>
    <row r="59" ht="11.25">
      <c r="I59" s="104"/>
    </row>
    <row r="60" ht="11.25">
      <c r="I60" s="104"/>
    </row>
    <row r="61" ht="11.25">
      <c r="I61" s="104"/>
    </row>
    <row r="62" ht="11.25">
      <c r="I62" s="104"/>
    </row>
    <row r="63" ht="11.25">
      <c r="I63" s="104"/>
    </row>
    <row r="64" ht="11.25">
      <c r="I64" s="104"/>
    </row>
    <row r="65" ht="11.25">
      <c r="I65" s="104"/>
    </row>
    <row r="66" ht="11.25">
      <c r="I66" s="104"/>
    </row>
    <row r="67" ht="11.25">
      <c r="I67" s="104"/>
    </row>
    <row r="68" ht="11.25">
      <c r="I68" s="104"/>
    </row>
    <row r="69" ht="11.25">
      <c r="I69" s="104"/>
    </row>
    <row r="70" ht="11.25">
      <c r="I70" s="104"/>
    </row>
    <row r="71" ht="11.25">
      <c r="I71" s="104"/>
    </row>
    <row r="72" ht="11.25">
      <c r="I72" s="104"/>
    </row>
    <row r="73" ht="11.25">
      <c r="I73" s="104"/>
    </row>
    <row r="74" ht="11.25">
      <c r="I74" s="104"/>
    </row>
    <row r="75" ht="11.25">
      <c r="I75" s="104"/>
    </row>
    <row r="76" ht="11.25">
      <c r="I76" s="104"/>
    </row>
    <row r="77" ht="11.25">
      <c r="I77" s="104"/>
    </row>
    <row r="78" ht="11.25">
      <c r="I78" s="104"/>
    </row>
    <row r="79" ht="11.25">
      <c r="I79" s="104"/>
    </row>
    <row r="80" ht="11.25">
      <c r="I80" s="104"/>
    </row>
    <row r="81" ht="11.25">
      <c r="I81" s="104"/>
    </row>
    <row r="82" ht="11.25">
      <c r="I82" s="104"/>
    </row>
    <row r="83" ht="11.25">
      <c r="I83" s="104"/>
    </row>
    <row r="84" ht="11.25">
      <c r="I84" s="104"/>
    </row>
    <row r="85" ht="11.25">
      <c r="I85" s="104"/>
    </row>
    <row r="86" ht="11.25">
      <c r="I86" s="104"/>
    </row>
    <row r="87" ht="11.25">
      <c r="I87" s="104"/>
    </row>
    <row r="88" ht="11.25">
      <c r="I88" s="104"/>
    </row>
    <row r="89" ht="11.25">
      <c r="I89" s="104"/>
    </row>
    <row r="90" ht="11.25">
      <c r="I90" s="104"/>
    </row>
    <row r="91" ht="11.25">
      <c r="I91" s="104"/>
    </row>
    <row r="92" ht="11.25">
      <c r="I92" s="104"/>
    </row>
    <row r="93" ht="11.25">
      <c r="I93" s="104"/>
    </row>
    <row r="94" ht="11.25">
      <c r="I94" s="104"/>
    </row>
    <row r="95" ht="11.25">
      <c r="I95" s="104"/>
    </row>
    <row r="96" ht="11.25">
      <c r="I96" s="104"/>
    </row>
    <row r="97" ht="11.25">
      <c r="I97" s="104"/>
    </row>
    <row r="98" ht="11.25">
      <c r="I98" s="104"/>
    </row>
    <row r="99" ht="11.25">
      <c r="I99" s="104"/>
    </row>
    <row r="100" ht="11.25">
      <c r="I100" s="104"/>
    </row>
    <row r="101" ht="11.25">
      <c r="I101" s="104"/>
    </row>
    <row r="102" ht="11.25">
      <c r="I102" s="104"/>
    </row>
    <row r="103" ht="11.25">
      <c r="I103" s="104"/>
    </row>
    <row r="104" ht="11.25">
      <c r="I104" s="104"/>
    </row>
    <row r="105" ht="11.25">
      <c r="I105" s="104"/>
    </row>
    <row r="106" ht="11.25">
      <c r="I106" s="104"/>
    </row>
    <row r="107" ht="11.25">
      <c r="I107" s="104"/>
    </row>
    <row r="108" ht="11.25">
      <c r="I108" s="104"/>
    </row>
    <row r="109" ht="11.25">
      <c r="I109" s="104"/>
    </row>
    <row r="110" ht="11.25">
      <c r="I110" s="104"/>
    </row>
    <row r="111" ht="11.25">
      <c r="I111" s="104"/>
    </row>
    <row r="112" ht="11.25">
      <c r="I112" s="104"/>
    </row>
    <row r="113" ht="11.25">
      <c r="I113" s="104"/>
    </row>
    <row r="114" ht="11.25">
      <c r="I114" s="104"/>
    </row>
    <row r="115" ht="11.25">
      <c r="I115" s="104"/>
    </row>
    <row r="116" ht="11.25">
      <c r="I116" s="104"/>
    </row>
    <row r="117" ht="11.25">
      <c r="I117" s="104"/>
    </row>
    <row r="118" ht="11.25">
      <c r="I118" s="104"/>
    </row>
    <row r="119" ht="11.25">
      <c r="I119" s="104"/>
    </row>
    <row r="120" ht="11.25">
      <c r="I120" s="104"/>
    </row>
    <row r="121" ht="11.25">
      <c r="I121" s="104"/>
    </row>
    <row r="122" ht="11.25">
      <c r="I122" s="104"/>
    </row>
    <row r="123" ht="11.25">
      <c r="I123" s="104"/>
    </row>
    <row r="124" ht="11.25">
      <c r="I124" s="104"/>
    </row>
    <row r="125" ht="11.25">
      <c r="I125" s="104"/>
    </row>
    <row r="126" ht="11.25">
      <c r="I126" s="104"/>
    </row>
    <row r="127" ht="11.25">
      <c r="I127" s="104"/>
    </row>
    <row r="128" ht="11.25">
      <c r="I128" s="104"/>
    </row>
    <row r="129" ht="11.25">
      <c r="I129" s="104"/>
    </row>
    <row r="130" ht="11.25">
      <c r="I130" s="104"/>
    </row>
    <row r="131" ht="11.25">
      <c r="I131" s="104"/>
    </row>
    <row r="132" ht="11.25">
      <c r="I132" s="104"/>
    </row>
    <row r="133" ht="11.25">
      <c r="I133" s="104"/>
    </row>
    <row r="134" ht="11.25">
      <c r="I134" s="104"/>
    </row>
    <row r="135" ht="11.25">
      <c r="I135" s="104"/>
    </row>
    <row r="136" ht="11.25">
      <c r="I136" s="104"/>
    </row>
    <row r="137" ht="11.25">
      <c r="I137" s="104"/>
    </row>
    <row r="138" ht="11.25">
      <c r="I138" s="104"/>
    </row>
    <row r="139" ht="11.25">
      <c r="I139" s="104"/>
    </row>
    <row r="140" ht="11.25">
      <c r="I140" s="104"/>
    </row>
    <row r="141" ht="11.25">
      <c r="I141" s="104"/>
    </row>
    <row r="142" ht="11.25">
      <c r="I142" s="104"/>
    </row>
    <row r="143" ht="11.25">
      <c r="I143" s="104"/>
    </row>
    <row r="144" ht="11.25">
      <c r="I144" s="104"/>
    </row>
    <row r="145" ht="11.25">
      <c r="I145" s="104"/>
    </row>
    <row r="146" ht="11.25">
      <c r="I146" s="104"/>
    </row>
    <row r="147" ht="11.25">
      <c r="I147" s="104"/>
    </row>
    <row r="148" ht="11.25">
      <c r="I148" s="104"/>
    </row>
    <row r="149" ht="11.25">
      <c r="I149" s="104"/>
    </row>
    <row r="150" ht="11.25">
      <c r="I150" s="104"/>
    </row>
    <row r="151" ht="11.25">
      <c r="I151" s="104"/>
    </row>
    <row r="152" ht="11.25">
      <c r="I152" s="104"/>
    </row>
    <row r="153" ht="11.25">
      <c r="I153" s="104"/>
    </row>
    <row r="154" ht="11.25">
      <c r="I154" s="104"/>
    </row>
    <row r="155" ht="11.25">
      <c r="I155" s="104"/>
    </row>
    <row r="156" ht="11.25">
      <c r="I156" s="104"/>
    </row>
    <row r="157" ht="11.25">
      <c r="I157" s="104"/>
    </row>
    <row r="158" ht="11.25">
      <c r="I158" s="104"/>
    </row>
    <row r="159" ht="11.25">
      <c r="I159" s="104"/>
    </row>
    <row r="160" ht="11.25">
      <c r="I160" s="104"/>
    </row>
    <row r="161" ht="11.25">
      <c r="I161" s="104"/>
    </row>
    <row r="162" ht="11.25">
      <c r="I162" s="104"/>
    </row>
    <row r="163" ht="11.25">
      <c r="I163" s="104"/>
    </row>
    <row r="164" ht="11.25">
      <c r="I164" s="104"/>
    </row>
    <row r="165" ht="11.25">
      <c r="I165" s="104"/>
    </row>
    <row r="166" ht="11.25">
      <c r="I166" s="104"/>
    </row>
    <row r="167" ht="11.25">
      <c r="I167" s="104"/>
    </row>
    <row r="168" ht="11.25">
      <c r="I168" s="104"/>
    </row>
    <row r="169" ht="11.25">
      <c r="I169" s="104"/>
    </row>
    <row r="170" ht="11.25">
      <c r="I170" s="104"/>
    </row>
    <row r="171" ht="11.25">
      <c r="I171" s="104"/>
    </row>
    <row r="172" ht="11.25">
      <c r="I172" s="104"/>
    </row>
    <row r="173" ht="11.25">
      <c r="I173" s="104"/>
    </row>
    <row r="174" ht="11.25">
      <c r="I174" s="104"/>
    </row>
    <row r="175" ht="11.25">
      <c r="I175" s="104"/>
    </row>
    <row r="176" ht="11.25">
      <c r="I176" s="104"/>
    </row>
    <row r="177" ht="11.25">
      <c r="I177" s="104"/>
    </row>
    <row r="178" ht="11.25">
      <c r="I178" s="104"/>
    </row>
    <row r="179" ht="11.25">
      <c r="I179" s="104"/>
    </row>
    <row r="180" ht="11.25">
      <c r="I180" s="104"/>
    </row>
    <row r="181" ht="11.25">
      <c r="I181" s="104"/>
    </row>
    <row r="182" ht="11.25">
      <c r="I182" s="104"/>
    </row>
    <row r="183" ht="11.25">
      <c r="I183" s="104"/>
    </row>
    <row r="184" ht="11.25">
      <c r="I184" s="104"/>
    </row>
    <row r="185" ht="11.25">
      <c r="I185" s="104"/>
    </row>
    <row r="186" ht="11.25">
      <c r="I186" s="104"/>
    </row>
    <row r="187" ht="11.25">
      <c r="I187" s="104"/>
    </row>
    <row r="188" ht="11.25">
      <c r="I188" s="104"/>
    </row>
    <row r="189" ht="11.25">
      <c r="I189" s="104"/>
    </row>
    <row r="190" ht="11.25">
      <c r="I190" s="104"/>
    </row>
    <row r="191" ht="11.25">
      <c r="I191" s="104"/>
    </row>
    <row r="192" ht="11.25">
      <c r="I192" s="104"/>
    </row>
    <row r="193" ht="11.25">
      <c r="I193" s="104"/>
    </row>
    <row r="194" ht="11.25">
      <c r="I194" s="104"/>
    </row>
    <row r="195" ht="11.25">
      <c r="I195" s="104"/>
    </row>
    <row r="196" ht="11.25">
      <c r="I196" s="104"/>
    </row>
    <row r="197" ht="11.25">
      <c r="I197" s="104"/>
    </row>
    <row r="198" ht="11.25">
      <c r="I198" s="104"/>
    </row>
    <row r="199" ht="11.25">
      <c r="I199" s="104"/>
    </row>
    <row r="200" ht="11.25">
      <c r="I200" s="104"/>
    </row>
    <row r="201" ht="11.25">
      <c r="I201" s="104"/>
    </row>
    <row r="202" ht="11.25">
      <c r="I202" s="104"/>
    </row>
    <row r="203" ht="11.25">
      <c r="I203" s="104"/>
    </row>
    <row r="204" ht="11.25">
      <c r="I204" s="104"/>
    </row>
    <row r="205" ht="11.25">
      <c r="I205" s="104"/>
    </row>
    <row r="206" ht="11.25">
      <c r="I206" s="104"/>
    </row>
    <row r="207" ht="11.25">
      <c r="I207" s="104"/>
    </row>
    <row r="208" ht="11.25">
      <c r="I208" s="104"/>
    </row>
    <row r="209" ht="11.25">
      <c r="I209" s="104"/>
    </row>
    <row r="210" ht="11.25">
      <c r="I210" s="104"/>
    </row>
    <row r="211" ht="11.25">
      <c r="I211" s="104"/>
    </row>
    <row r="212" ht="11.25">
      <c r="I212" s="104"/>
    </row>
    <row r="213" ht="11.25">
      <c r="I213" s="104"/>
    </row>
    <row r="214" ht="11.25">
      <c r="I214" s="104"/>
    </row>
    <row r="215" ht="11.25">
      <c r="I215" s="104"/>
    </row>
    <row r="216" ht="11.25">
      <c r="I216" s="104"/>
    </row>
    <row r="217" ht="11.25">
      <c r="I217" s="104"/>
    </row>
    <row r="218" ht="11.25">
      <c r="I218" s="104"/>
    </row>
    <row r="219" ht="11.25">
      <c r="I219" s="104"/>
    </row>
    <row r="220" ht="11.25">
      <c r="I220" s="104"/>
    </row>
    <row r="221" ht="11.25">
      <c r="I221" s="104"/>
    </row>
    <row r="222" ht="11.25">
      <c r="I222" s="104"/>
    </row>
    <row r="223" ht="11.25">
      <c r="I223" s="104"/>
    </row>
    <row r="224" ht="11.25">
      <c r="I224" s="104"/>
    </row>
    <row r="225" ht="11.25">
      <c r="I225" s="104"/>
    </row>
    <row r="226" ht="11.25">
      <c r="I226" s="104"/>
    </row>
    <row r="227" ht="11.25">
      <c r="I227" s="104"/>
    </row>
    <row r="228" ht="11.25">
      <c r="I228" s="104"/>
    </row>
    <row r="229" ht="11.25">
      <c r="I229" s="104"/>
    </row>
    <row r="230" ht="11.25">
      <c r="I230" s="104"/>
    </row>
    <row r="231" ht="11.25">
      <c r="I231" s="104"/>
    </row>
    <row r="232" ht="11.25">
      <c r="I232" s="104"/>
    </row>
    <row r="233" ht="11.25">
      <c r="I233" s="104"/>
    </row>
    <row r="234" ht="11.25">
      <c r="I234" s="104"/>
    </row>
    <row r="235" ht="11.25">
      <c r="I235" s="104"/>
    </row>
    <row r="236" ht="11.25">
      <c r="I236" s="104"/>
    </row>
    <row r="237" ht="11.25">
      <c r="I237" s="104"/>
    </row>
    <row r="238" ht="11.25">
      <c r="I238" s="104"/>
    </row>
    <row r="239" ht="11.25">
      <c r="I239" s="104"/>
    </row>
    <row r="240" ht="11.25">
      <c r="I240" s="104"/>
    </row>
    <row r="241" ht="11.25">
      <c r="I241" s="104"/>
    </row>
    <row r="242" ht="11.25">
      <c r="I242" s="104"/>
    </row>
    <row r="243" ht="11.25">
      <c r="I243" s="104"/>
    </row>
    <row r="244" ht="11.25">
      <c r="I244" s="104"/>
    </row>
    <row r="245" ht="11.25">
      <c r="I245" s="104"/>
    </row>
    <row r="246" ht="11.25">
      <c r="I246" s="104"/>
    </row>
    <row r="247" ht="11.25">
      <c r="I247" s="104"/>
    </row>
    <row r="248" ht="11.25">
      <c r="I248" s="104"/>
    </row>
    <row r="249" ht="11.25">
      <c r="I249" s="104"/>
    </row>
    <row r="250" ht="11.25">
      <c r="I250" s="104"/>
    </row>
    <row r="251" ht="11.25">
      <c r="I251" s="104"/>
    </row>
    <row r="252" ht="11.25">
      <c r="I252" s="104"/>
    </row>
    <row r="253" ht="11.25">
      <c r="I253" s="104"/>
    </row>
    <row r="254" ht="11.25">
      <c r="I254" s="104"/>
    </row>
    <row r="255" ht="11.25">
      <c r="I255" s="104"/>
    </row>
    <row r="256" ht="11.25">
      <c r="I256" s="104"/>
    </row>
    <row r="257" ht="11.25">
      <c r="I257" s="104"/>
    </row>
    <row r="258" ht="11.25">
      <c r="I258" s="104"/>
    </row>
    <row r="259" ht="11.25">
      <c r="I259" s="104"/>
    </row>
    <row r="260" ht="11.25">
      <c r="I260" s="104"/>
    </row>
    <row r="261" ht="11.25">
      <c r="I261" s="104"/>
    </row>
    <row r="262" ht="11.25">
      <c r="I262" s="104"/>
    </row>
    <row r="263" ht="11.25">
      <c r="I263" s="104"/>
    </row>
    <row r="264" ht="11.25">
      <c r="I264" s="104"/>
    </row>
    <row r="265" ht="11.25">
      <c r="I265" s="104"/>
    </row>
    <row r="266" ht="11.25">
      <c r="I266" s="104"/>
    </row>
    <row r="267" ht="11.25">
      <c r="I267" s="104"/>
    </row>
    <row r="268" ht="11.25">
      <c r="I268" s="104"/>
    </row>
    <row r="269" ht="11.25">
      <c r="I269" s="104"/>
    </row>
    <row r="270" ht="11.25">
      <c r="I270" s="104"/>
    </row>
    <row r="271" ht="11.25">
      <c r="I271" s="104"/>
    </row>
    <row r="272" ht="11.25">
      <c r="I272" s="104"/>
    </row>
    <row r="273" ht="11.25">
      <c r="I273" s="104"/>
    </row>
    <row r="274" ht="11.25">
      <c r="I274" s="104"/>
    </row>
    <row r="275" ht="11.25">
      <c r="I275" s="104"/>
    </row>
    <row r="276" ht="11.25">
      <c r="I276" s="104"/>
    </row>
    <row r="277" ht="11.25">
      <c r="I277" s="104"/>
    </row>
    <row r="278" ht="11.25">
      <c r="I278" s="104"/>
    </row>
    <row r="279" ht="11.25">
      <c r="I279" s="104"/>
    </row>
    <row r="280" ht="11.25">
      <c r="I280" s="104"/>
    </row>
    <row r="281" ht="11.25">
      <c r="I281" s="104"/>
    </row>
    <row r="282" ht="11.25">
      <c r="I282" s="104"/>
    </row>
    <row r="283" ht="11.25">
      <c r="I283" s="104"/>
    </row>
    <row r="284" ht="11.25">
      <c r="I284" s="104"/>
    </row>
    <row r="285" ht="11.25">
      <c r="I285" s="104"/>
    </row>
    <row r="286" ht="11.25">
      <c r="I286" s="104"/>
    </row>
    <row r="287" ht="11.25">
      <c r="I287" s="104"/>
    </row>
    <row r="288" ht="11.25">
      <c r="I288" s="104"/>
    </row>
    <row r="289" ht="11.25">
      <c r="I289" s="104"/>
    </row>
    <row r="290" ht="11.25">
      <c r="I290" s="104"/>
    </row>
    <row r="291" ht="11.25">
      <c r="I291" s="104"/>
    </row>
    <row r="292" ht="11.25">
      <c r="I292" s="104"/>
    </row>
    <row r="293" ht="11.25">
      <c r="I293" s="104"/>
    </row>
    <row r="294" ht="11.25">
      <c r="I294" s="104"/>
    </row>
    <row r="295" ht="11.25">
      <c r="I295" s="104"/>
    </row>
    <row r="296" ht="11.25">
      <c r="I296" s="104"/>
    </row>
    <row r="297" ht="11.25">
      <c r="I297" s="104"/>
    </row>
    <row r="298" ht="11.25">
      <c r="I298" s="104"/>
    </row>
    <row r="299" ht="11.25">
      <c r="I299" s="104"/>
    </row>
    <row r="300" ht="11.25">
      <c r="I300" s="104"/>
    </row>
    <row r="301" ht="11.25">
      <c r="I301" s="104"/>
    </row>
    <row r="302" ht="11.25">
      <c r="I302" s="104"/>
    </row>
    <row r="303" ht="11.25">
      <c r="I303" s="104"/>
    </row>
    <row r="304" ht="11.25">
      <c r="I304" s="104"/>
    </row>
    <row r="305" ht="11.25">
      <c r="I305" s="104"/>
    </row>
    <row r="306" ht="11.25">
      <c r="I306" s="104"/>
    </row>
    <row r="307" ht="11.25">
      <c r="I307" s="104"/>
    </row>
    <row r="308" ht="11.25">
      <c r="I308" s="104"/>
    </row>
    <row r="309" ht="11.25">
      <c r="I309" s="104"/>
    </row>
    <row r="310" ht="11.25">
      <c r="I310" s="104"/>
    </row>
    <row r="311" ht="11.25">
      <c r="I311" s="104"/>
    </row>
    <row r="312" ht="11.25">
      <c r="I312" s="104"/>
    </row>
    <row r="313" ht="11.25">
      <c r="I313" s="104"/>
    </row>
    <row r="314" ht="11.25">
      <c r="I314" s="104"/>
    </row>
    <row r="315" ht="11.25">
      <c r="I315" s="104"/>
    </row>
    <row r="316" ht="11.25">
      <c r="I316" s="104"/>
    </row>
    <row r="317" ht="11.25">
      <c r="I317" s="104"/>
    </row>
    <row r="318" ht="11.25">
      <c r="I318" s="104"/>
    </row>
    <row r="319" ht="11.25">
      <c r="I319" s="104"/>
    </row>
    <row r="320" ht="11.25">
      <c r="I320" s="104"/>
    </row>
    <row r="321" ht="11.25">
      <c r="I321" s="104"/>
    </row>
    <row r="322" ht="11.25">
      <c r="I322" s="104"/>
    </row>
    <row r="323" ht="11.25">
      <c r="I323" s="104"/>
    </row>
    <row r="324" ht="11.25">
      <c r="I324" s="104"/>
    </row>
    <row r="325" ht="11.25">
      <c r="I325" s="104"/>
    </row>
    <row r="326" ht="11.25">
      <c r="I326" s="104"/>
    </row>
    <row r="327" ht="11.25">
      <c r="I327" s="104"/>
    </row>
    <row r="328" ht="11.25">
      <c r="I328" s="104"/>
    </row>
    <row r="329" ht="11.25">
      <c r="I329" s="104"/>
    </row>
    <row r="330" ht="11.25">
      <c r="I330" s="104"/>
    </row>
    <row r="331" ht="11.25">
      <c r="I331" s="104"/>
    </row>
    <row r="332" ht="11.25">
      <c r="I332" s="104"/>
    </row>
    <row r="333" ht="11.25">
      <c r="I333" s="104"/>
    </row>
    <row r="334" ht="11.25">
      <c r="I334" s="104"/>
    </row>
    <row r="335" ht="11.25">
      <c r="I335" s="104"/>
    </row>
    <row r="336" ht="11.25">
      <c r="I336" s="104"/>
    </row>
    <row r="337" ht="11.25">
      <c r="I337" s="104"/>
    </row>
    <row r="338" ht="11.25">
      <c r="I338" s="104"/>
    </row>
    <row r="339" ht="11.25">
      <c r="I339" s="104"/>
    </row>
    <row r="340" ht="11.25">
      <c r="I340" s="104"/>
    </row>
    <row r="341" ht="11.25">
      <c r="I341" s="104"/>
    </row>
    <row r="342" ht="11.25">
      <c r="I342" s="104"/>
    </row>
    <row r="343" ht="11.25">
      <c r="I343" s="104"/>
    </row>
    <row r="344" ht="11.25">
      <c r="I344" s="104"/>
    </row>
    <row r="345" ht="11.25">
      <c r="I345" s="104"/>
    </row>
    <row r="346" ht="11.25">
      <c r="I346" s="104"/>
    </row>
    <row r="347" ht="11.25">
      <c r="I347" s="104"/>
    </row>
    <row r="348" ht="11.25">
      <c r="I348" s="104"/>
    </row>
    <row r="349" ht="11.25">
      <c r="I349" s="104"/>
    </row>
    <row r="350" ht="11.25">
      <c r="I350" s="104"/>
    </row>
    <row r="351" ht="11.25">
      <c r="I351" s="104"/>
    </row>
    <row r="352" ht="11.25">
      <c r="I352" s="104"/>
    </row>
    <row r="353" ht="11.25">
      <c r="I353" s="104"/>
    </row>
    <row r="354" ht="11.25">
      <c r="I354" s="104"/>
    </row>
    <row r="355" ht="11.25">
      <c r="I355" s="104"/>
    </row>
    <row r="356" ht="11.25">
      <c r="I356" s="104"/>
    </row>
    <row r="357" ht="11.25">
      <c r="I357" s="104"/>
    </row>
    <row r="358" ht="11.25">
      <c r="I358" s="104"/>
    </row>
    <row r="359" ht="11.25">
      <c r="I359" s="104"/>
    </row>
    <row r="360" ht="11.25">
      <c r="I360" s="104"/>
    </row>
    <row r="361" ht="11.25">
      <c r="I361" s="104"/>
    </row>
    <row r="362" ht="11.25">
      <c r="I362" s="104"/>
    </row>
    <row r="363" ht="11.25">
      <c r="I363" s="104"/>
    </row>
    <row r="364" ht="11.25">
      <c r="I364" s="104"/>
    </row>
    <row r="365" ht="11.25">
      <c r="I365" s="104"/>
    </row>
    <row r="366" ht="11.25">
      <c r="I366" s="104"/>
    </row>
    <row r="367" ht="11.25">
      <c r="I367" s="104"/>
    </row>
    <row r="368" ht="11.25">
      <c r="I368" s="104"/>
    </row>
    <row r="369" ht="11.25">
      <c r="I369" s="104"/>
    </row>
    <row r="370" ht="11.25">
      <c r="I370" s="104"/>
    </row>
    <row r="371" ht="11.25">
      <c r="I371" s="104"/>
    </row>
    <row r="372" ht="11.25">
      <c r="I372" s="104"/>
    </row>
    <row r="373" ht="11.25">
      <c r="I373" s="104"/>
    </row>
    <row r="374" ht="11.25">
      <c r="I374" s="104"/>
    </row>
    <row r="375" ht="11.25">
      <c r="I375" s="104"/>
    </row>
    <row r="376" ht="11.25">
      <c r="I376" s="104"/>
    </row>
    <row r="377" ht="11.25">
      <c r="I377" s="104"/>
    </row>
    <row r="378" ht="11.25">
      <c r="I378" s="104"/>
    </row>
    <row r="379" ht="11.25">
      <c r="I379" s="104"/>
    </row>
    <row r="380" ht="11.25">
      <c r="I380" s="104"/>
    </row>
    <row r="381" ht="11.25">
      <c r="I381" s="104"/>
    </row>
    <row r="382" ht="11.25">
      <c r="I382" s="104"/>
    </row>
    <row r="383" ht="11.25">
      <c r="I383" s="104"/>
    </row>
    <row r="384" ht="11.25">
      <c r="I384" s="104"/>
    </row>
    <row r="385" ht="11.25">
      <c r="I385" s="104"/>
    </row>
    <row r="386" ht="11.25">
      <c r="I386" s="104"/>
    </row>
    <row r="387" ht="11.25">
      <c r="I387" s="104"/>
    </row>
    <row r="388" ht="11.25">
      <c r="I388" s="104"/>
    </row>
    <row r="389" ht="11.25">
      <c r="I389" s="104"/>
    </row>
    <row r="390" ht="11.25">
      <c r="I390" s="104"/>
    </row>
    <row r="391" ht="11.25">
      <c r="I391" s="104"/>
    </row>
    <row r="392" ht="11.25">
      <c r="I392" s="104"/>
    </row>
    <row r="393" ht="11.25">
      <c r="I393" s="104"/>
    </row>
    <row r="394" ht="11.25">
      <c r="I394" s="104"/>
    </row>
    <row r="395" ht="11.25">
      <c r="I395" s="104"/>
    </row>
    <row r="396" ht="11.25">
      <c r="I396" s="104"/>
    </row>
    <row r="397" ht="11.25">
      <c r="I397" s="104"/>
    </row>
    <row r="398" ht="11.25">
      <c r="I398" s="104"/>
    </row>
    <row r="399" ht="11.25">
      <c r="I399" s="104"/>
    </row>
    <row r="400" ht="11.25">
      <c r="I400" s="104"/>
    </row>
    <row r="401" ht="11.25">
      <c r="I401" s="104"/>
    </row>
    <row r="402" ht="11.25">
      <c r="I402" s="104"/>
    </row>
    <row r="403" ht="11.25">
      <c r="I403" s="104"/>
    </row>
    <row r="404" ht="11.25">
      <c r="I404" s="104"/>
    </row>
    <row r="405" ht="11.25">
      <c r="I405" s="104"/>
    </row>
    <row r="406" ht="11.25">
      <c r="I406" s="104"/>
    </row>
    <row r="407" ht="11.25">
      <c r="I407" s="104"/>
    </row>
    <row r="408" ht="11.25">
      <c r="I408" s="104"/>
    </row>
    <row r="409" ht="11.25">
      <c r="I409" s="104"/>
    </row>
    <row r="410" ht="11.25">
      <c r="I410" s="104"/>
    </row>
    <row r="411" ht="11.25">
      <c r="I411" s="104"/>
    </row>
    <row r="412" ht="11.25">
      <c r="I412" s="104"/>
    </row>
    <row r="413" ht="11.25">
      <c r="I413" s="104"/>
    </row>
    <row r="414" ht="11.25">
      <c r="I414" s="104"/>
    </row>
    <row r="415" ht="11.25">
      <c r="I415" s="104"/>
    </row>
    <row r="416" ht="11.25">
      <c r="I416" s="104"/>
    </row>
    <row r="417" ht="11.25">
      <c r="I417" s="104"/>
    </row>
    <row r="418" ht="11.25">
      <c r="I418" s="104"/>
    </row>
    <row r="419" ht="11.25">
      <c r="I419" s="104"/>
    </row>
    <row r="420" ht="11.25">
      <c r="I420" s="104"/>
    </row>
    <row r="421" ht="11.25">
      <c r="I421" s="104"/>
    </row>
    <row r="422" ht="11.25">
      <c r="I422" s="104"/>
    </row>
    <row r="423" ht="11.25">
      <c r="I423" s="104"/>
    </row>
    <row r="424" ht="11.25">
      <c r="I424" s="104"/>
    </row>
    <row r="425" ht="11.25">
      <c r="I425" s="104"/>
    </row>
    <row r="426" ht="11.25">
      <c r="I426" s="104"/>
    </row>
    <row r="427" ht="11.25">
      <c r="I427" s="104"/>
    </row>
    <row r="428" ht="11.25">
      <c r="I428" s="104"/>
    </row>
    <row r="429" ht="11.25">
      <c r="I429" s="104"/>
    </row>
    <row r="430" ht="11.25">
      <c r="I430" s="104"/>
    </row>
    <row r="431" ht="11.25">
      <c r="I431" s="104"/>
    </row>
    <row r="432" ht="11.25">
      <c r="I432" s="104"/>
    </row>
    <row r="433" ht="11.25">
      <c r="I433" s="104"/>
    </row>
    <row r="434" ht="11.25">
      <c r="I434" s="104"/>
    </row>
    <row r="435" ht="11.25">
      <c r="I435" s="104"/>
    </row>
    <row r="436" ht="11.25">
      <c r="I436" s="104"/>
    </row>
    <row r="437" ht="11.25">
      <c r="I437" s="104"/>
    </row>
    <row r="438" ht="11.25">
      <c r="I438" s="104"/>
    </row>
    <row r="439" ht="11.25">
      <c r="I439" s="104"/>
    </row>
    <row r="440" ht="11.25">
      <c r="I440" s="104"/>
    </row>
    <row r="441" ht="11.25">
      <c r="I441" s="104"/>
    </row>
    <row r="442" ht="11.25">
      <c r="I442" s="104"/>
    </row>
    <row r="443" ht="11.25">
      <c r="I443" s="104"/>
    </row>
    <row r="444" ht="11.25">
      <c r="I444" s="104"/>
    </row>
    <row r="445" ht="11.25">
      <c r="I445" s="104"/>
    </row>
    <row r="446" ht="11.25">
      <c r="I446" s="104"/>
    </row>
    <row r="447" ht="11.25">
      <c r="I447" s="104"/>
    </row>
    <row r="448" ht="11.25">
      <c r="I448" s="104"/>
    </row>
    <row r="449" ht="11.25">
      <c r="I449" s="104"/>
    </row>
    <row r="450" ht="11.25">
      <c r="I450" s="104"/>
    </row>
    <row r="451" ht="11.25">
      <c r="I451" s="104"/>
    </row>
    <row r="452" ht="11.25">
      <c r="I452" s="104"/>
    </row>
    <row r="453" ht="11.25">
      <c r="I453" s="104"/>
    </row>
    <row r="454" ht="11.25">
      <c r="I454" s="104"/>
    </row>
    <row r="455" ht="11.25">
      <c r="I455" s="104"/>
    </row>
    <row r="456" ht="11.25">
      <c r="I456" s="104"/>
    </row>
    <row r="457" ht="11.25">
      <c r="I457" s="104"/>
    </row>
    <row r="458" ht="11.25">
      <c r="I458" s="104"/>
    </row>
    <row r="459" ht="11.25">
      <c r="I459" s="104"/>
    </row>
    <row r="460" ht="11.25">
      <c r="I460" s="104"/>
    </row>
    <row r="461" ht="11.25">
      <c r="I461" s="104"/>
    </row>
    <row r="462" ht="11.25">
      <c r="I462" s="104"/>
    </row>
    <row r="463" ht="11.25">
      <c r="I463" s="104"/>
    </row>
    <row r="464" ht="11.25">
      <c r="I464" s="104"/>
    </row>
    <row r="465" ht="11.25">
      <c r="I465" s="104"/>
    </row>
    <row r="466" ht="11.25">
      <c r="I466" s="104"/>
    </row>
    <row r="467" ht="11.25">
      <c r="I467" s="104"/>
    </row>
    <row r="468" ht="11.25">
      <c r="I468" s="104"/>
    </row>
    <row r="469" ht="11.25">
      <c r="I469" s="104"/>
    </row>
    <row r="470" ht="11.25">
      <c r="I470" s="104"/>
    </row>
    <row r="471" ht="11.25">
      <c r="I471" s="104"/>
    </row>
    <row r="472" ht="11.25">
      <c r="I472" s="104"/>
    </row>
    <row r="473" ht="11.25">
      <c r="I473" s="104"/>
    </row>
    <row r="474" ht="11.25">
      <c r="I474" s="104"/>
    </row>
    <row r="475" ht="11.25">
      <c r="I475" s="104"/>
    </row>
    <row r="476" ht="11.25">
      <c r="I476" s="104"/>
    </row>
    <row r="477" ht="11.25">
      <c r="I477" s="104"/>
    </row>
    <row r="478" ht="11.25">
      <c r="I478" s="104"/>
    </row>
    <row r="479" ht="11.25">
      <c r="I479" s="104"/>
    </row>
    <row r="480" ht="11.25">
      <c r="I480" s="104"/>
    </row>
    <row r="481" ht="11.25">
      <c r="I481" s="104"/>
    </row>
    <row r="482" ht="11.25">
      <c r="I482" s="104"/>
    </row>
    <row r="483" ht="11.25">
      <c r="I483" s="104"/>
    </row>
    <row r="484" ht="11.25">
      <c r="I484" s="104"/>
    </row>
    <row r="485" ht="11.25">
      <c r="I485" s="104"/>
    </row>
    <row r="486" ht="11.25">
      <c r="I486" s="104"/>
    </row>
    <row r="487" ht="11.25">
      <c r="I487" s="104"/>
    </row>
    <row r="488" ht="11.25">
      <c r="I488" s="104"/>
    </row>
    <row r="489" ht="11.25">
      <c r="I489" s="104"/>
    </row>
    <row r="490" ht="11.25">
      <c r="I490" s="104"/>
    </row>
    <row r="491" ht="11.25">
      <c r="I491" s="104"/>
    </row>
    <row r="492" ht="11.25">
      <c r="I492" s="104"/>
    </row>
    <row r="493" ht="11.25">
      <c r="I493" s="104"/>
    </row>
    <row r="494" ht="11.25">
      <c r="I494" s="104"/>
    </row>
    <row r="495" ht="11.25">
      <c r="I495" s="104"/>
    </row>
    <row r="496" ht="11.25">
      <c r="I496" s="104"/>
    </row>
    <row r="497" ht="11.25">
      <c r="I497" s="104"/>
    </row>
    <row r="498" ht="11.25">
      <c r="I498" s="104"/>
    </row>
    <row r="499" ht="11.25">
      <c r="I499" s="104"/>
    </row>
    <row r="500" ht="11.25">
      <c r="I500" s="104"/>
    </row>
    <row r="501" ht="11.25">
      <c r="I501" s="104"/>
    </row>
    <row r="502" ht="11.25">
      <c r="I502" s="104"/>
    </row>
    <row r="503" ht="11.25">
      <c r="I503" s="104"/>
    </row>
    <row r="504" ht="11.25">
      <c r="I504" s="104"/>
    </row>
    <row r="505" ht="11.25">
      <c r="I505" s="104"/>
    </row>
    <row r="506" ht="11.25">
      <c r="I506" s="104"/>
    </row>
    <row r="507" ht="11.25">
      <c r="I507" s="104"/>
    </row>
    <row r="508" ht="11.25">
      <c r="I508" s="104"/>
    </row>
    <row r="509" ht="11.25">
      <c r="I509" s="104"/>
    </row>
    <row r="510" ht="11.25">
      <c r="I510" s="104"/>
    </row>
    <row r="511" ht="11.25">
      <c r="I511" s="104"/>
    </row>
    <row r="512" ht="11.25">
      <c r="I512" s="104"/>
    </row>
    <row r="513" ht="11.25">
      <c r="I513" s="104"/>
    </row>
    <row r="514" ht="11.25">
      <c r="I514" s="104"/>
    </row>
    <row r="515" ht="11.25">
      <c r="I515" s="104"/>
    </row>
    <row r="516" ht="11.25">
      <c r="I516" s="104"/>
    </row>
    <row r="517" ht="11.25">
      <c r="I517" s="104"/>
    </row>
    <row r="518" ht="11.25">
      <c r="I518" s="104"/>
    </row>
    <row r="519" ht="11.25">
      <c r="I519" s="104"/>
    </row>
    <row r="520" ht="11.25">
      <c r="I520" s="104"/>
    </row>
    <row r="521" ht="11.25">
      <c r="I521" s="104"/>
    </row>
    <row r="522" ht="11.25">
      <c r="I522" s="104"/>
    </row>
    <row r="523" ht="11.25">
      <c r="I523" s="104"/>
    </row>
    <row r="524" ht="11.25">
      <c r="I524" s="104"/>
    </row>
    <row r="525" ht="11.25">
      <c r="I525" s="104"/>
    </row>
    <row r="526" ht="11.25">
      <c r="I526" s="104"/>
    </row>
    <row r="527" ht="11.25">
      <c r="I527" s="104"/>
    </row>
    <row r="528" ht="11.25">
      <c r="I528" s="104"/>
    </row>
    <row r="529" ht="11.25">
      <c r="I529" s="104"/>
    </row>
    <row r="530" ht="11.25">
      <c r="I530" s="104"/>
    </row>
    <row r="531" ht="11.25">
      <c r="I531" s="104"/>
    </row>
    <row r="532" ht="11.25">
      <c r="I532" s="104"/>
    </row>
    <row r="533" ht="11.25">
      <c r="I533" s="104"/>
    </row>
    <row r="534" ht="11.25">
      <c r="I534" s="104"/>
    </row>
    <row r="535" ht="11.25">
      <c r="I535" s="104"/>
    </row>
    <row r="536" ht="11.25">
      <c r="I536" s="104"/>
    </row>
    <row r="537" ht="11.25">
      <c r="I537" s="104"/>
    </row>
    <row r="538" ht="11.25">
      <c r="I538" s="104"/>
    </row>
    <row r="539" ht="11.25">
      <c r="I539" s="104"/>
    </row>
    <row r="540" ht="11.25">
      <c r="I540" s="104"/>
    </row>
    <row r="541" ht="11.25">
      <c r="I541" s="104"/>
    </row>
    <row r="542" ht="11.25">
      <c r="I542" s="104"/>
    </row>
    <row r="543" ht="11.25">
      <c r="I543" s="104"/>
    </row>
    <row r="544" ht="11.25">
      <c r="I544" s="104"/>
    </row>
    <row r="545" ht="11.25">
      <c r="I545" s="104"/>
    </row>
    <row r="546" ht="11.25">
      <c r="I546" s="104"/>
    </row>
    <row r="547" ht="11.25">
      <c r="I547" s="104"/>
    </row>
    <row r="548" ht="11.25">
      <c r="I548" s="104"/>
    </row>
    <row r="549" ht="11.25">
      <c r="I549" s="104"/>
    </row>
    <row r="550" ht="11.25">
      <c r="I550" s="104"/>
    </row>
    <row r="551" ht="11.25">
      <c r="I551" s="104"/>
    </row>
    <row r="552" ht="11.25">
      <c r="I552" s="104"/>
    </row>
    <row r="553" ht="11.25">
      <c r="I553" s="104"/>
    </row>
    <row r="554" ht="11.25">
      <c r="I554" s="104"/>
    </row>
    <row r="555" ht="11.25">
      <c r="I555" s="104"/>
    </row>
    <row r="556" ht="11.25">
      <c r="I556" s="104"/>
    </row>
    <row r="557" ht="11.25">
      <c r="I557" s="104"/>
    </row>
    <row r="558" ht="11.25">
      <c r="I558" s="104"/>
    </row>
    <row r="559" ht="11.25">
      <c r="I559" s="104"/>
    </row>
    <row r="560" ht="11.25">
      <c r="I560" s="104"/>
    </row>
    <row r="561" ht="11.25">
      <c r="I561" s="104"/>
    </row>
    <row r="562" ht="11.25">
      <c r="I562" s="104"/>
    </row>
    <row r="563" ht="11.25">
      <c r="I563" s="104"/>
    </row>
    <row r="564" ht="11.25">
      <c r="I564" s="104"/>
    </row>
    <row r="565" ht="11.25">
      <c r="I565" s="104"/>
    </row>
    <row r="566" ht="11.25">
      <c r="I566" s="104"/>
    </row>
    <row r="567" ht="11.25">
      <c r="I567" s="104"/>
    </row>
    <row r="568" ht="11.25">
      <c r="I568" s="104"/>
    </row>
    <row r="569" ht="11.25">
      <c r="I569" s="104"/>
    </row>
    <row r="570" ht="11.25">
      <c r="I570" s="104"/>
    </row>
    <row r="571" ht="11.25">
      <c r="I571" s="104"/>
    </row>
    <row r="572" ht="11.25">
      <c r="I572" s="104"/>
    </row>
    <row r="573" ht="11.25">
      <c r="I573" s="104"/>
    </row>
    <row r="574" ht="11.25">
      <c r="I574" s="104"/>
    </row>
    <row r="575" ht="11.25">
      <c r="I575" s="104"/>
    </row>
    <row r="576" ht="11.25">
      <c r="I576" s="104"/>
    </row>
    <row r="577" ht="11.25">
      <c r="I577" s="104"/>
    </row>
    <row r="578" ht="11.25">
      <c r="I578" s="104"/>
    </row>
    <row r="579" ht="11.25">
      <c r="I579" s="104"/>
    </row>
    <row r="580" ht="11.25">
      <c r="I580" s="104"/>
    </row>
    <row r="581" ht="11.25">
      <c r="I581" s="104"/>
    </row>
    <row r="582" ht="11.25">
      <c r="I582" s="104"/>
    </row>
    <row r="583" ht="11.25">
      <c r="I583" s="104"/>
    </row>
    <row r="584" ht="11.25">
      <c r="I584" s="104"/>
    </row>
    <row r="585" ht="11.25">
      <c r="I585" s="104"/>
    </row>
    <row r="586" ht="11.25">
      <c r="I586" s="104"/>
    </row>
    <row r="587" ht="11.25">
      <c r="I587" s="104"/>
    </row>
    <row r="588" ht="11.25">
      <c r="I588" s="104"/>
    </row>
    <row r="589" ht="11.25">
      <c r="I589" s="104"/>
    </row>
    <row r="590" ht="11.25">
      <c r="I590" s="104"/>
    </row>
    <row r="591" ht="11.25">
      <c r="I591" s="104"/>
    </row>
    <row r="592" ht="11.25">
      <c r="I592" s="104"/>
    </row>
    <row r="593" ht="11.25">
      <c r="I593" s="104"/>
    </row>
    <row r="594" ht="11.25">
      <c r="I594" s="104"/>
    </row>
    <row r="595" ht="11.25">
      <c r="I595" s="104"/>
    </row>
    <row r="596" ht="11.25">
      <c r="I596" s="104"/>
    </row>
    <row r="597" ht="11.25">
      <c r="I597" s="104"/>
    </row>
    <row r="598" ht="11.25">
      <c r="I598" s="104"/>
    </row>
    <row r="599" ht="11.25">
      <c r="I599" s="104"/>
    </row>
    <row r="600" ht="11.25">
      <c r="I600" s="104"/>
    </row>
    <row r="601" ht="11.25">
      <c r="I601" s="104"/>
    </row>
    <row r="602" ht="11.25">
      <c r="I602" s="104"/>
    </row>
    <row r="603" ht="11.25">
      <c r="I603" s="104"/>
    </row>
    <row r="604" ht="11.25">
      <c r="I604" s="104"/>
    </row>
    <row r="605" ht="11.25">
      <c r="I605" s="104"/>
    </row>
    <row r="606" ht="11.25">
      <c r="I606" s="104"/>
    </row>
    <row r="607" ht="11.25">
      <c r="I607" s="104"/>
    </row>
    <row r="608" ht="11.25">
      <c r="I608" s="104"/>
    </row>
    <row r="609" ht="11.25">
      <c r="I609" s="104"/>
    </row>
    <row r="610" ht="11.25">
      <c r="I610" s="104"/>
    </row>
    <row r="611" ht="11.25">
      <c r="I611" s="104"/>
    </row>
    <row r="612" ht="11.25">
      <c r="I612" s="104"/>
    </row>
    <row r="613" ht="11.25">
      <c r="I613" s="104"/>
    </row>
    <row r="614" ht="11.25">
      <c r="I614" s="104"/>
    </row>
    <row r="615" ht="11.25">
      <c r="I615" s="104"/>
    </row>
    <row r="616" ht="11.25">
      <c r="I616" s="104"/>
    </row>
    <row r="617" ht="11.25">
      <c r="I617" s="104"/>
    </row>
    <row r="618" ht="11.25">
      <c r="I618" s="104"/>
    </row>
    <row r="619" ht="11.25">
      <c r="I619" s="104"/>
    </row>
    <row r="620" ht="11.25">
      <c r="I620" s="104"/>
    </row>
    <row r="621" ht="11.25">
      <c r="I621" s="104"/>
    </row>
    <row r="622" ht="11.25">
      <c r="I622" s="104"/>
    </row>
    <row r="623" ht="11.25">
      <c r="I623" s="104"/>
    </row>
    <row r="624" ht="11.25">
      <c r="I624" s="104"/>
    </row>
    <row r="625" ht="11.25">
      <c r="I625" s="104"/>
    </row>
    <row r="626" ht="11.25">
      <c r="I626" s="104"/>
    </row>
    <row r="627" ht="11.25">
      <c r="I627" s="104"/>
    </row>
    <row r="628" ht="11.25">
      <c r="I628" s="104"/>
    </row>
    <row r="629" ht="11.25">
      <c r="I629" s="104"/>
    </row>
    <row r="630" ht="11.25">
      <c r="I630" s="104"/>
    </row>
    <row r="631" ht="11.25">
      <c r="I631" s="104"/>
    </row>
    <row r="632" ht="11.25">
      <c r="I632" s="104"/>
    </row>
    <row r="633" ht="11.25">
      <c r="I633" s="104"/>
    </row>
    <row r="634" ht="11.25">
      <c r="I634" s="104"/>
    </row>
    <row r="635" ht="11.25">
      <c r="I635" s="104"/>
    </row>
    <row r="636" ht="11.25">
      <c r="I636" s="104"/>
    </row>
    <row r="637" ht="11.25">
      <c r="I637" s="104"/>
    </row>
    <row r="638" ht="11.25">
      <c r="I638" s="104"/>
    </row>
    <row r="639" ht="11.25">
      <c r="I639" s="104"/>
    </row>
    <row r="640" ht="11.25">
      <c r="I640" s="104"/>
    </row>
    <row r="641" ht="11.25">
      <c r="I641" s="104"/>
    </row>
    <row r="642" ht="11.25">
      <c r="I642" s="104"/>
    </row>
    <row r="643" ht="11.25">
      <c r="I643" s="104"/>
    </row>
    <row r="644" ht="11.25">
      <c r="I644" s="104"/>
    </row>
    <row r="645" ht="11.25">
      <c r="I645" s="104"/>
    </row>
    <row r="646" ht="11.25">
      <c r="I646" s="104"/>
    </row>
    <row r="647" ht="11.25">
      <c r="I647" s="104"/>
    </row>
    <row r="648" ht="11.25">
      <c r="I648" s="104"/>
    </row>
    <row r="649" ht="11.25">
      <c r="I649" s="104"/>
    </row>
    <row r="650" ht="11.25">
      <c r="I650" s="104"/>
    </row>
    <row r="651" ht="11.25">
      <c r="I651" s="104"/>
    </row>
    <row r="652" ht="11.25">
      <c r="I652" s="104"/>
    </row>
    <row r="653" ht="11.25">
      <c r="I653" s="104"/>
    </row>
    <row r="654" ht="11.25">
      <c r="I654" s="104"/>
    </row>
    <row r="655" ht="11.25">
      <c r="I655" s="104"/>
    </row>
    <row r="656" ht="11.25">
      <c r="I656" s="104"/>
    </row>
    <row r="657" ht="11.25">
      <c r="I657" s="104"/>
    </row>
    <row r="658" ht="11.25">
      <c r="I658" s="104"/>
    </row>
    <row r="659" ht="11.25">
      <c r="I659" s="104"/>
    </row>
    <row r="660" ht="11.25">
      <c r="I660" s="104"/>
    </row>
    <row r="661" ht="11.25">
      <c r="I661" s="104"/>
    </row>
    <row r="662" ht="11.25">
      <c r="I662" s="104"/>
    </row>
    <row r="663" ht="11.25">
      <c r="I663" s="104"/>
    </row>
    <row r="664" ht="11.25">
      <c r="I664" s="104"/>
    </row>
    <row r="665" ht="11.25">
      <c r="I665" s="104"/>
    </row>
    <row r="666" ht="11.25">
      <c r="I666" s="104"/>
    </row>
    <row r="667" ht="11.25">
      <c r="I667" s="104"/>
    </row>
    <row r="668" ht="11.25">
      <c r="I668" s="104"/>
    </row>
    <row r="669" ht="11.25">
      <c r="I669" s="104"/>
    </row>
    <row r="670" ht="11.25">
      <c r="I670" s="104"/>
    </row>
    <row r="671" ht="11.25">
      <c r="I671" s="104"/>
    </row>
    <row r="672" ht="11.25">
      <c r="I672" s="104"/>
    </row>
    <row r="673" ht="11.25">
      <c r="I673" s="104"/>
    </row>
    <row r="674" ht="11.25">
      <c r="I674" s="104"/>
    </row>
    <row r="675" ht="11.25">
      <c r="I675" s="104"/>
    </row>
    <row r="676" ht="11.25">
      <c r="I676" s="104"/>
    </row>
    <row r="677" ht="11.25">
      <c r="I677" s="104"/>
    </row>
    <row r="678" ht="11.25">
      <c r="I678" s="104"/>
    </row>
    <row r="679" ht="11.25">
      <c r="I679" s="104"/>
    </row>
    <row r="680" ht="11.25">
      <c r="I680" s="104"/>
    </row>
    <row r="681" ht="11.25">
      <c r="I681" s="104"/>
    </row>
    <row r="682" ht="11.25">
      <c r="I682" s="104"/>
    </row>
    <row r="683" ht="11.25">
      <c r="I683" s="104"/>
    </row>
    <row r="684" ht="11.25">
      <c r="I684" s="104"/>
    </row>
    <row r="685" ht="11.25">
      <c r="I685" s="104"/>
    </row>
    <row r="686" ht="11.25">
      <c r="I686" s="104"/>
    </row>
    <row r="687" ht="11.25">
      <c r="I687" s="104"/>
    </row>
    <row r="688" ht="11.25">
      <c r="I688" s="104"/>
    </row>
    <row r="689" ht="11.25">
      <c r="I689" s="104"/>
    </row>
    <row r="690" ht="11.25">
      <c r="I690" s="104"/>
    </row>
    <row r="691" ht="11.25">
      <c r="I691" s="104"/>
    </row>
    <row r="692" ht="11.25">
      <c r="I692" s="104"/>
    </row>
    <row r="693" ht="11.25">
      <c r="I693" s="104"/>
    </row>
    <row r="694" ht="11.25">
      <c r="I694" s="104"/>
    </row>
    <row r="695" ht="11.25">
      <c r="I695" s="104"/>
    </row>
    <row r="696" ht="11.25">
      <c r="I696" s="104"/>
    </row>
    <row r="697" ht="11.25">
      <c r="I697" s="104"/>
    </row>
    <row r="698" ht="11.25">
      <c r="I698" s="104"/>
    </row>
    <row r="699" ht="11.25">
      <c r="I699" s="104"/>
    </row>
    <row r="700" ht="11.25">
      <c r="I700" s="104"/>
    </row>
    <row r="701" ht="11.25">
      <c r="I701" s="104"/>
    </row>
    <row r="702" ht="11.25">
      <c r="I702" s="104"/>
    </row>
    <row r="703" ht="11.25">
      <c r="I703" s="104"/>
    </row>
    <row r="704" ht="11.25">
      <c r="I704" s="104"/>
    </row>
    <row r="705" ht="11.25">
      <c r="I705" s="104"/>
    </row>
    <row r="706" ht="11.25">
      <c r="I706" s="104"/>
    </row>
    <row r="707" ht="11.25">
      <c r="I707" s="104"/>
    </row>
    <row r="708" ht="11.25">
      <c r="I708" s="104"/>
    </row>
    <row r="709" ht="11.25">
      <c r="I709" s="104"/>
    </row>
    <row r="710" ht="11.25">
      <c r="I710" s="104"/>
    </row>
    <row r="711" ht="11.25">
      <c r="I711" s="104"/>
    </row>
    <row r="712" ht="11.25">
      <c r="I712" s="104"/>
    </row>
    <row r="713" ht="11.25">
      <c r="I713" s="104"/>
    </row>
    <row r="714" ht="11.25">
      <c r="I714" s="104"/>
    </row>
    <row r="715" ht="11.25">
      <c r="I715" s="104"/>
    </row>
    <row r="716" ht="11.25">
      <c r="I716" s="104"/>
    </row>
    <row r="717" ht="11.25">
      <c r="I717" s="104"/>
    </row>
    <row r="718" ht="11.25">
      <c r="I718" s="104"/>
    </row>
    <row r="719" ht="11.25">
      <c r="I719" s="104"/>
    </row>
    <row r="720" ht="11.25">
      <c r="I720" s="104"/>
    </row>
    <row r="721" ht="11.25">
      <c r="I721" s="104"/>
    </row>
    <row r="722" ht="11.25">
      <c r="I722" s="104"/>
    </row>
    <row r="723" ht="11.25">
      <c r="I723" s="104"/>
    </row>
    <row r="724" ht="11.25">
      <c r="I724" s="104"/>
    </row>
    <row r="725" ht="11.25">
      <c r="I725" s="104"/>
    </row>
    <row r="726" ht="11.25">
      <c r="I726" s="104"/>
    </row>
    <row r="727" ht="11.25">
      <c r="I727" s="104"/>
    </row>
    <row r="728" ht="11.25">
      <c r="I728" s="104"/>
    </row>
    <row r="729" ht="11.25">
      <c r="I729" s="104"/>
    </row>
    <row r="730" ht="11.25">
      <c r="I730" s="104"/>
    </row>
    <row r="731" ht="11.25">
      <c r="I731" s="104"/>
    </row>
    <row r="732" ht="11.25">
      <c r="I732" s="104"/>
    </row>
    <row r="733" ht="11.25">
      <c r="I733" s="104"/>
    </row>
    <row r="734" ht="11.25">
      <c r="I734" s="104"/>
    </row>
    <row r="735" ht="11.25">
      <c r="I735" s="104"/>
    </row>
    <row r="736" ht="11.25">
      <c r="I736" s="104"/>
    </row>
    <row r="737" ht="11.25">
      <c r="I737" s="104"/>
    </row>
    <row r="738" ht="11.25">
      <c r="I738" s="104"/>
    </row>
    <row r="739" ht="11.25">
      <c r="I739" s="104"/>
    </row>
    <row r="740" ht="11.25">
      <c r="I740" s="104"/>
    </row>
    <row r="741" ht="11.25">
      <c r="I741" s="104"/>
    </row>
    <row r="742" ht="11.25">
      <c r="I742" s="104"/>
    </row>
    <row r="743" ht="11.25">
      <c r="I743" s="104"/>
    </row>
    <row r="744" ht="11.25">
      <c r="I744" s="104"/>
    </row>
    <row r="745" ht="11.25">
      <c r="I745" s="104"/>
    </row>
    <row r="746" ht="11.25">
      <c r="I746" s="104"/>
    </row>
    <row r="747" ht="11.25">
      <c r="I747" s="104"/>
    </row>
    <row r="748" ht="11.25">
      <c r="I748" s="104"/>
    </row>
    <row r="749" ht="11.25">
      <c r="I749" s="104"/>
    </row>
    <row r="750" ht="11.25">
      <c r="I750" s="104"/>
    </row>
    <row r="751" ht="11.25">
      <c r="I751" s="104"/>
    </row>
    <row r="752" ht="11.25">
      <c r="I752" s="104"/>
    </row>
    <row r="753" ht="11.25">
      <c r="I753" s="104"/>
    </row>
    <row r="754" ht="11.25">
      <c r="I754" s="104"/>
    </row>
    <row r="755" ht="11.25">
      <c r="I755" s="104"/>
    </row>
    <row r="756" ht="11.25">
      <c r="I756" s="104"/>
    </row>
    <row r="757" ht="11.25">
      <c r="I757" s="104"/>
    </row>
    <row r="758" ht="11.25">
      <c r="I758" s="104"/>
    </row>
    <row r="759" ht="11.25">
      <c r="I759" s="104"/>
    </row>
    <row r="760" ht="11.25">
      <c r="I760" s="104"/>
    </row>
    <row r="761" ht="11.25">
      <c r="I761" s="104"/>
    </row>
    <row r="762" ht="11.25">
      <c r="I762" s="104"/>
    </row>
    <row r="763" ht="11.25">
      <c r="I763" s="104"/>
    </row>
    <row r="764" ht="11.25">
      <c r="I764" s="104"/>
    </row>
    <row r="765" ht="11.25">
      <c r="I765" s="104"/>
    </row>
    <row r="766" ht="11.25">
      <c r="I766" s="104"/>
    </row>
    <row r="767" ht="11.25">
      <c r="I767" s="104"/>
    </row>
    <row r="768" ht="11.25">
      <c r="I768" s="104"/>
    </row>
    <row r="769" ht="11.25">
      <c r="I769" s="104"/>
    </row>
    <row r="770" ht="11.25">
      <c r="I770" s="104"/>
    </row>
    <row r="771" ht="11.25">
      <c r="I771" s="104"/>
    </row>
    <row r="772" ht="11.25">
      <c r="I772" s="104"/>
    </row>
    <row r="773" ht="11.25">
      <c r="I773" s="104"/>
    </row>
    <row r="774" ht="11.25">
      <c r="I774" s="104"/>
    </row>
    <row r="775" ht="11.25">
      <c r="I775" s="104"/>
    </row>
    <row r="776" ht="11.25">
      <c r="I776" s="104"/>
    </row>
    <row r="777" ht="11.25">
      <c r="I777" s="104"/>
    </row>
    <row r="778" ht="11.25">
      <c r="I778" s="104"/>
    </row>
    <row r="779" ht="11.25">
      <c r="I779" s="104"/>
    </row>
    <row r="780" ht="11.25">
      <c r="I780" s="104"/>
    </row>
    <row r="781" ht="11.25">
      <c r="I781" s="104"/>
    </row>
    <row r="782" ht="11.25">
      <c r="I782" s="104"/>
    </row>
    <row r="783" ht="11.25">
      <c r="I783" s="104"/>
    </row>
    <row r="784" ht="11.25">
      <c r="I784" s="104"/>
    </row>
    <row r="785" ht="11.25">
      <c r="I785" s="104"/>
    </row>
    <row r="786" ht="11.25">
      <c r="I786" s="104"/>
    </row>
    <row r="787" ht="11.25">
      <c r="I787" s="104"/>
    </row>
    <row r="788" ht="11.25">
      <c r="I788" s="104"/>
    </row>
    <row r="789" ht="11.25">
      <c r="I789" s="104"/>
    </row>
    <row r="790" ht="11.25">
      <c r="I790" s="104"/>
    </row>
    <row r="791" ht="11.25">
      <c r="I791" s="104"/>
    </row>
    <row r="792" ht="11.25">
      <c r="I792" s="104"/>
    </row>
    <row r="793" ht="11.25">
      <c r="I793" s="104"/>
    </row>
    <row r="794" ht="11.25">
      <c r="I794" s="104"/>
    </row>
    <row r="795" ht="11.25">
      <c r="I795" s="104"/>
    </row>
    <row r="796" ht="11.25">
      <c r="I796" s="104"/>
    </row>
    <row r="797" ht="11.25">
      <c r="I797" s="104"/>
    </row>
    <row r="798" ht="11.25">
      <c r="I798" s="104"/>
    </row>
    <row r="799" ht="11.25">
      <c r="I799" s="104"/>
    </row>
    <row r="800" ht="11.25">
      <c r="I800" s="104"/>
    </row>
    <row r="801" ht="11.25">
      <c r="I801" s="104"/>
    </row>
    <row r="802" ht="11.25">
      <c r="I802" s="104"/>
    </row>
    <row r="803" ht="11.25">
      <c r="I803" s="104"/>
    </row>
    <row r="804" ht="11.25">
      <c r="I804" s="104"/>
    </row>
    <row r="805" ht="11.25">
      <c r="I805" s="104"/>
    </row>
    <row r="806" ht="11.25">
      <c r="I806" s="104"/>
    </row>
    <row r="807" ht="11.25">
      <c r="I807" s="104"/>
    </row>
    <row r="808" ht="11.25">
      <c r="I808" s="104"/>
    </row>
    <row r="809" ht="11.25">
      <c r="I809" s="104"/>
    </row>
    <row r="810" ht="11.25">
      <c r="I810" s="104"/>
    </row>
    <row r="811" ht="11.25">
      <c r="I811" s="104"/>
    </row>
    <row r="812" ht="11.25">
      <c r="I812" s="104"/>
    </row>
    <row r="813" ht="11.25">
      <c r="I813" s="104"/>
    </row>
    <row r="814" ht="11.25">
      <c r="I814" s="104"/>
    </row>
    <row r="815" ht="11.25">
      <c r="I815" s="104"/>
    </row>
    <row r="816" ht="11.25">
      <c r="I816" s="104"/>
    </row>
    <row r="817" ht="11.25">
      <c r="I817" s="104"/>
    </row>
    <row r="818" ht="11.25">
      <c r="I818" s="104"/>
    </row>
    <row r="819" ht="11.25">
      <c r="I819" s="104"/>
    </row>
    <row r="820" ht="11.25">
      <c r="I820" s="104"/>
    </row>
    <row r="821" ht="11.25">
      <c r="I821" s="104"/>
    </row>
    <row r="822" ht="11.25">
      <c r="I822" s="104"/>
    </row>
    <row r="823" ht="11.25">
      <c r="I823" s="104"/>
    </row>
    <row r="824" ht="11.25">
      <c r="I824" s="104"/>
    </row>
    <row r="825" ht="11.25">
      <c r="I825" s="104"/>
    </row>
    <row r="826" ht="11.25">
      <c r="I826" s="104"/>
    </row>
    <row r="827" ht="11.25">
      <c r="I827" s="104"/>
    </row>
    <row r="828" ht="11.25">
      <c r="I828" s="104"/>
    </row>
    <row r="829" ht="11.25">
      <c r="I829" s="104"/>
    </row>
    <row r="830" ht="11.25">
      <c r="I830" s="104"/>
    </row>
    <row r="831" ht="11.25">
      <c r="I831" s="104"/>
    </row>
    <row r="832" ht="11.25">
      <c r="I832" s="104"/>
    </row>
    <row r="833" ht="11.25">
      <c r="I833" s="104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2016-10-13T11:09:45Z</cp:lastPrinted>
  <dcterms:created xsi:type="dcterms:W3CDTF">2007-07-17T04:31:37Z</dcterms:created>
  <dcterms:modified xsi:type="dcterms:W3CDTF">2020-04-23T05:37:20Z</dcterms:modified>
  <cp:category/>
  <cp:version/>
  <cp:contentType/>
  <cp:contentStatus/>
</cp:coreProperties>
</file>