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5" yWindow="300" windowWidth="17895" windowHeight="8205"/>
  </bookViews>
  <sheets>
    <sheet name="на 29.10.2019" sheetId="4" r:id="rId1"/>
  </sheets>
  <definedNames>
    <definedName name="_xlnm.Print_Titles" localSheetId="0">'на 29.10.2019'!$25:$25</definedName>
    <definedName name="_xlnm.Print_Area" localSheetId="0">'на 29.10.2019'!$B$1:$X$135</definedName>
  </definedNames>
  <calcPr calcId="145621"/>
</workbook>
</file>

<file path=xl/calcChain.xml><?xml version="1.0" encoding="utf-8"?>
<calcChain xmlns="http://schemas.openxmlformats.org/spreadsheetml/2006/main">
  <c r="T72" i="4" l="1"/>
  <c r="T31" i="4"/>
  <c r="O31" i="4"/>
  <c r="X54" i="4"/>
  <c r="S50" i="4"/>
  <c r="N104" i="4"/>
  <c r="Q62" i="4" l="1"/>
  <c r="Q40" i="4"/>
  <c r="L66" i="4" l="1"/>
  <c r="L118" i="4" l="1"/>
  <c r="Q110" i="4"/>
  <c r="Q108" i="4"/>
  <c r="L104" i="4"/>
  <c r="Q82" i="4"/>
  <c r="Q80" i="4"/>
  <c r="Q78" i="4"/>
  <c r="V74" i="4"/>
  <c r="X31" i="4"/>
  <c r="S31" i="4"/>
  <c r="V56" i="4"/>
  <c r="V54" i="4"/>
  <c r="V52" i="4"/>
  <c r="V50" i="4"/>
  <c r="Q50" i="4"/>
  <c r="L68" i="4" l="1"/>
  <c r="Q68" i="4" l="1"/>
  <c r="L97" i="4" l="1"/>
  <c r="N31" i="4"/>
  <c r="K72" i="4"/>
  <c r="M72" i="4"/>
  <c r="N72" i="4"/>
  <c r="O72" i="4"/>
  <c r="P72" i="4"/>
  <c r="R72" i="4"/>
  <c r="S72" i="4"/>
  <c r="U72" i="4"/>
  <c r="W72" i="4"/>
  <c r="X72" i="4"/>
  <c r="J72" i="4"/>
  <c r="K31" i="4"/>
  <c r="M31" i="4"/>
  <c r="P31" i="4"/>
  <c r="R31" i="4"/>
  <c r="U31" i="4"/>
  <c r="W31" i="4"/>
  <c r="J31" i="4"/>
  <c r="V46" i="4"/>
  <c r="L101" i="4"/>
  <c r="L95" i="4"/>
  <c r="Q90" i="4"/>
  <c r="V88" i="4"/>
  <c r="V68" i="4"/>
  <c r="L72" i="4" l="1"/>
  <c r="Q72" i="4"/>
  <c r="V72" i="4"/>
  <c r="Q66" i="4" l="1"/>
  <c r="L64" i="4"/>
  <c r="V62" i="4"/>
  <c r="L60" i="4"/>
  <c r="Q58" i="4"/>
  <c r="Q48" i="4"/>
  <c r="L48" i="4"/>
  <c r="L42" i="4"/>
  <c r="L36" i="4"/>
  <c r="V103" i="4"/>
  <c r="Q36" i="4"/>
  <c r="L33" i="4"/>
  <c r="Q70" i="4" l="1"/>
  <c r="V44" i="4"/>
  <c r="V118" i="4"/>
  <c r="S115" i="4"/>
  <c r="P28" i="4"/>
  <c r="P26" i="4" s="1"/>
  <c r="R28" i="4"/>
  <c r="R26" i="4" s="1"/>
  <c r="S28" i="4"/>
  <c r="T28" i="4"/>
  <c r="T26" i="4" s="1"/>
  <c r="W28" i="4"/>
  <c r="W26" i="4" s="1"/>
  <c r="L128" i="4"/>
  <c r="Q60" i="4"/>
  <c r="V132" i="4"/>
  <c r="Q132" i="4"/>
  <c r="L132" i="4"/>
  <c r="X130" i="4"/>
  <c r="Q130" i="4"/>
  <c r="L130" i="4"/>
  <c r="V112" i="4"/>
  <c r="Q112" i="4"/>
  <c r="L112" i="4"/>
  <c r="V86" i="4"/>
  <c r="V38" i="4"/>
  <c r="V58" i="4"/>
  <c r="V60" i="4"/>
  <c r="V70" i="4"/>
  <c r="Q44" i="4"/>
  <c r="L31" i="4"/>
  <c r="E28" i="4"/>
  <c r="E26" i="4" s="1"/>
  <c r="H72" i="4"/>
  <c r="H28" i="4"/>
  <c r="H26" i="4" s="1"/>
  <c r="F28" i="4"/>
  <c r="F26" i="4" s="1"/>
  <c r="F72" i="4"/>
  <c r="D72" i="4"/>
  <c r="G28" i="4"/>
  <c r="G26" i="4" s="1"/>
  <c r="E72" i="4"/>
  <c r="D28" i="4"/>
  <c r="D26" i="4" s="1"/>
  <c r="I72" i="4"/>
  <c r="I28" i="4"/>
  <c r="I26" i="4" s="1"/>
  <c r="G72" i="4"/>
  <c r="V31" i="4" l="1"/>
  <c r="Q31" i="4"/>
  <c r="L115" i="4"/>
  <c r="N115" i="4"/>
  <c r="X115" i="4"/>
  <c r="V130" i="4"/>
  <c r="V115" i="4" s="1"/>
  <c r="Q118" i="4"/>
  <c r="Q115" i="4" s="1"/>
  <c r="X28" i="4"/>
  <c r="M28" i="4"/>
  <c r="M26" i="4" s="1"/>
  <c r="S26" i="4"/>
  <c r="S21" i="4" s="1"/>
  <c r="K28" i="4"/>
  <c r="K26" i="4" s="1"/>
  <c r="O28" i="4"/>
  <c r="O26" i="4" s="1"/>
  <c r="J28" i="4"/>
  <c r="J26" i="4" s="1"/>
  <c r="N28" i="4"/>
  <c r="N26" i="4" s="1"/>
  <c r="U28" i="4"/>
  <c r="U26" i="4" s="1"/>
  <c r="X26" i="4" l="1"/>
  <c r="X21" i="4" s="1"/>
  <c r="Q28" i="4"/>
  <c r="Q26" i="4" s="1"/>
  <c r="V28" i="4"/>
  <c r="V26" i="4" s="1"/>
  <c r="L28" i="4"/>
  <c r="L26" i="4" s="1"/>
</calcChain>
</file>

<file path=xl/sharedStrings.xml><?xml version="1.0" encoding="utf-8"?>
<sst xmlns="http://schemas.openxmlformats.org/spreadsheetml/2006/main" count="147" uniqueCount="106">
  <si>
    <t>№ 
пп</t>
  </si>
  <si>
    <t>км</t>
  </si>
  <si>
    <t>тыс. рублей</t>
  </si>
  <si>
    <t>I.</t>
  </si>
  <si>
    <t xml:space="preserve">   в том числе:</t>
  </si>
  <si>
    <t>Проектные и изыскательские работы, строительный контроль, авторский надзор</t>
  </si>
  <si>
    <t>III.</t>
  </si>
  <si>
    <t>Содержание автомобильных дорог и искусственных сооружений на них</t>
  </si>
  <si>
    <t xml:space="preserve">Нанесение горизонтальной дорожной разметки автомобильных дорог общего пользования регионального и межмуниципального значения Чувашской Республики на 2015-2017 годы  </t>
  </si>
  <si>
    <t xml:space="preserve">Содержание элементов линий электроосвещения на автомобильной дороге общего пользования регионального и межмуниципального значения «Вятка» до выхода на а.д.  «Волга» в Чебоксарском районе Чувашской Республики  в 2013-2015 гг. </t>
  </si>
  <si>
    <t xml:space="preserve">Содержание элементов линий электроосвещения на автомобильной дороге общего пользования регионального и межмуниципального значения Объездная автомобильная дорога с.Комсомольское в Комсомольском районе Чувашской Республики в 2013-2015 гг. </t>
  </si>
  <si>
    <t>Чувашской Республики</t>
  </si>
  <si>
    <r>
      <t xml:space="preserve">Планируемые объемы работ по капитальному ремонту, ремонту и содержанию автомобильных дорог по выделенным на </t>
    </r>
    <r>
      <rPr>
        <b/>
        <sz val="13"/>
        <rFont val="Times New Roman"/>
        <family val="1"/>
      </rPr>
      <t>2015 год</t>
    </r>
    <r>
      <rPr>
        <sz val="13"/>
        <rFont val="Times New Roman"/>
        <family val="1"/>
      </rPr>
      <t xml:space="preserve"> лимитам после уточнения
</t>
    </r>
  </si>
  <si>
    <r>
      <t xml:space="preserve">Планируемые объемы работ по капитальному ремонту, ремонту и содержанию автомобильных дорог по выделенным на </t>
    </r>
    <r>
      <rPr>
        <b/>
        <sz val="13"/>
        <rFont val="Times New Roman"/>
        <family val="1"/>
      </rPr>
      <t>2016 год</t>
    </r>
    <r>
      <rPr>
        <sz val="13"/>
        <rFont val="Times New Roman"/>
        <family val="1"/>
      </rPr>
      <t xml:space="preserve"> лимитам 
</t>
    </r>
  </si>
  <si>
    <t>пог. м</t>
  </si>
  <si>
    <t>УТВЕРЖДЕНО</t>
  </si>
  <si>
    <t xml:space="preserve">постановлением Кабинета Министров </t>
  </si>
  <si>
    <t>№ пп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</si>
  <si>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</si>
  <si>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</si>
  <si>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</si>
  <si>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</si>
  <si>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</si>
  <si>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</si>
  <si>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</si>
  <si>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</si>
  <si>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</si>
  <si>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</si>
  <si>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</si>
  <si>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</si>
  <si>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Р А С П Р Е Д Е Л Е Н И Е
средств республиканского бюджета Чувашской Республики на капитальный ремонт, ремонт 
и содержание автомобильных дорог общего пользования регионального и межмуниципального значения 
и искусственных сооружений на них на 2018 год и на плановый период 2019 и 2020 годов</t>
  </si>
  <si>
    <t>в том числе</t>
  </si>
  <si>
    <t>всего,            тыс. рублей</t>
  </si>
  <si>
    <t>всего,             тыс. рублей</t>
  </si>
  <si>
    <t>из республи-
канского 
бюджета 
Чувашской 
Республики</t>
  </si>
  <si>
    <t>10.</t>
  </si>
  <si>
    <t>,</t>
  </si>
  <si>
    <r>
      <t xml:space="preserve">Наименование автомобильных дорог,             </t>
    </r>
    <r>
      <rPr>
        <sz val="13"/>
        <rFont val="Times New Roman"/>
        <family val="1"/>
      </rPr>
      <t>объектов</t>
    </r>
  </si>
  <si>
    <t xml:space="preserve">Ремонт моста через р. Киря на км 11+415 автомобильной дороги Ибреси – Березовка – Кудеиха в Ибресинском районе Чувашской Республики </t>
  </si>
  <si>
    <t xml:space="preserve">Капитальный ремонт автомобильной дороги «Цивильск – Ульяновск» – Ачакасы – Янгорчино – «Вурнары – 
Убеево – Красноармейское», км 28+600 – км 36+910 (кадастровый номер а.д. 21:11:000000:2923) в Вурнарском районе Чувашской Республики </t>
  </si>
  <si>
    <t xml:space="preserve">Капитальный ремонт автомобильной дороги Вурнары – Убеево – Красноармейское, км 11+967 – км 20+377 (кадастровый номер а.д. 21:09:000000:402) в Вурнарском районе Чувашской Республики </t>
  </si>
  <si>
    <t xml:space="preserve">Капитальный ремонт автомобильных дорог </t>
  </si>
  <si>
    <t xml:space="preserve">Содержание автомобильных дорог </t>
  </si>
  <si>
    <t>из федерально-го бюджета</t>
  </si>
  <si>
    <t>Капитальный ремонт автомобильной дороги Чебоксары – Сурское, км 53+120 – км 56+530 (кадастровый номер а.д. 21:00:000000:262) в Аликовском районе Чувашской Республики</t>
  </si>
  <si>
    <t xml:space="preserve">Капитальный ремонт автомобильной дороги Шихазаны – Калинино, 
км 15+624 – км 28+000 (кадастровый номер а.д. 21:11:000000:1267) в Вурнарском районе Чувашской Республики </t>
  </si>
  <si>
    <t>Капитальный ремонт автомобильной дороги Ибреси – Березовка – Кудеиха, 
км 10+000 – км 11+379, км 11+451 – 
км 24+260 (кадастровый номер а.д. 21:00:000000:261) в Ибресинском районе Чувашской Республики</t>
  </si>
  <si>
    <t>Капитальный ремонт автомобильной дороги Чебоксары – Сурское, 
км 41+330  – км 53+120 (кадастровый номер а.д. 21:00:000000:262) в Красноармейском районе Чувашской Республики</t>
  </si>
  <si>
    <t xml:space="preserve">Капитальный ремонт автомобильной дороги «Волга» – Марпосад – Октябрьское – Козловка, км 8+500 – 
км 18+500 (кадастровый номер а.д. 21:16:000000:7615) в Мариинско-Посадском районе Чувашской Республики </t>
  </si>
  <si>
    <t xml:space="preserve">Ремонт автомобильной дороги 
Чебоксары – Сурское, км 192+850 – 
км 204+740 (кадастровый номер а.д. 21:00:000000:262) в Алатырском районе Чувашской Республики </t>
  </si>
  <si>
    <t xml:space="preserve">Ремонт автомобильной дороги 
Чебоксары – Сурское, км 107+200 – 
км 112+200 (кадастровый номер а.д. 21:00:000000:262) в Шумерлинском районе Чувашской Республики  </t>
  </si>
  <si>
    <t xml:space="preserve">Ремонт автомобильной дороги 
Чебоксары – Сурское, км 112+200 – 
км 127+920 (кадастровый номер а.д. 21:00:000000:262) в Шумерлинском районе Чувашской Республики </t>
  </si>
  <si>
    <t>Приложение</t>
  </si>
  <si>
    <t xml:space="preserve">Планируемые объемы работ по капитальному ремонту, 
ремонту и содержанию автомобильных дорог по выделенным на 2020 год лимитам </t>
  </si>
  <si>
    <t xml:space="preserve">Планируемые объемы работ по капитальному ремонту, 
ремонту и содержанию автомобильных дорог по выделенным на 2021 год лимитам </t>
  </si>
  <si>
    <t>Ремонт автомобильных дорог</t>
  </si>
  <si>
    <t>Нанесение дорожной разметки</t>
  </si>
  <si>
    <t>I. Капитальный ремонт и ремонт автомобильных дорог общего пользования регионального и межмуниципального значения и нанесение дорожной разметки на них                                                                                                                        в рамках реализации национального проекта «Безопасные и качественные автомобильные дороги»</t>
  </si>
  <si>
    <t>в том числе:</t>
  </si>
  <si>
    <t xml:space="preserve">оформление правоустанавливающих и правоудостоверяющих документов (плата за предоставление сведений, содержащихся в Едином государственном реестре недвижимости), административные штрафы, исполнение судебных актов и прочие работы </t>
  </si>
  <si>
    <t>Финансирование объемов дорожных работ по разделу I ‒ всего</t>
  </si>
  <si>
    <t xml:space="preserve">к постановлению Кабинета Министров </t>
  </si>
  <si>
    <r>
      <t xml:space="preserve">Финансирование объемов дорожных работ по разделам I, II </t>
    </r>
    <r>
      <rPr>
        <b/>
        <sz val="13"/>
        <rFont val="Times New Roman"/>
        <family val="1"/>
        <charset val="204"/>
      </rPr>
      <t>‒</t>
    </r>
    <r>
      <rPr>
        <b/>
        <sz val="13"/>
        <rFont val="Times New Roman"/>
        <family val="1"/>
      </rPr>
      <t xml:space="preserve"> всего</t>
    </r>
  </si>
  <si>
    <t>Финансирование объемов дорожных работ по разделу II ‒ всего</t>
  </si>
  <si>
    <t>Проведение диагностики после капитального ремонта и ремонта автомобильных дорог</t>
  </si>
  <si>
    <t>из 
федерально-
го бюджета</t>
  </si>
  <si>
    <t>II. Содержание, проведение диагностики и проектирование по капитальному ремонту и ремонту автомобильных дорог общего пользования регионального или межмуниципального значения</t>
  </si>
  <si>
    <t>Ремонт автомобильной дороги Калини-
но – Батырево – Яльчики, км 42+000 –  
км 48+500 (кадастровый номер а.д. 21:09:000000:2355) в Ибресинском районе Чувашской Республики</t>
  </si>
  <si>
    <t xml:space="preserve">Капитальный ремонт автомобильной дороги Никольское – Ядрин – Калинино, км 21+372 – км 31+660 (кадастровый номер а.д. 21:24:000000:2333) в Ядринском районе Чувашской Республики  </t>
  </si>
  <si>
    <t xml:space="preserve">Планируемые объемы работ по капитальному ремонту, 
ремонту и содержанию автомобильных дорог по выделенным на 2022 год лимитам </t>
  </si>
  <si>
    <t xml:space="preserve">Капитальный ремонт автомобильной дороги Шемурша – Сойгино – 
Алтышево – а.д. «Аниш», км 67+700 – 
км 75+450 (кадастровый номер а.д. 21:00:000000:57) в Алатырском районе Чувашской Республики </t>
  </si>
  <si>
    <t xml:space="preserve">Ремонт автомобильной дороги 
Чебоксары – Сурское, км 53+120 – 
км 58+500 (кадастровый номер а.д. 21:00:000000:262) в Аликовском районе Чувашской Республики </t>
  </si>
  <si>
    <t>14.</t>
  </si>
  <si>
    <t>15.</t>
  </si>
  <si>
    <t>16.</t>
  </si>
  <si>
    <t xml:space="preserve">Ремонт автомобильной дороги Калинино-Батырево-Яльчики, км 50+060- км 56+794 (кадастровый номер а.д. 21:09:000000:2355) в Ибресинском районе Чувашской Республики </t>
  </si>
  <si>
    <t xml:space="preserve">Ремонт автомобильной дороги «Волга» – Марпосад, км 0+000 – км 12+120 (кадастровый номер а.д. 21:01:000000:386) в Цивильском районе Чувашской Республики </t>
  </si>
  <si>
    <t xml:space="preserve">Р А С П Р Е Д Е Л Е Н И 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средств республиканского бюджета Чувашской Республики на капитальный ремонт и ремонт автомобильных дорог общего пользования регионального и межмуниципального значения и нанесение дорожной разметки на них в рамках реализации национального проекта «Безопасные и качественные автомобильные дороги», на содержание, проведение диагностики и проектирование по капитальному ремонту и ремонту автомобильных дорог общего пользования регионального или межмуниципального значения на 2020 год и на плановый период 2021 и 2022 годов
</t>
  </si>
  <si>
    <t xml:space="preserve">Капитальный ремонт автомобильной дороги «Аниш», км 23+850 – км 28+280, км 29+380 – км 31+390 (кадастровый номер а.д. 21:19:000000:123) в Урмарском районе Чувашской Республики  </t>
  </si>
  <si>
    <t xml:space="preserve">Ремонт моста через р. Меня на км 1+803 автомобильной дороги Порецкое – Мочкасы (кадастровый номер а.д. 21:18:000000:7651) в Порецком районе Чувашской Республики </t>
  </si>
  <si>
    <t xml:space="preserve">Ремонт мостового перехода через р. Сура на км 143+931 автомобильной дороги Чебоксары – Сурское (кадастровый номер а.д. 21:00:000000:262) в Порецком районе Чувашской Республики </t>
  </si>
  <si>
    <t xml:space="preserve">Капитальный ремонт моста через 
р. Паланка на км 108+266 автомобильной дороги Чебоксары – Сурское (кадастровый номер а.д. 21:00:000000:262) в Шумерлинском районе Чувашской Республики </t>
  </si>
  <si>
    <t>Капитальный ремонт автомобильной дороги Ибреси – Березовка – Кудеиха,        км 0+000 – км 10+000 (кадастровый номер а.д. 21:00:000000:261) в Ибресинском районе Чувашской Республики</t>
  </si>
  <si>
    <t xml:space="preserve">Ремонт автомобильной дороги Чебоксары – Сурское, км 153+200 – 168+970 (кадастровый номер а.д. 21:00:000000:262) в Порецком районе Чувашской Республики </t>
  </si>
  <si>
    <t xml:space="preserve">                   от </t>
  </si>
  <si>
    <t>Капитальный ремонт автомобильной дороги Алатырь – Ахматово – Ардатов,           км 0+000 – км 7+000  (кадастровый номер а.д. 21:06:000000:773) в Алатырском районе Чувашской Республики</t>
  </si>
  <si>
    <t xml:space="preserve">Капитальный ремонт автомобильной дороги «Чебоксары – Сурское» – Мишуково – Ардатов км 12+150 –                км 20+000 (кадастровый номер а.д. 21:18:000000:4709) в Порецком районе Чувашской Республики </t>
  </si>
  <si>
    <t>Капитальный ремонт автомобильной дороги «Цивильск – Ульяновск» – Яманчурино, км 22+245+км 28+430 (кадастровый номер а.д. 21:08:000000:3656) в Яльчикском районе Чувашской Республики</t>
  </si>
  <si>
    <t xml:space="preserve">Ремонт автомобильной дороги 
Калинино – Батырево – Яльчики, 
км 56+794 – км 63+300 (кадастровый номер а.д. 21:09:000000:2355) в Комсомольском районе Чувашской Республики </t>
  </si>
  <si>
    <t xml:space="preserve">Ремонт автомобильной дороги 
Калинино – Батырево – Яльчики, 
км 50+060 – км 56+794 (кадастровый номер а.д. 21:09:000000:2355) в Ибресинском районе Чувашской Республики </t>
  </si>
  <si>
    <t xml:space="preserve">Ремонт автомобильной дороги «Волга» – Козловка, км 5+000 – км 9+400 (кадастровый номер а.д. 21:12:000000:184) в Козловском районе Чувашской Республики </t>
  </si>
  <si>
    <t xml:space="preserve">Ремонт автомобильной дороги «Аниш», км 74+000 – км 83+285 (кадастровый номер а.д. 21:19:000000:123) в Канашском районе Чувашской Республики </t>
  </si>
  <si>
    <t>Ремонт путепровода на км 77+987 автомобильной дороги «Сура» (кадастровый номер а.д. 21:17:000000:2682) в Шумерлинском районе Чувашской Республики</t>
  </si>
  <si>
    <t>Ремонт автомобильной дороги «Сура»,       км 17+700 – км 21+700 (кадастровый номер а.д. 21:17:000000:2682) в Ядринском районе Чувашской Республики</t>
  </si>
  <si>
    <t>_______________</t>
  </si>
  <si>
    <t>Чувашской Республики
от</t>
  </si>
  <si>
    <t>17.</t>
  </si>
  <si>
    <t>Ремонт автомобильной дороги Никольское – Ядрин – Калинино,                км 5+000 – 9+300 (кадастровый номер а.д. 21:24:000000:2333) в Ядринском районе Чувашской Республики</t>
  </si>
  <si>
    <t xml:space="preserve">Ремонт  автомобильной дороги 
Аликово – Старые Атаи – а.д. «Сура», 
км 0+000 – км 15+500 (кадастровый номер а.д. 27:07:000000:1923) в Аликовском районе Чувашской Республики </t>
  </si>
  <si>
    <t>от 17.12.2019 № 556</t>
  </si>
  <si>
    <t xml:space="preserve">Капитальный ремонт автомобильной дороги «Аниш», км 83+285 – км 96+600  (кадастровый номер а.д. 21:19:000000:123) в Ибресинском районе Чувашской Республики  </t>
  </si>
  <si>
    <t>Капитальный ремонт автомобильной дороги Калинино – Батырево – Яльчики, км 42+680 – км 50+060 (кадастровый номер а.д. 21:09:000000:2355) в Ибресинском районе Чувашской Республики</t>
  </si>
  <si>
    <t>Капитальный ремонт автомобильной дороги «Цивильск – Ульяновск» – Ачакасы – Янгорчино – «Вурнары – Убеево – Красноармейское», км 5+000 – км 21+315 (кадастровый номер а.д. 21:11:000000:2923) в Канашском районе Чувашской Республики</t>
  </si>
  <si>
    <t xml:space="preserve">Ремонт автомобильной дороги                         Чебоксары – Сурское, км 112+200 –            км 127+920 (кадастровый номер а.д. 21:00:000000:262) в Шумерлинском районе Чувашской Республики  </t>
  </si>
  <si>
    <t>Капитальный ремонт автомобильной дороги Канаш –Тюлькой – Словаши – а.д. «Волга», км 22+000 – км 28+364 (кадастровый номер а.д. 21:04:000000:674) в Канашском районе Чувашской Республики</t>
  </si>
  <si>
    <t xml:space="preserve">                   от 28.03.2020   № 139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</si>
</sst>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#,##0.000"/>
    <numFmt numFmtId="167" formatCode="#,##0.0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0"/>
      <color theme="1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5">
    <xf numFmtId="0" fontId="0" fillId="0" borderId="0" xfId="0"/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wrapText="1"/>
    </xf>
    <xf numFmtId="166" fontId="1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wrapText="1"/>
    </xf>
    <xf numFmtId="164" fontId="19" fillId="0" borderId="0" xfId="0" applyNumberFormat="1" applyFont="1" applyFill="1" applyBorder="1" applyAlignment="1">
      <alignment horizontal="center" wrapText="1"/>
    </xf>
    <xf numFmtId="164" fontId="20" fillId="0" borderId="0" xfId="0" applyNumberFormat="1" applyFont="1" applyFill="1" applyBorder="1" applyAlignment="1">
      <alignment horizontal="center" vertical="top" wrapText="1"/>
    </xf>
    <xf numFmtId="166" fontId="20" fillId="0" borderId="0" xfId="0" applyNumberFormat="1" applyFont="1" applyFill="1" applyBorder="1" applyAlignment="1">
      <alignment horizontal="right" vertical="top" wrapText="1"/>
    </xf>
    <xf numFmtId="166" fontId="20" fillId="0" borderId="0" xfId="0" applyNumberFormat="1" applyFont="1" applyFill="1" applyBorder="1" applyAlignment="1">
      <alignment horizontal="center" vertical="top" wrapText="1"/>
    </xf>
    <xf numFmtId="0" fontId="19" fillId="0" borderId="0" xfId="0" quotePrefix="1" applyFont="1" applyFill="1" applyBorder="1" applyAlignment="1">
      <alignment vertical="top" wrapText="1"/>
    </xf>
    <xf numFmtId="166" fontId="19" fillId="0" borderId="0" xfId="0" applyNumberFormat="1" applyFont="1" applyFill="1" applyBorder="1" applyAlignment="1">
      <alignment vertical="top" wrapText="1"/>
    </xf>
    <xf numFmtId="166" fontId="20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top" wrapText="1"/>
    </xf>
    <xf numFmtId="164" fontId="19" fillId="0" borderId="0" xfId="0" applyNumberFormat="1" applyFont="1" applyFill="1" applyBorder="1" applyAlignment="1">
      <alignment horizontal="center" vertical="top" wrapText="1"/>
    </xf>
    <xf numFmtId="0" fontId="20" fillId="24" borderId="0" xfId="0" applyFont="1" applyFill="1" applyBorder="1" applyAlignment="1">
      <alignment horizontal="center" vertical="top" wrapText="1"/>
    </xf>
    <xf numFmtId="0" fontId="20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vertical="top" wrapText="1"/>
    </xf>
    <xf numFmtId="166" fontId="19" fillId="24" borderId="0" xfId="0" applyNumberFormat="1" applyFont="1" applyFill="1" applyBorder="1" applyAlignment="1">
      <alignment vertical="top" wrapText="1"/>
    </xf>
    <xf numFmtId="0" fontId="20" fillId="24" borderId="0" xfId="0" applyFont="1" applyFill="1" applyBorder="1" applyAlignment="1">
      <alignment horizontal="center" vertical="top" wrapText="1"/>
    </xf>
    <xf numFmtId="0" fontId="19" fillId="24" borderId="0" xfId="0" applyFont="1" applyFill="1" applyBorder="1" applyAlignment="1">
      <alignment vertical="top" wrapText="1"/>
    </xf>
    <xf numFmtId="0" fontId="19" fillId="24" borderId="0" xfId="0" applyFont="1" applyFill="1" applyBorder="1" applyAlignment="1">
      <alignment horizontal="center" vertical="top" wrapText="1"/>
    </xf>
    <xf numFmtId="166" fontId="21" fillId="24" borderId="0" xfId="0" applyNumberFormat="1" applyFont="1" applyFill="1" applyBorder="1" applyAlignment="1">
      <alignment horizontal="center" vertical="top" wrapText="1"/>
    </xf>
    <xf numFmtId="166" fontId="19" fillId="24" borderId="0" xfId="0" applyNumberFormat="1" applyFont="1" applyFill="1" applyBorder="1" applyAlignment="1">
      <alignment vertical="top" wrapText="1"/>
    </xf>
    <xf numFmtId="164" fontId="19" fillId="24" borderId="0" xfId="0" applyNumberFormat="1" applyFont="1" applyFill="1" applyBorder="1" applyAlignment="1">
      <alignment horizontal="center" vertical="top" wrapText="1"/>
    </xf>
    <xf numFmtId="0" fontId="19" fillId="24" borderId="0" xfId="0" quotePrefix="1" applyFont="1" applyFill="1" applyBorder="1" applyAlignment="1">
      <alignment vertical="center" wrapText="1"/>
    </xf>
    <xf numFmtId="0" fontId="19" fillId="24" borderId="0" xfId="0" applyFont="1" applyFill="1" applyBorder="1" applyAlignment="1">
      <alignment wrapText="1"/>
    </xf>
    <xf numFmtId="0" fontId="19" fillId="24" borderId="0" xfId="0" applyFont="1" applyFill="1" applyBorder="1" applyAlignment="1">
      <alignment horizontal="left" vertical="top" wrapText="1"/>
    </xf>
    <xf numFmtId="165" fontId="19" fillId="24" borderId="0" xfId="0" applyNumberFormat="1" applyFont="1" applyFill="1" applyBorder="1" applyAlignment="1">
      <alignment horizontal="center" vertical="top" wrapText="1"/>
    </xf>
    <xf numFmtId="166" fontId="20" fillId="24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vertical="top" wrapText="1"/>
    </xf>
    <xf numFmtId="0" fontId="20" fillId="25" borderId="0" xfId="0" applyFont="1" applyFill="1" applyBorder="1" applyAlignment="1">
      <alignment horizontal="center" vertical="top" wrapText="1"/>
    </xf>
    <xf numFmtId="0" fontId="19" fillId="25" borderId="0" xfId="0" applyFont="1" applyFill="1" applyBorder="1" applyAlignment="1">
      <alignment vertical="top" wrapText="1"/>
    </xf>
    <xf numFmtId="0" fontId="19" fillId="25" borderId="0" xfId="0" applyFont="1" applyFill="1" applyBorder="1" applyAlignment="1">
      <alignment wrapText="1"/>
    </xf>
    <xf numFmtId="0" fontId="19" fillId="25" borderId="0" xfId="0" applyFont="1" applyFill="1" applyBorder="1" applyAlignment="1">
      <alignment horizontal="center" vertical="top" wrapText="1"/>
    </xf>
    <xf numFmtId="0" fontId="19" fillId="25" borderId="0" xfId="0" applyFont="1" applyFill="1" applyBorder="1" applyAlignment="1">
      <alignment horizontal="center" wrapText="1"/>
    </xf>
    <xf numFmtId="166" fontId="19" fillId="25" borderId="0" xfId="0" applyNumberFormat="1" applyFont="1" applyFill="1" applyBorder="1" applyAlignment="1">
      <alignment horizontal="center" wrapText="1"/>
    </xf>
    <xf numFmtId="0" fontId="19" fillId="25" borderId="0" xfId="0" applyFont="1" applyFill="1" applyBorder="1" applyAlignment="1">
      <alignment horizontal="center" vertical="center" wrapText="1"/>
    </xf>
    <xf numFmtId="164" fontId="20" fillId="25" borderId="0" xfId="0" applyNumberFormat="1" applyFont="1" applyFill="1" applyBorder="1" applyAlignment="1">
      <alignment horizontal="center" wrapText="1"/>
    </xf>
    <xf numFmtId="0" fontId="20" fillId="25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quotePrefix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0" xfId="0" quotePrefix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166" fontId="20" fillId="0" borderId="0" xfId="0" applyNumberFormat="1" applyFont="1" applyFill="1" applyBorder="1" applyAlignment="1">
      <alignment vertical="center" wrapText="1"/>
    </xf>
    <xf numFmtId="166" fontId="20" fillId="0" borderId="0" xfId="0" applyNumberFormat="1" applyFont="1" applyFill="1" applyBorder="1" applyAlignment="1">
      <alignment horizontal="center" vertical="center" wrapText="1"/>
    </xf>
    <xf numFmtId="167" fontId="20" fillId="0" borderId="0" xfId="0" applyNumberFormat="1" applyFont="1" applyFill="1" applyBorder="1" applyAlignment="1">
      <alignment horizontal="center" vertical="center" wrapText="1"/>
    </xf>
    <xf numFmtId="0" fontId="22" fillId="0" borderId="0" xfId="0" quotePrefix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166" fontId="22" fillId="0" borderId="0" xfId="0" applyNumberFormat="1" applyFont="1" applyFill="1" applyBorder="1" applyAlignment="1">
      <alignment vertical="center" wrapText="1"/>
    </xf>
    <xf numFmtId="166" fontId="22" fillId="0" borderId="0" xfId="0" applyNumberFormat="1" applyFont="1" applyFill="1" applyBorder="1" applyAlignment="1">
      <alignment horizontal="center" vertical="top" wrapText="1"/>
    </xf>
    <xf numFmtId="167" fontId="22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0" xfId="0" quotePrefix="1" applyFont="1" applyFill="1" applyBorder="1" applyAlignment="1">
      <alignment vertical="top" wrapText="1"/>
    </xf>
    <xf numFmtId="166" fontId="21" fillId="0" borderId="0" xfId="0" applyNumberFormat="1" applyFont="1" applyFill="1" applyBorder="1" applyAlignment="1">
      <alignment vertical="center" wrapText="1"/>
    </xf>
    <xf numFmtId="166" fontId="22" fillId="0" borderId="0" xfId="0" applyNumberFormat="1" applyFont="1" applyFill="1" applyBorder="1" applyAlignment="1">
      <alignment vertical="top" wrapText="1"/>
    </xf>
    <xf numFmtId="164" fontId="22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vertical="center" wrapText="1"/>
    </xf>
    <xf numFmtId="0" fontId="21" fillId="0" borderId="0" xfId="0" quotePrefix="1" applyFont="1" applyFill="1" applyBorder="1" applyAlignment="1">
      <alignment vertical="top" wrapText="1"/>
    </xf>
    <xf numFmtId="166" fontId="21" fillId="0" borderId="0" xfId="0" applyNumberFormat="1" applyFont="1" applyFill="1" applyBorder="1" applyAlignment="1">
      <alignment horizontal="center" vertical="top" wrapText="1"/>
    </xf>
    <xf numFmtId="166" fontId="24" fillId="0" borderId="0" xfId="0" applyNumberFormat="1" applyFont="1" applyFill="1" applyBorder="1" applyAlignment="1">
      <alignment horizontal="center" vertical="top" wrapText="1"/>
    </xf>
    <xf numFmtId="166" fontId="21" fillId="0" borderId="0" xfId="0" applyNumberFormat="1" applyFont="1" applyFill="1" applyBorder="1" applyAlignment="1">
      <alignment vertical="top" wrapText="1"/>
    </xf>
    <xf numFmtId="164" fontId="21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quotePrefix="1" applyFont="1" applyFill="1" applyBorder="1" applyAlignment="1">
      <alignment horizontal="left" vertical="top" wrapText="1"/>
    </xf>
    <xf numFmtId="167" fontId="21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4" fontId="21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9" fillId="24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quotePrefix="1" applyFont="1" applyFill="1" applyBorder="1" applyAlignment="1">
      <alignment horizontal="center" vertical="center" wrapText="1"/>
    </xf>
    <xf numFmtId="0" fontId="19" fillId="0" borderId="13" xfId="0" quotePrefix="1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11" xfId="0" quotePrefix="1" applyFont="1" applyFill="1" applyBorder="1" applyAlignment="1">
      <alignment horizontal="center" vertical="top" wrapText="1"/>
    </xf>
    <xf numFmtId="166" fontId="19" fillId="24" borderId="0" xfId="0" applyNumberFormat="1" applyFont="1" applyFill="1" applyBorder="1" applyAlignment="1">
      <alignment horizontal="center" wrapText="1"/>
    </xf>
    <xf numFmtId="0" fontId="0" fillId="24" borderId="0" xfId="0" applyFill="1" applyAlignment="1">
      <alignment wrapText="1"/>
    </xf>
    <xf numFmtId="0" fontId="26" fillId="24" borderId="0" xfId="0" applyFont="1" applyFill="1" applyBorder="1" applyAlignment="1">
      <alignment horizontal="center" vertical="top" wrapText="1"/>
    </xf>
    <xf numFmtId="0" fontId="27" fillId="0" borderId="0" xfId="0" applyFont="1" applyAlignment="1">
      <alignment vertical="top" wrapText="1"/>
    </xf>
    <xf numFmtId="0" fontId="19" fillId="0" borderId="0" xfId="0" quotePrefix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19" fillId="0" borderId="12" xfId="0" quotePrefix="1" applyFont="1" applyFill="1" applyBorder="1" applyAlignment="1">
      <alignment horizontal="center" vertical="center" wrapText="1"/>
    </xf>
    <xf numFmtId="0" fontId="19" fillId="0" borderId="10" xfId="0" quotePrefix="1" applyFont="1" applyFill="1" applyBorder="1" applyAlignment="1">
      <alignment horizontal="center" vertical="top" wrapText="1"/>
    </xf>
    <xf numFmtId="0" fontId="19" fillId="0" borderId="12" xfId="0" quotePrefix="1" applyFont="1" applyFill="1" applyBorder="1" applyAlignment="1">
      <alignment horizontal="center"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6"/>
  <sheetViews>
    <sheetView tabSelected="1" view="pageBreakPreview" topLeftCell="B7" zoomScaleSheetLayoutView="100" workbookViewId="0">
      <selection activeCell="V11" sqref="V11"/>
    </sheetView>
  </sheetViews>
  <sheetFormatPr defaultRowHeight="16.5" x14ac:dyDescent="0.25"/>
  <cols>
    <col min="1" max="1" width="4.5703125" style="3" hidden="1" customWidth="1"/>
    <col min="2" max="2" width="5" style="2" customWidth="1"/>
    <col min="3" max="3" width="43.42578125" style="1" customWidth="1"/>
    <col min="4" max="4" width="8.5703125" style="2" hidden="1" customWidth="1"/>
    <col min="5" max="5" width="8.42578125" style="2" hidden="1" customWidth="1"/>
    <col min="6" max="6" width="13" style="2" hidden="1" customWidth="1"/>
    <col min="7" max="7" width="9.28515625" style="2" hidden="1" customWidth="1"/>
    <col min="8" max="8" width="8.5703125" style="2" hidden="1" customWidth="1"/>
    <col min="9" max="9" width="14.28515625" style="2" hidden="1" customWidth="1"/>
    <col min="10" max="10" width="8.28515625" style="2" customWidth="1"/>
    <col min="11" max="11" width="10.42578125" style="2" customWidth="1"/>
    <col min="12" max="12" width="15.85546875" style="2" customWidth="1"/>
    <col min="13" max="13" width="15.28515625" style="2" customWidth="1"/>
    <col min="14" max="14" width="16.140625" style="2" customWidth="1"/>
    <col min="15" max="15" width="8.5703125" style="2" customWidth="1"/>
    <col min="16" max="16" width="8.85546875" style="2" customWidth="1"/>
    <col min="17" max="17" width="15.5703125" style="2" customWidth="1"/>
    <col min="18" max="18" width="13.85546875" style="2" customWidth="1"/>
    <col min="19" max="19" width="16.28515625" style="2" customWidth="1"/>
    <col min="20" max="20" width="10.140625" style="2" customWidth="1"/>
    <col min="21" max="21" width="9.42578125" style="2" customWidth="1"/>
    <col min="22" max="22" width="16" style="2" customWidth="1"/>
    <col min="23" max="23" width="14.140625" style="6" customWidth="1"/>
    <col min="24" max="24" width="15.85546875" style="6" customWidth="1"/>
    <col min="25" max="25" width="14.28515625" style="4" bestFit="1" customWidth="1"/>
    <col min="26" max="26" width="18" style="4" customWidth="1"/>
    <col min="27" max="27" width="18.140625" style="6" customWidth="1"/>
    <col min="28" max="28" width="17.28515625" style="6" customWidth="1"/>
    <col min="29" max="29" width="29.28515625" style="6" customWidth="1"/>
    <col min="30" max="30" width="9.5703125" style="6" bestFit="1" customWidth="1"/>
    <col min="31" max="16384" width="9.140625" style="6"/>
  </cols>
  <sheetData>
    <row r="1" spans="1:24" hidden="1" x14ac:dyDescent="0.25">
      <c r="A1" s="44"/>
      <c r="B1" s="45"/>
      <c r="C1" s="47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85" t="s">
        <v>52</v>
      </c>
      <c r="W1" s="85"/>
      <c r="X1" s="85"/>
    </row>
    <row r="2" spans="1:24" hidden="1" x14ac:dyDescent="0.25">
      <c r="A2" s="44"/>
      <c r="B2" s="45"/>
      <c r="C2" s="47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85" t="s">
        <v>61</v>
      </c>
      <c r="W2" s="85"/>
      <c r="X2" s="85"/>
    </row>
    <row r="3" spans="1:24" hidden="1" x14ac:dyDescent="0.25">
      <c r="A3" s="44"/>
      <c r="B3" s="45"/>
      <c r="C3" s="47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85" t="s">
        <v>11</v>
      </c>
      <c r="W3" s="85"/>
      <c r="X3" s="85"/>
    </row>
    <row r="4" spans="1:24" ht="17.25" hidden="1" customHeight="1" x14ac:dyDescent="0.25">
      <c r="A4" s="44"/>
      <c r="B4" s="45"/>
      <c r="C4" s="33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00" t="s">
        <v>84</v>
      </c>
      <c r="W4" s="100"/>
      <c r="X4" s="100"/>
    </row>
    <row r="5" spans="1:24" ht="10.5" hidden="1" customHeight="1" x14ac:dyDescent="0.25">
      <c r="A5" s="44"/>
      <c r="B5" s="45"/>
      <c r="C5" s="33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ht="10.5" hidden="1" customHeight="1" x14ac:dyDescent="0.25">
      <c r="A6" s="44"/>
      <c r="B6" s="45"/>
      <c r="C6" s="47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6"/>
      <c r="R6" s="6"/>
      <c r="S6" s="6"/>
      <c r="T6" s="6"/>
      <c r="U6" s="6"/>
      <c r="V6" s="6"/>
    </row>
    <row r="7" spans="1:24" ht="17.25" customHeight="1" x14ac:dyDescent="0.25">
      <c r="A7" s="79"/>
      <c r="B7" s="80"/>
      <c r="C7" s="78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6"/>
      <c r="R7" s="6"/>
      <c r="S7" s="6"/>
      <c r="T7" s="6"/>
      <c r="U7" s="6"/>
      <c r="V7" s="85" t="s">
        <v>52</v>
      </c>
      <c r="W7" s="85"/>
      <c r="X7" s="85"/>
    </row>
    <row r="8" spans="1:24" ht="17.25" customHeight="1" x14ac:dyDescent="0.25">
      <c r="A8" s="79"/>
      <c r="B8" s="80"/>
      <c r="C8" s="78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6"/>
      <c r="R8" s="6"/>
      <c r="S8" s="6"/>
      <c r="T8" s="6"/>
      <c r="U8" s="6"/>
      <c r="V8" s="85" t="s">
        <v>61</v>
      </c>
      <c r="W8" s="85"/>
      <c r="X8" s="85"/>
    </row>
    <row r="9" spans="1:24" ht="17.25" customHeight="1" x14ac:dyDescent="0.25">
      <c r="A9" s="79"/>
      <c r="B9" s="80"/>
      <c r="C9" s="78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6"/>
      <c r="R9" s="6"/>
      <c r="S9" s="6"/>
      <c r="T9" s="6"/>
      <c r="U9" s="6"/>
      <c r="V9" s="85" t="s">
        <v>11</v>
      </c>
      <c r="W9" s="85"/>
      <c r="X9" s="85"/>
    </row>
    <row r="10" spans="1:24" ht="15.75" customHeight="1" x14ac:dyDescent="0.25">
      <c r="A10" s="79"/>
      <c r="B10" s="80"/>
      <c r="C10" s="78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6"/>
      <c r="R10" s="6"/>
      <c r="S10" s="6"/>
      <c r="T10" s="6"/>
      <c r="U10" s="6"/>
      <c r="V10" s="100" t="s">
        <v>105</v>
      </c>
      <c r="W10" s="100"/>
      <c r="X10" s="100"/>
    </row>
    <row r="11" spans="1:24" ht="15.75" customHeight="1" x14ac:dyDescent="0.25">
      <c r="A11" s="84"/>
      <c r="B11" s="82"/>
      <c r="C11" s="83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6"/>
      <c r="R11" s="6"/>
      <c r="S11" s="6"/>
      <c r="T11" s="6"/>
      <c r="U11" s="6"/>
      <c r="V11" s="83"/>
      <c r="W11" s="83"/>
      <c r="X11" s="83"/>
    </row>
    <row r="12" spans="1:24" ht="16.5" customHeight="1" x14ac:dyDescent="0.25">
      <c r="A12" s="44"/>
      <c r="B12" s="45"/>
      <c r="C12" s="47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6"/>
      <c r="R12" s="6"/>
      <c r="S12" s="6"/>
      <c r="T12" s="6"/>
      <c r="U12" s="6"/>
      <c r="V12" s="85" t="s">
        <v>15</v>
      </c>
      <c r="W12" s="85"/>
      <c r="X12" s="85"/>
    </row>
    <row r="13" spans="1:24" ht="16.5" customHeight="1" x14ac:dyDescent="0.25">
      <c r="A13" s="44"/>
      <c r="B13" s="45"/>
      <c r="C13" s="47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6"/>
      <c r="R13" s="6"/>
      <c r="S13" s="6"/>
      <c r="T13" s="6"/>
      <c r="U13" s="6"/>
      <c r="V13" s="85" t="s">
        <v>16</v>
      </c>
      <c r="W13" s="85"/>
      <c r="X13" s="85"/>
    </row>
    <row r="14" spans="1:24" ht="19.5" customHeight="1" x14ac:dyDescent="0.25">
      <c r="A14" s="44"/>
      <c r="B14" s="45"/>
      <c r="C14" s="47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6"/>
      <c r="R14" s="6"/>
      <c r="S14" s="13"/>
      <c r="T14" s="6"/>
      <c r="U14" s="6"/>
      <c r="V14" s="85" t="s">
        <v>95</v>
      </c>
      <c r="W14" s="85"/>
      <c r="X14" s="85"/>
    </row>
    <row r="15" spans="1:24" ht="16.5" customHeight="1" x14ac:dyDescent="0.25">
      <c r="A15" s="44"/>
      <c r="B15" s="45"/>
      <c r="C15" s="47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6"/>
      <c r="R15" s="6"/>
      <c r="S15" s="13"/>
      <c r="T15" s="6"/>
      <c r="U15" s="6"/>
      <c r="V15" s="85" t="s">
        <v>99</v>
      </c>
      <c r="W15" s="86"/>
      <c r="X15" s="86"/>
    </row>
    <row r="16" spans="1:24" ht="6.75" customHeight="1" x14ac:dyDescent="0.25">
      <c r="A16" s="44"/>
      <c r="B16" s="45"/>
      <c r="C16" s="47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6"/>
      <c r="R16" s="6"/>
      <c r="S16" s="13"/>
      <c r="T16" s="6"/>
      <c r="U16" s="6"/>
      <c r="V16" s="45"/>
      <c r="W16" s="45"/>
      <c r="X16" s="45"/>
    </row>
    <row r="17" spans="1:33" ht="11.25" customHeight="1" x14ac:dyDescent="0.25">
      <c r="A17" s="44"/>
      <c r="B17" s="45"/>
      <c r="C17" s="47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12"/>
      <c r="R17" s="12"/>
      <c r="S17" s="12"/>
      <c r="T17" s="6"/>
      <c r="U17" s="6"/>
      <c r="V17" s="98"/>
      <c r="W17" s="85"/>
      <c r="X17" s="85"/>
    </row>
    <row r="18" spans="1:33" ht="23.25" hidden="1" customHeight="1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</row>
    <row r="19" spans="1:33" s="16" customFormat="1" ht="67.5" customHeight="1" x14ac:dyDescent="0.25">
      <c r="A19" s="6" t="s">
        <v>30</v>
      </c>
      <c r="B19" s="99" t="s">
        <v>77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15"/>
      <c r="Z19" s="15"/>
    </row>
    <row r="20" spans="1:33" ht="12" customHeight="1" x14ac:dyDescent="0.25">
      <c r="A20" s="44"/>
      <c r="B20" s="6"/>
      <c r="C20" s="6"/>
      <c r="D20" s="6"/>
      <c r="E20" s="6"/>
      <c r="F20" s="6"/>
      <c r="G20" s="6"/>
      <c r="H20" s="6"/>
      <c r="I20" s="6"/>
      <c r="J20" s="6"/>
      <c r="K20" s="6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Y20" s="14"/>
      <c r="Z20" s="8"/>
      <c r="AA20" s="9"/>
      <c r="AB20" s="9"/>
    </row>
    <row r="21" spans="1:33" ht="17.45" hidden="1" customHeight="1" x14ac:dyDescent="0.25">
      <c r="A21" s="44"/>
      <c r="B21" s="45"/>
      <c r="C21" s="10"/>
      <c r="D21" s="11"/>
      <c r="E21" s="11"/>
      <c r="F21" s="11"/>
      <c r="G21" s="45"/>
      <c r="H21" s="45"/>
      <c r="I21" s="11"/>
      <c r="J21" s="5"/>
      <c r="K21" s="5"/>
      <c r="L21" s="11"/>
      <c r="M21" s="11"/>
      <c r="N21" s="11"/>
      <c r="O21" s="11"/>
      <c r="P21" s="11"/>
      <c r="Q21" s="11"/>
      <c r="R21" s="11"/>
      <c r="S21" s="11">
        <f>S20-S26</f>
        <v>-2279106.4</v>
      </c>
      <c r="T21" s="11"/>
      <c r="U21" s="11"/>
      <c r="V21" s="11"/>
      <c r="W21" s="44"/>
      <c r="X21" s="11">
        <f>X20-X26</f>
        <v>-2574359.4</v>
      </c>
      <c r="Y21" s="7"/>
      <c r="Z21" s="8"/>
      <c r="AA21" s="9"/>
      <c r="AB21" s="9"/>
    </row>
    <row r="22" spans="1:33" s="38" customFormat="1" ht="51.75" customHeight="1" x14ac:dyDescent="0.25">
      <c r="A22" s="91" t="s">
        <v>0</v>
      </c>
      <c r="B22" s="103" t="s">
        <v>17</v>
      </c>
      <c r="C22" s="89" t="s">
        <v>37</v>
      </c>
      <c r="D22" s="93" t="s">
        <v>12</v>
      </c>
      <c r="E22" s="93"/>
      <c r="F22" s="93"/>
      <c r="G22" s="93" t="s">
        <v>13</v>
      </c>
      <c r="H22" s="93"/>
      <c r="I22" s="93"/>
      <c r="J22" s="90" t="s">
        <v>53</v>
      </c>
      <c r="K22" s="90"/>
      <c r="L22" s="90"/>
      <c r="M22" s="90"/>
      <c r="N22" s="90"/>
      <c r="O22" s="90" t="s">
        <v>54</v>
      </c>
      <c r="P22" s="90"/>
      <c r="Q22" s="90"/>
      <c r="R22" s="90"/>
      <c r="S22" s="90"/>
      <c r="T22" s="90" t="s">
        <v>69</v>
      </c>
      <c r="U22" s="90"/>
      <c r="V22" s="90"/>
      <c r="W22" s="90"/>
      <c r="X22" s="102"/>
      <c r="Y22" s="37"/>
      <c r="Z22" s="37"/>
      <c r="AA22" s="36"/>
      <c r="AB22" s="36"/>
      <c r="AC22" s="36"/>
      <c r="AD22" s="36"/>
      <c r="AE22" s="36"/>
      <c r="AF22" s="36"/>
      <c r="AG22" s="36"/>
    </row>
    <row r="23" spans="1:33" s="38" customFormat="1" ht="18" customHeight="1" x14ac:dyDescent="0.25">
      <c r="A23" s="92"/>
      <c r="B23" s="103"/>
      <c r="C23" s="89"/>
      <c r="D23" s="48" t="s">
        <v>1</v>
      </c>
      <c r="E23" s="48" t="s">
        <v>14</v>
      </c>
      <c r="F23" s="49" t="s">
        <v>2</v>
      </c>
      <c r="G23" s="48" t="s">
        <v>1</v>
      </c>
      <c r="H23" s="48" t="s">
        <v>14</v>
      </c>
      <c r="I23" s="49" t="s">
        <v>2</v>
      </c>
      <c r="J23" s="89" t="s">
        <v>1</v>
      </c>
      <c r="K23" s="89" t="s">
        <v>14</v>
      </c>
      <c r="L23" s="89" t="s">
        <v>32</v>
      </c>
      <c r="M23" s="89" t="s">
        <v>31</v>
      </c>
      <c r="N23" s="93"/>
      <c r="O23" s="89" t="s">
        <v>1</v>
      </c>
      <c r="P23" s="89" t="s">
        <v>14</v>
      </c>
      <c r="Q23" s="89" t="s">
        <v>33</v>
      </c>
      <c r="R23" s="89" t="s">
        <v>31</v>
      </c>
      <c r="S23" s="93"/>
      <c r="T23" s="89" t="s">
        <v>1</v>
      </c>
      <c r="U23" s="89" t="s">
        <v>14</v>
      </c>
      <c r="V23" s="89" t="s">
        <v>33</v>
      </c>
      <c r="W23" s="89" t="s">
        <v>31</v>
      </c>
      <c r="X23" s="104"/>
      <c r="Y23" s="39"/>
      <c r="Z23" s="40"/>
    </row>
    <row r="24" spans="1:33" s="38" customFormat="1" ht="84" customHeight="1" x14ac:dyDescent="0.25">
      <c r="A24" s="45"/>
      <c r="B24" s="103"/>
      <c r="C24" s="89"/>
      <c r="D24" s="48"/>
      <c r="E24" s="48"/>
      <c r="F24" s="49"/>
      <c r="G24" s="48"/>
      <c r="H24" s="48"/>
      <c r="I24" s="49"/>
      <c r="J24" s="89"/>
      <c r="K24" s="89"/>
      <c r="L24" s="93"/>
      <c r="M24" s="49" t="s">
        <v>65</v>
      </c>
      <c r="N24" s="49" t="s">
        <v>34</v>
      </c>
      <c r="O24" s="89"/>
      <c r="P24" s="89"/>
      <c r="Q24" s="93"/>
      <c r="R24" s="49" t="s">
        <v>43</v>
      </c>
      <c r="S24" s="48" t="s">
        <v>34</v>
      </c>
      <c r="T24" s="89"/>
      <c r="U24" s="89"/>
      <c r="V24" s="93"/>
      <c r="W24" s="48" t="s">
        <v>43</v>
      </c>
      <c r="X24" s="50" t="s">
        <v>34</v>
      </c>
      <c r="Y24" s="39"/>
      <c r="Z24" s="40"/>
    </row>
    <row r="25" spans="1:33" s="38" customFormat="1" x14ac:dyDescent="0.25">
      <c r="A25" s="45"/>
      <c r="B25" s="51">
        <v>1</v>
      </c>
      <c r="C25" s="48">
        <v>2</v>
      </c>
      <c r="D25" s="48"/>
      <c r="E25" s="48"/>
      <c r="F25" s="48"/>
      <c r="G25" s="48"/>
      <c r="H25" s="48"/>
      <c r="I25" s="48"/>
      <c r="J25" s="48">
        <v>3</v>
      </c>
      <c r="K25" s="48">
        <v>4</v>
      </c>
      <c r="L25" s="48">
        <v>5</v>
      </c>
      <c r="M25" s="48">
        <v>6</v>
      </c>
      <c r="N25" s="48">
        <v>7</v>
      </c>
      <c r="O25" s="48">
        <v>8</v>
      </c>
      <c r="P25" s="48">
        <v>9</v>
      </c>
      <c r="Q25" s="48">
        <v>10</v>
      </c>
      <c r="R25" s="48">
        <v>11</v>
      </c>
      <c r="S25" s="48">
        <v>12</v>
      </c>
      <c r="T25" s="48">
        <v>13</v>
      </c>
      <c r="U25" s="48">
        <v>14</v>
      </c>
      <c r="V25" s="48">
        <v>15</v>
      </c>
      <c r="W25" s="48">
        <v>16</v>
      </c>
      <c r="X25" s="50">
        <v>17</v>
      </c>
      <c r="Y25" s="39"/>
      <c r="Z25" s="39"/>
    </row>
    <row r="26" spans="1:33" s="41" customFormat="1" ht="39" customHeight="1" x14ac:dyDescent="0.2">
      <c r="A26" s="52"/>
      <c r="B26" s="53"/>
      <c r="C26" s="54" t="s">
        <v>62</v>
      </c>
      <c r="D26" s="55" t="e">
        <f>D28+#REF!+D118</f>
        <v>#REF!</v>
      </c>
      <c r="E26" s="55" t="e">
        <f>E28+#REF!+E118</f>
        <v>#REF!</v>
      </c>
      <c r="F26" s="55" t="e">
        <f>F28+#REF!+F118</f>
        <v>#REF!</v>
      </c>
      <c r="G26" s="55" t="e">
        <f>G28+#REF!+G118</f>
        <v>#REF!</v>
      </c>
      <c r="H26" s="55" t="e">
        <f>H28+#REF!+H118</f>
        <v>#REF!</v>
      </c>
      <c r="I26" s="55" t="e">
        <f>I28+#REF!+I118</f>
        <v>#REF!</v>
      </c>
      <c r="J26" s="56">
        <f t="shared" ref="J26:X26" si="0">J28+J115</f>
        <v>47.834999999999994</v>
      </c>
      <c r="K26" s="57">
        <f t="shared" si="0"/>
        <v>533.6</v>
      </c>
      <c r="L26" s="56">
        <f t="shared" si="0"/>
        <v>1835766.1129999999</v>
      </c>
      <c r="M26" s="56">
        <f t="shared" si="0"/>
        <v>0</v>
      </c>
      <c r="N26" s="56">
        <f t="shared" si="0"/>
        <v>1835766.1129999999</v>
      </c>
      <c r="O26" s="56">
        <f t="shared" si="0"/>
        <v>72.629000000000005</v>
      </c>
      <c r="P26" s="56">
        <f t="shared" si="0"/>
        <v>39.28</v>
      </c>
      <c r="Q26" s="56">
        <f t="shared" si="0"/>
        <v>2279106.4</v>
      </c>
      <c r="R26" s="56">
        <f t="shared" si="0"/>
        <v>0</v>
      </c>
      <c r="S26" s="56">
        <f t="shared" si="0"/>
        <v>2279106.4</v>
      </c>
      <c r="T26" s="56">
        <f t="shared" si="0"/>
        <v>53.812999999999995</v>
      </c>
      <c r="U26" s="56">
        <f t="shared" si="0"/>
        <v>0</v>
      </c>
      <c r="V26" s="56">
        <f t="shared" si="0"/>
        <v>2574359.4</v>
      </c>
      <c r="W26" s="56">
        <f t="shared" si="0"/>
        <v>0</v>
      </c>
      <c r="X26" s="56">
        <f t="shared" si="0"/>
        <v>2574359.4</v>
      </c>
    </row>
    <row r="27" spans="1:33" s="38" customFormat="1" ht="39.75" customHeight="1" x14ac:dyDescent="0.25">
      <c r="A27" s="45"/>
      <c r="B27" s="101" t="s">
        <v>57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39"/>
      <c r="Z27" s="39"/>
    </row>
    <row r="28" spans="1:33" s="35" customFormat="1" ht="34.5" customHeight="1" x14ac:dyDescent="0.25">
      <c r="A28" s="44" t="s">
        <v>3</v>
      </c>
      <c r="B28" s="58"/>
      <c r="C28" s="59" t="s">
        <v>60</v>
      </c>
      <c r="D28" s="60" t="e">
        <f>#REF!+#REF!</f>
        <v>#REF!</v>
      </c>
      <c r="E28" s="60" t="e">
        <f>#REF!+#REF!</f>
        <v>#REF!</v>
      </c>
      <c r="F28" s="60" t="e">
        <f>#REF!+#REF!</f>
        <v>#REF!</v>
      </c>
      <c r="G28" s="60" t="e">
        <f>#REF!+#REF!</f>
        <v>#REF!</v>
      </c>
      <c r="H28" s="60" t="e">
        <f>#REF!+#REF!</f>
        <v>#REF!</v>
      </c>
      <c r="I28" s="60" t="e">
        <f>#REF!+#REF!</f>
        <v>#REF!</v>
      </c>
      <c r="J28" s="61">
        <f>J31+J72</f>
        <v>47.834999999999994</v>
      </c>
      <c r="K28" s="62">
        <f>K31+K72</f>
        <v>533.6</v>
      </c>
      <c r="L28" s="61">
        <f>L31+L72+L112</f>
        <v>1083766.1129999999</v>
      </c>
      <c r="M28" s="61">
        <f>M31+M72+M112</f>
        <v>0</v>
      </c>
      <c r="N28" s="61">
        <f>N31+N72+N112</f>
        <v>1083766.1129999999</v>
      </c>
      <c r="O28" s="61">
        <f>O31+O72</f>
        <v>72.629000000000005</v>
      </c>
      <c r="P28" s="61">
        <f>P31+P72</f>
        <v>39.28</v>
      </c>
      <c r="Q28" s="61">
        <f>Q31+Q72+Q112</f>
        <v>1547106.4</v>
      </c>
      <c r="R28" s="61">
        <f>R31+R72</f>
        <v>0</v>
      </c>
      <c r="S28" s="61">
        <f>S31+S72+S112</f>
        <v>1547106.4</v>
      </c>
      <c r="T28" s="61">
        <f>T31+T72</f>
        <v>53.812999999999995</v>
      </c>
      <c r="U28" s="61">
        <f>U31+U72</f>
        <v>0</v>
      </c>
      <c r="V28" s="61">
        <f>V31+V72+V112</f>
        <v>1842359.4</v>
      </c>
      <c r="W28" s="61">
        <f>W31+W72</f>
        <v>0</v>
      </c>
      <c r="X28" s="61">
        <f>X31+X72+X112</f>
        <v>1842359.4</v>
      </c>
      <c r="Y28" s="42"/>
      <c r="Z28" s="43"/>
    </row>
    <row r="29" spans="1:33" s="35" customFormat="1" ht="15.75" customHeight="1" x14ac:dyDescent="0.25">
      <c r="A29" s="44"/>
      <c r="B29" s="63"/>
      <c r="C29" s="64" t="s">
        <v>4</v>
      </c>
      <c r="D29" s="65"/>
      <c r="E29" s="65"/>
      <c r="F29" s="60"/>
      <c r="G29" s="65"/>
      <c r="H29" s="65"/>
      <c r="I29" s="60"/>
      <c r="J29" s="66"/>
      <c r="K29" s="66"/>
      <c r="L29" s="66"/>
      <c r="M29" s="66"/>
      <c r="N29" s="66"/>
      <c r="O29" s="61"/>
      <c r="P29" s="61"/>
      <c r="Q29" s="61"/>
      <c r="R29" s="61"/>
      <c r="S29" s="61"/>
      <c r="T29" s="61"/>
      <c r="U29" s="61"/>
      <c r="V29" s="61"/>
      <c r="W29" s="46"/>
      <c r="X29" s="67"/>
      <c r="Y29" s="43"/>
      <c r="Z29" s="43"/>
    </row>
    <row r="30" spans="1:33" s="35" customFormat="1" ht="5.25" customHeight="1" x14ac:dyDescent="0.25">
      <c r="A30" s="44"/>
      <c r="B30" s="63"/>
      <c r="C30" s="64"/>
      <c r="D30" s="65"/>
      <c r="E30" s="65"/>
      <c r="F30" s="60"/>
      <c r="G30" s="65"/>
      <c r="H30" s="65"/>
      <c r="I30" s="60"/>
      <c r="J30" s="66"/>
      <c r="K30" s="66"/>
      <c r="L30" s="66"/>
      <c r="M30" s="66"/>
      <c r="N30" s="66"/>
      <c r="O30" s="61"/>
      <c r="P30" s="61"/>
      <c r="Q30" s="61"/>
      <c r="R30" s="61"/>
      <c r="S30" s="61"/>
      <c r="T30" s="61"/>
      <c r="U30" s="61"/>
      <c r="V30" s="61"/>
      <c r="W30" s="46"/>
      <c r="X30" s="46"/>
      <c r="Y30" s="43"/>
      <c r="Z30" s="43"/>
    </row>
    <row r="31" spans="1:33" s="35" customFormat="1" ht="33" customHeight="1" x14ac:dyDescent="0.25">
      <c r="A31" s="44"/>
      <c r="B31" s="63"/>
      <c r="C31" s="59" t="s">
        <v>41</v>
      </c>
      <c r="D31" s="65"/>
      <c r="E31" s="65"/>
      <c r="F31" s="60"/>
      <c r="G31" s="65"/>
      <c r="H31" s="65"/>
      <c r="I31" s="60"/>
      <c r="J31" s="61">
        <f t="shared" ref="J31:P31" si="1">J33+J36+J40+J42+J48+J58+J60+J62+J64+J66+J68+J70+J46</f>
        <v>27.415999999999997</v>
      </c>
      <c r="K31" s="61">
        <f t="shared" si="1"/>
        <v>0</v>
      </c>
      <c r="L31" s="61">
        <f t="shared" si="1"/>
        <v>605499.47399999993</v>
      </c>
      <c r="M31" s="61">
        <f t="shared" si="1"/>
        <v>0</v>
      </c>
      <c r="N31" s="61">
        <f t="shared" si="1"/>
        <v>605499.47399999993</v>
      </c>
      <c r="O31" s="61">
        <f t="shared" si="1"/>
        <v>26.303999999999998</v>
      </c>
      <c r="P31" s="61">
        <f t="shared" si="1"/>
        <v>39.28</v>
      </c>
      <c r="Q31" s="61">
        <f>Q33+Q36+Q40+Q42+Q48+Q58+Q60+Q62+Q64+Q66+Q68+Q70+Q46+Q50</f>
        <v>964431.44999999984</v>
      </c>
      <c r="R31" s="61">
        <f>R33+R36+R40+R42+R48+R58+R60+R62+R64+R66+R68+R70+R46</f>
        <v>0</v>
      </c>
      <c r="S31" s="61">
        <f>S33+S36+S40+S42+S48+S58+S60+S62+S64+S66+S68+S70+S46+S50</f>
        <v>964431.44999999984</v>
      </c>
      <c r="T31" s="61">
        <f>T33+T36+T40+T42+T48+T58+T60+T62+T64+T66+T68+T70+T46+T50+T52</f>
        <v>37.522999999999996</v>
      </c>
      <c r="U31" s="61">
        <f>U33+U36+U40+U42+U48+U58+U60+U62+U64+U66+U68+U70+U46</f>
        <v>0</v>
      </c>
      <c r="V31" s="61">
        <f>V33+V36+V40+V42+V48+V58+V60+V62+V64+V66+V68+V70+V46+V50+V52+V54+V56</f>
        <v>1600659.4</v>
      </c>
      <c r="W31" s="61">
        <f>W33+W36+W40+W42+W48+W58+W60+W62+W64+W66+W68+W70+W46</f>
        <v>0</v>
      </c>
      <c r="X31" s="61">
        <f>X33+X36+X40+X42+X48+X58+X60+X62+X64+X66+X68+X70+X46+X50+X52+X54+X56</f>
        <v>1600659.4</v>
      </c>
      <c r="Y31" s="43"/>
      <c r="Z31" s="43"/>
    </row>
    <row r="32" spans="1:33" s="18" customFormat="1" ht="6" customHeight="1" x14ac:dyDescent="0.25">
      <c r="A32" s="44"/>
      <c r="B32" s="63"/>
      <c r="C32" s="68"/>
      <c r="D32" s="65"/>
      <c r="E32" s="65"/>
      <c r="F32" s="60"/>
      <c r="G32" s="65"/>
      <c r="H32" s="65"/>
      <c r="I32" s="60"/>
      <c r="J32" s="66"/>
      <c r="K32" s="66"/>
      <c r="L32" s="66"/>
      <c r="M32" s="66"/>
      <c r="N32" s="66"/>
      <c r="O32" s="61"/>
      <c r="P32" s="61"/>
      <c r="Q32" s="61"/>
      <c r="R32" s="61"/>
      <c r="S32" s="61"/>
      <c r="T32" s="61"/>
      <c r="U32" s="61"/>
      <c r="V32" s="61"/>
      <c r="W32" s="46"/>
      <c r="X32" s="46"/>
      <c r="Y32" s="19"/>
      <c r="Z32" s="19"/>
    </row>
    <row r="33" spans="1:25" s="22" customFormat="1" ht="102.75" customHeight="1" x14ac:dyDescent="0.2">
      <c r="A33" s="44"/>
      <c r="B33" s="63" t="s">
        <v>18</v>
      </c>
      <c r="C33" s="69" t="s">
        <v>70</v>
      </c>
      <c r="D33" s="70"/>
      <c r="E33" s="70"/>
      <c r="F33" s="61"/>
      <c r="G33" s="70"/>
      <c r="H33" s="70"/>
      <c r="I33" s="61"/>
      <c r="J33" s="70">
        <v>7.75</v>
      </c>
      <c r="K33" s="61"/>
      <c r="L33" s="70">
        <f>M33+N33</f>
        <v>195000</v>
      </c>
      <c r="M33" s="71"/>
      <c r="N33" s="70">
        <v>195000</v>
      </c>
      <c r="O33" s="70"/>
      <c r="P33" s="70"/>
      <c r="Q33" s="70"/>
      <c r="R33" s="70"/>
      <c r="S33" s="70"/>
      <c r="T33" s="61"/>
      <c r="U33" s="61"/>
      <c r="V33" s="61"/>
      <c r="W33" s="46"/>
      <c r="X33" s="46"/>
      <c r="Y33" s="32"/>
    </row>
    <row r="34" spans="1:25" s="22" customFormat="1" ht="12.75" hidden="1" customHeight="1" x14ac:dyDescent="0.2">
      <c r="A34" s="44"/>
      <c r="B34" s="63"/>
      <c r="C34" s="59"/>
      <c r="D34" s="72"/>
      <c r="E34" s="72"/>
      <c r="F34" s="66"/>
      <c r="G34" s="72"/>
      <c r="H34" s="72"/>
      <c r="I34" s="66"/>
      <c r="J34" s="66"/>
      <c r="K34" s="66"/>
      <c r="L34" s="66"/>
      <c r="M34" s="66"/>
      <c r="N34" s="66"/>
      <c r="O34" s="61"/>
      <c r="P34" s="61"/>
      <c r="Q34" s="61"/>
      <c r="R34" s="61"/>
      <c r="S34" s="61"/>
      <c r="T34" s="61"/>
      <c r="U34" s="61"/>
      <c r="V34" s="61"/>
      <c r="W34" s="46"/>
      <c r="X34" s="46"/>
    </row>
    <row r="35" spans="1:25" s="22" customFormat="1" ht="4.5" customHeight="1" x14ac:dyDescent="0.2">
      <c r="A35" s="44"/>
      <c r="B35" s="63"/>
      <c r="C35" s="59"/>
      <c r="D35" s="72"/>
      <c r="E35" s="72"/>
      <c r="F35" s="66"/>
      <c r="G35" s="72"/>
      <c r="H35" s="72"/>
      <c r="I35" s="66"/>
      <c r="J35" s="66"/>
      <c r="K35" s="66"/>
      <c r="L35" s="66" t="s">
        <v>36</v>
      </c>
      <c r="M35" s="66"/>
      <c r="N35" s="66"/>
      <c r="O35" s="61"/>
      <c r="P35" s="61"/>
      <c r="Q35" s="61"/>
      <c r="R35" s="61"/>
      <c r="S35" s="61"/>
      <c r="T35" s="61"/>
      <c r="U35" s="61"/>
      <c r="V35" s="61"/>
      <c r="W35" s="46"/>
      <c r="X35" s="46"/>
    </row>
    <row r="36" spans="1:25" s="35" customFormat="1" ht="100.5" customHeight="1" x14ac:dyDescent="0.2">
      <c r="A36" s="44"/>
      <c r="B36" s="63" t="s">
        <v>19</v>
      </c>
      <c r="C36" s="16" t="s">
        <v>85</v>
      </c>
      <c r="D36" s="72"/>
      <c r="E36" s="72"/>
      <c r="F36" s="66"/>
      <c r="G36" s="72"/>
      <c r="H36" s="72"/>
      <c r="I36" s="66"/>
      <c r="J36" s="66"/>
      <c r="K36" s="66"/>
      <c r="L36" s="70">
        <f>M36+N36</f>
        <v>10000</v>
      </c>
      <c r="M36" s="71"/>
      <c r="N36" s="70">
        <v>10000</v>
      </c>
      <c r="O36" s="70">
        <v>7</v>
      </c>
      <c r="P36" s="61"/>
      <c r="Q36" s="70">
        <f>S36</f>
        <v>318065.59899999999</v>
      </c>
      <c r="R36" s="70"/>
      <c r="S36" s="70">
        <v>318065.59899999999</v>
      </c>
      <c r="T36" s="70"/>
      <c r="U36" s="70"/>
      <c r="V36" s="70"/>
      <c r="W36" s="70"/>
      <c r="X36" s="70"/>
    </row>
    <row r="37" spans="1:25" s="35" customFormat="1" ht="10.5" hidden="1" customHeight="1" x14ac:dyDescent="0.2">
      <c r="A37" s="44"/>
      <c r="B37" s="63"/>
      <c r="C37" s="59"/>
      <c r="D37" s="72"/>
      <c r="E37" s="72"/>
      <c r="F37" s="66"/>
      <c r="G37" s="72"/>
      <c r="H37" s="72"/>
      <c r="I37" s="66"/>
      <c r="J37" s="66"/>
      <c r="K37" s="66"/>
      <c r="L37" s="66"/>
      <c r="M37" s="66"/>
      <c r="N37" s="66"/>
      <c r="O37" s="61"/>
      <c r="P37" s="61"/>
      <c r="Q37" s="61"/>
      <c r="R37" s="61"/>
      <c r="S37" s="61"/>
      <c r="T37" s="61"/>
      <c r="U37" s="61"/>
      <c r="V37" s="61"/>
      <c r="W37" s="46"/>
      <c r="X37" s="46"/>
    </row>
    <row r="38" spans="1:25" s="35" customFormat="1" ht="87" hidden="1" customHeight="1" x14ac:dyDescent="0.2">
      <c r="A38" s="44"/>
      <c r="B38" s="63" t="s">
        <v>20</v>
      </c>
      <c r="C38" s="69" t="s">
        <v>44</v>
      </c>
      <c r="D38" s="72"/>
      <c r="E38" s="72"/>
      <c r="F38" s="66"/>
      <c r="G38" s="72"/>
      <c r="H38" s="72"/>
      <c r="I38" s="66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>
        <v>0</v>
      </c>
      <c r="U38" s="70"/>
      <c r="V38" s="70">
        <f>W38+X38</f>
        <v>0</v>
      </c>
      <c r="W38" s="73"/>
      <c r="X38" s="70">
        <v>0</v>
      </c>
    </row>
    <row r="39" spans="1:25" s="35" customFormat="1" ht="9.75" customHeight="1" x14ac:dyDescent="0.2">
      <c r="A39" s="44"/>
      <c r="B39" s="63"/>
      <c r="C39" s="69"/>
      <c r="D39" s="72"/>
      <c r="E39" s="72"/>
      <c r="F39" s="66"/>
      <c r="G39" s="72"/>
      <c r="H39" s="72"/>
      <c r="I39" s="66"/>
      <c r="J39" s="70"/>
      <c r="K39" s="70"/>
      <c r="L39" s="70"/>
      <c r="M39" s="61"/>
      <c r="N39" s="70"/>
      <c r="O39" s="70"/>
      <c r="P39" s="70"/>
      <c r="Q39" s="61"/>
      <c r="R39" s="70"/>
      <c r="S39" s="70"/>
      <c r="T39" s="70"/>
      <c r="U39" s="61"/>
      <c r="V39" s="70"/>
      <c r="W39" s="70"/>
      <c r="X39" s="70"/>
    </row>
    <row r="40" spans="1:25" s="35" customFormat="1" ht="102" customHeight="1" x14ac:dyDescent="0.2">
      <c r="A40" s="44"/>
      <c r="B40" s="63" t="s">
        <v>20</v>
      </c>
      <c r="C40" s="69" t="s">
        <v>45</v>
      </c>
      <c r="D40" s="72"/>
      <c r="E40" s="72"/>
      <c r="F40" s="66"/>
      <c r="G40" s="72"/>
      <c r="H40" s="72"/>
      <c r="I40" s="66"/>
      <c r="J40" s="70"/>
      <c r="K40" s="70"/>
      <c r="L40" s="70"/>
      <c r="M40" s="70"/>
      <c r="N40" s="70"/>
      <c r="O40" s="70">
        <v>12.375999999999999</v>
      </c>
      <c r="P40" s="70"/>
      <c r="Q40" s="70">
        <f>S40</f>
        <v>229653.64499999999</v>
      </c>
      <c r="R40" s="70"/>
      <c r="S40" s="70">
        <v>229653.64499999999</v>
      </c>
      <c r="T40" s="70"/>
      <c r="U40" s="61"/>
      <c r="V40" s="70"/>
      <c r="W40" s="70"/>
      <c r="X40" s="70"/>
    </row>
    <row r="41" spans="1:25" s="35" customFormat="1" ht="9.75" customHeight="1" x14ac:dyDescent="0.2">
      <c r="A41" s="44"/>
      <c r="B41" s="63"/>
      <c r="C41" s="69"/>
      <c r="D41" s="72"/>
      <c r="E41" s="72"/>
      <c r="F41" s="66"/>
      <c r="G41" s="72"/>
      <c r="H41" s="72"/>
      <c r="I41" s="66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3"/>
      <c r="X41" s="70"/>
    </row>
    <row r="42" spans="1:25" s="35" customFormat="1" ht="120.75" customHeight="1" x14ac:dyDescent="0.2">
      <c r="A42" s="44"/>
      <c r="B42" s="63" t="s">
        <v>21</v>
      </c>
      <c r="C42" s="74" t="s">
        <v>39</v>
      </c>
      <c r="D42" s="70"/>
      <c r="E42" s="70"/>
      <c r="F42" s="61"/>
      <c r="G42" s="70"/>
      <c r="H42" s="70"/>
      <c r="I42" s="61"/>
      <c r="J42" s="70">
        <v>7.9669999999999996</v>
      </c>
      <c r="K42" s="70"/>
      <c r="L42" s="70">
        <f>M42+N42</f>
        <v>81744.524000000005</v>
      </c>
      <c r="M42" s="70"/>
      <c r="N42" s="70">
        <v>81744.524000000005</v>
      </c>
      <c r="O42" s="70"/>
      <c r="P42" s="70"/>
      <c r="Q42" s="70"/>
      <c r="R42" s="70"/>
      <c r="S42" s="70"/>
      <c r="T42" s="70"/>
      <c r="U42" s="70"/>
      <c r="V42" s="70"/>
      <c r="W42" s="73"/>
      <c r="X42" s="70"/>
    </row>
    <row r="43" spans="1:25" s="35" customFormat="1" ht="0.75" customHeight="1" x14ac:dyDescent="0.2">
      <c r="A43" s="44"/>
      <c r="B43" s="63"/>
      <c r="C43" s="59"/>
      <c r="D43" s="72"/>
      <c r="E43" s="72"/>
      <c r="F43" s="66"/>
      <c r="G43" s="72"/>
      <c r="H43" s="72"/>
      <c r="I43" s="66"/>
      <c r="J43" s="66"/>
      <c r="K43" s="66"/>
      <c r="L43" s="66"/>
      <c r="M43" s="66"/>
      <c r="N43" s="66"/>
      <c r="O43" s="61"/>
      <c r="P43" s="61"/>
      <c r="Q43" s="61"/>
      <c r="R43" s="61"/>
      <c r="S43" s="61"/>
      <c r="T43" s="61"/>
      <c r="U43" s="61"/>
      <c r="V43" s="61"/>
      <c r="W43" s="46"/>
      <c r="X43" s="46"/>
    </row>
    <row r="44" spans="1:25" s="35" customFormat="1" ht="102" hidden="1" customHeight="1" x14ac:dyDescent="0.2">
      <c r="A44" s="44"/>
      <c r="B44" s="63" t="s">
        <v>23</v>
      </c>
      <c r="C44" s="74" t="s">
        <v>40</v>
      </c>
      <c r="D44" s="70"/>
      <c r="E44" s="70"/>
      <c r="F44" s="61"/>
      <c r="G44" s="70"/>
      <c r="H44" s="70"/>
      <c r="I44" s="61"/>
      <c r="J44" s="61"/>
      <c r="K44" s="61"/>
      <c r="L44" s="70"/>
      <c r="M44" s="70"/>
      <c r="N44" s="70"/>
      <c r="O44" s="70"/>
      <c r="P44" s="70"/>
      <c r="Q44" s="70">
        <f>R44+S44</f>
        <v>0</v>
      </c>
      <c r="R44" s="70"/>
      <c r="S44" s="70">
        <v>0</v>
      </c>
      <c r="T44" s="70">
        <v>0</v>
      </c>
      <c r="U44" s="61"/>
      <c r="V44" s="70">
        <f>W44+X44</f>
        <v>0</v>
      </c>
      <c r="W44" s="46"/>
      <c r="X44" s="73">
        <v>0</v>
      </c>
    </row>
    <row r="45" spans="1:25" s="35" customFormat="1" ht="6.75" customHeight="1" x14ac:dyDescent="0.2">
      <c r="A45" s="44"/>
      <c r="B45" s="63"/>
      <c r="C45" s="74"/>
      <c r="D45" s="70"/>
      <c r="E45" s="70"/>
      <c r="F45" s="61"/>
      <c r="G45" s="70"/>
      <c r="H45" s="70"/>
      <c r="I45" s="61"/>
      <c r="J45" s="61"/>
      <c r="K45" s="61"/>
      <c r="L45" s="70"/>
      <c r="M45" s="70"/>
      <c r="N45" s="70"/>
      <c r="O45" s="70"/>
      <c r="P45" s="70"/>
      <c r="Q45" s="70"/>
      <c r="R45" s="70"/>
      <c r="S45" s="70"/>
      <c r="T45" s="61"/>
      <c r="U45" s="61"/>
      <c r="V45" s="61"/>
      <c r="W45" s="46"/>
      <c r="X45" s="46"/>
    </row>
    <row r="46" spans="1:25" s="35" customFormat="1" ht="103.5" customHeight="1" x14ac:dyDescent="0.2">
      <c r="A46" s="44"/>
      <c r="B46" s="63" t="s">
        <v>22</v>
      </c>
      <c r="C46" s="75" t="s">
        <v>82</v>
      </c>
      <c r="D46" s="70"/>
      <c r="E46" s="70"/>
      <c r="F46" s="61"/>
      <c r="G46" s="70"/>
      <c r="H46" s="70"/>
      <c r="I46" s="61"/>
      <c r="J46" s="61"/>
      <c r="K46" s="61"/>
      <c r="L46" s="70"/>
      <c r="M46" s="70"/>
      <c r="N46" s="70"/>
      <c r="O46" s="70"/>
      <c r="P46" s="70"/>
      <c r="Q46" s="70"/>
      <c r="R46" s="70"/>
      <c r="S46" s="70"/>
      <c r="T46" s="61"/>
      <c r="U46" s="61"/>
      <c r="V46" s="70">
        <f>W46+X46</f>
        <v>5000</v>
      </c>
      <c r="W46" s="73"/>
      <c r="X46" s="70">
        <v>5000</v>
      </c>
    </row>
    <row r="47" spans="1:25" s="35" customFormat="1" ht="9" customHeight="1" x14ac:dyDescent="0.2">
      <c r="A47" s="44"/>
      <c r="B47" s="63"/>
      <c r="C47" s="74"/>
      <c r="D47" s="70"/>
      <c r="E47" s="70"/>
      <c r="F47" s="61"/>
      <c r="G47" s="70"/>
      <c r="H47" s="70"/>
      <c r="I47" s="61"/>
      <c r="J47" s="61"/>
      <c r="K47" s="61"/>
      <c r="L47" s="70"/>
      <c r="M47" s="70"/>
      <c r="N47" s="70"/>
      <c r="O47" s="70"/>
      <c r="P47" s="70"/>
      <c r="Q47" s="70"/>
      <c r="R47" s="70"/>
      <c r="S47" s="70"/>
      <c r="T47" s="61"/>
      <c r="U47" s="61"/>
      <c r="V47" s="61"/>
      <c r="W47" s="46"/>
      <c r="X47" s="46"/>
    </row>
    <row r="48" spans="1:25" s="35" customFormat="1" ht="102.75" customHeight="1" x14ac:dyDescent="0.2">
      <c r="A48" s="44"/>
      <c r="B48" s="63" t="s">
        <v>23</v>
      </c>
      <c r="C48" s="75" t="s">
        <v>46</v>
      </c>
      <c r="D48" s="70"/>
      <c r="E48" s="70"/>
      <c r="F48" s="61"/>
      <c r="G48" s="70"/>
      <c r="H48" s="70"/>
      <c r="I48" s="61"/>
      <c r="J48" s="70">
        <v>7.2229999999999999</v>
      </c>
      <c r="K48" s="70"/>
      <c r="L48" s="70">
        <f>M48+N48</f>
        <v>115057.61599999999</v>
      </c>
      <c r="M48" s="70"/>
      <c r="N48" s="70">
        <v>115057.61599999999</v>
      </c>
      <c r="O48" s="70">
        <v>6.9279999999999999</v>
      </c>
      <c r="P48" s="70"/>
      <c r="Q48" s="70">
        <f>R48+S48</f>
        <v>176421.44099999999</v>
      </c>
      <c r="R48" s="70"/>
      <c r="S48" s="70">
        <v>176421.44099999999</v>
      </c>
      <c r="T48" s="70"/>
      <c r="U48" s="70"/>
      <c r="V48" s="70"/>
      <c r="W48" s="70"/>
      <c r="X48" s="70"/>
    </row>
    <row r="49" spans="1:24" s="35" customFormat="1" ht="9" customHeight="1" x14ac:dyDescent="0.2">
      <c r="A49" s="79"/>
      <c r="B49" s="63"/>
      <c r="C49" s="75"/>
      <c r="D49" s="70"/>
      <c r="E49" s="70"/>
      <c r="F49" s="61"/>
      <c r="G49" s="70"/>
      <c r="H49" s="70"/>
      <c r="I49" s="61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</row>
    <row r="50" spans="1:24" s="35" customFormat="1" ht="102.75" customHeight="1" x14ac:dyDescent="0.2">
      <c r="A50" s="79"/>
      <c r="B50" s="63" t="s">
        <v>24</v>
      </c>
      <c r="C50" s="75" t="s">
        <v>101</v>
      </c>
      <c r="D50" s="70"/>
      <c r="E50" s="70"/>
      <c r="F50" s="61"/>
      <c r="G50" s="70"/>
      <c r="H50" s="70"/>
      <c r="I50" s="61"/>
      <c r="J50" s="70"/>
      <c r="K50" s="70"/>
      <c r="L50" s="70"/>
      <c r="M50" s="70"/>
      <c r="N50" s="70"/>
      <c r="O50" s="70"/>
      <c r="P50" s="70"/>
      <c r="Q50" s="70">
        <f>S50</f>
        <v>40346.355000000003</v>
      </c>
      <c r="R50" s="70"/>
      <c r="S50" s="70">
        <f>40000+346.355</f>
        <v>40346.355000000003</v>
      </c>
      <c r="T50" s="70">
        <v>7.38</v>
      </c>
      <c r="U50" s="70"/>
      <c r="V50" s="70">
        <f>X50</f>
        <v>330392.62699999998</v>
      </c>
      <c r="W50" s="70"/>
      <c r="X50" s="70">
        <v>330392.62699999998</v>
      </c>
    </row>
    <row r="51" spans="1:24" s="35" customFormat="1" ht="8.25" customHeight="1" x14ac:dyDescent="0.2">
      <c r="A51" s="79"/>
      <c r="B51" s="63"/>
      <c r="C51" s="75"/>
      <c r="D51" s="70"/>
      <c r="E51" s="70"/>
      <c r="F51" s="61"/>
      <c r="G51" s="70"/>
      <c r="H51" s="70"/>
      <c r="I51" s="61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</row>
    <row r="52" spans="1:24" s="35" customFormat="1" ht="86.25" customHeight="1" x14ac:dyDescent="0.2">
      <c r="A52" s="79"/>
      <c r="B52" s="63" t="s">
        <v>25</v>
      </c>
      <c r="C52" s="69" t="s">
        <v>100</v>
      </c>
      <c r="D52" s="70"/>
      <c r="E52" s="70"/>
      <c r="F52" s="61"/>
      <c r="G52" s="70"/>
      <c r="H52" s="70"/>
      <c r="I52" s="61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>
        <v>6.3639999999999999</v>
      </c>
      <c r="U52" s="70"/>
      <c r="V52" s="70">
        <f>X52</f>
        <v>339653.54499999998</v>
      </c>
      <c r="W52" s="70"/>
      <c r="X52" s="70">
        <v>339653.54499999998</v>
      </c>
    </row>
    <row r="53" spans="1:24" s="35" customFormat="1" ht="7.5" customHeight="1" x14ac:dyDescent="0.2">
      <c r="A53" s="79"/>
      <c r="B53" s="63"/>
      <c r="C53" s="69"/>
      <c r="D53" s="70"/>
      <c r="E53" s="70"/>
      <c r="F53" s="61"/>
      <c r="G53" s="70"/>
      <c r="H53" s="70"/>
      <c r="I53" s="61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</row>
    <row r="54" spans="1:24" s="35" customFormat="1" ht="103.5" customHeight="1" x14ac:dyDescent="0.2">
      <c r="A54" s="79"/>
      <c r="B54" s="63" t="s">
        <v>26</v>
      </c>
      <c r="C54" s="69" t="s">
        <v>104</v>
      </c>
      <c r="D54" s="70"/>
      <c r="E54" s="70"/>
      <c r="F54" s="61"/>
      <c r="G54" s="70"/>
      <c r="H54" s="70"/>
      <c r="I54" s="61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>
        <f>X54</f>
        <v>50346.455000000002</v>
      </c>
      <c r="W54" s="70"/>
      <c r="X54" s="70">
        <f>50000+346.455</f>
        <v>50346.455000000002</v>
      </c>
    </row>
    <row r="55" spans="1:24" s="35" customFormat="1" ht="6.75" hidden="1" customHeight="1" x14ac:dyDescent="0.2">
      <c r="A55" s="79"/>
      <c r="B55" s="63"/>
      <c r="C55" s="69"/>
      <c r="D55" s="70"/>
      <c r="E55" s="70"/>
      <c r="F55" s="61"/>
      <c r="G55" s="70"/>
      <c r="H55" s="70"/>
      <c r="I55" s="61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</row>
    <row r="56" spans="1:24" s="35" customFormat="1" ht="120.75" customHeight="1" x14ac:dyDescent="0.2">
      <c r="A56" s="79"/>
      <c r="B56" s="63" t="s">
        <v>35</v>
      </c>
      <c r="C56" s="69" t="s">
        <v>102</v>
      </c>
      <c r="D56" s="70"/>
      <c r="E56" s="70"/>
      <c r="F56" s="61"/>
      <c r="G56" s="70"/>
      <c r="H56" s="70"/>
      <c r="I56" s="61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>
        <f>X56</f>
        <v>20000</v>
      </c>
      <c r="W56" s="70"/>
      <c r="X56" s="70">
        <v>20000</v>
      </c>
    </row>
    <row r="57" spans="1:24" s="35" customFormat="1" ht="5.25" customHeight="1" x14ac:dyDescent="0.2">
      <c r="A57" s="44"/>
      <c r="B57" s="63"/>
      <c r="C57" s="75"/>
      <c r="D57" s="70"/>
      <c r="E57" s="70"/>
      <c r="F57" s="61"/>
      <c r="G57" s="70"/>
      <c r="H57" s="70"/>
      <c r="I57" s="61"/>
      <c r="J57" s="61"/>
      <c r="K57" s="61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63"/>
      <c r="X57" s="73"/>
    </row>
    <row r="58" spans="1:24" s="35" customFormat="1" ht="105" customHeight="1" x14ac:dyDescent="0.2">
      <c r="A58" s="44"/>
      <c r="B58" s="63" t="s">
        <v>27</v>
      </c>
      <c r="C58" s="69" t="s">
        <v>47</v>
      </c>
      <c r="D58" s="72"/>
      <c r="E58" s="72"/>
      <c r="F58" s="66"/>
      <c r="G58" s="72"/>
      <c r="H58" s="72"/>
      <c r="I58" s="66"/>
      <c r="J58" s="70"/>
      <c r="K58" s="70"/>
      <c r="L58" s="70"/>
      <c r="M58" s="70"/>
      <c r="N58" s="70"/>
      <c r="O58" s="70"/>
      <c r="P58" s="70"/>
      <c r="Q58" s="70">
        <f>R58+S58</f>
        <v>5000</v>
      </c>
      <c r="R58" s="73"/>
      <c r="S58" s="70">
        <v>5000</v>
      </c>
      <c r="T58" s="70"/>
      <c r="U58" s="70"/>
      <c r="V58" s="70">
        <f>W58+X58</f>
        <v>50000</v>
      </c>
      <c r="W58" s="73"/>
      <c r="X58" s="70">
        <v>50000</v>
      </c>
    </row>
    <row r="59" spans="1:24" s="35" customFormat="1" ht="2.25" customHeight="1" x14ac:dyDescent="0.2">
      <c r="A59" s="44"/>
      <c r="B59" s="63"/>
      <c r="C59" s="75"/>
      <c r="D59" s="70"/>
      <c r="E59" s="70"/>
      <c r="F59" s="61"/>
      <c r="G59" s="70"/>
      <c r="H59" s="70"/>
      <c r="I59" s="61"/>
      <c r="J59" s="61"/>
      <c r="K59" s="61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63"/>
      <c r="X59" s="73"/>
    </row>
    <row r="60" spans="1:24" s="35" customFormat="1" ht="119.25" customHeight="1" x14ac:dyDescent="0.2">
      <c r="A60" s="44"/>
      <c r="B60" s="63" t="s">
        <v>28</v>
      </c>
      <c r="C60" s="74" t="s">
        <v>48</v>
      </c>
      <c r="D60" s="70"/>
      <c r="E60" s="70"/>
      <c r="F60" s="61"/>
      <c r="G60" s="70"/>
      <c r="H60" s="70"/>
      <c r="I60" s="61"/>
      <c r="J60" s="61"/>
      <c r="K60" s="61"/>
      <c r="L60" s="70">
        <f>M60+N60</f>
        <v>34999.974000000002</v>
      </c>
      <c r="M60" s="70"/>
      <c r="N60" s="70">
        <v>34999.974000000002</v>
      </c>
      <c r="O60" s="70"/>
      <c r="P60" s="70"/>
      <c r="Q60" s="70">
        <f>R60+S60</f>
        <v>35000</v>
      </c>
      <c r="R60" s="70"/>
      <c r="S60" s="70">
        <v>35000</v>
      </c>
      <c r="T60" s="70">
        <v>9.7360000000000007</v>
      </c>
      <c r="U60" s="70"/>
      <c r="V60" s="70">
        <f>W60+X60</f>
        <v>334158.27299999999</v>
      </c>
      <c r="W60" s="70"/>
      <c r="X60" s="70">
        <v>334158.27299999999</v>
      </c>
    </row>
    <row r="61" spans="1:24" s="35" customFormat="1" ht="5.25" customHeight="1" x14ac:dyDescent="0.2">
      <c r="A61" s="44"/>
      <c r="B61" s="63"/>
      <c r="C61" s="74"/>
      <c r="D61" s="70"/>
      <c r="E61" s="70"/>
      <c r="F61" s="61"/>
      <c r="G61" s="70"/>
      <c r="H61" s="70"/>
      <c r="I61" s="61"/>
      <c r="J61" s="61"/>
      <c r="K61" s="61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63"/>
      <c r="X61" s="73"/>
    </row>
    <row r="62" spans="1:24" s="35" customFormat="1" ht="104.25" customHeight="1" x14ac:dyDescent="0.2">
      <c r="A62" s="44"/>
      <c r="B62" s="63" t="s">
        <v>29</v>
      </c>
      <c r="C62" s="69" t="s">
        <v>86</v>
      </c>
      <c r="D62" s="72"/>
      <c r="E62" s="72"/>
      <c r="F62" s="66"/>
      <c r="G62" s="72"/>
      <c r="H62" s="72"/>
      <c r="I62" s="66"/>
      <c r="J62" s="70"/>
      <c r="K62" s="70"/>
      <c r="L62" s="70"/>
      <c r="M62" s="71"/>
      <c r="N62" s="70"/>
      <c r="O62" s="70"/>
      <c r="P62" s="70"/>
      <c r="Q62" s="70">
        <f>S62</f>
        <v>30000</v>
      </c>
      <c r="R62" s="70"/>
      <c r="S62" s="70">
        <v>30000</v>
      </c>
      <c r="T62" s="70">
        <v>7.85</v>
      </c>
      <c r="U62" s="70"/>
      <c r="V62" s="70">
        <f>W62+X62</f>
        <v>211108.5</v>
      </c>
      <c r="W62" s="70"/>
      <c r="X62" s="70">
        <v>211108.5</v>
      </c>
    </row>
    <row r="63" spans="1:24" s="35" customFormat="1" ht="3.75" customHeight="1" x14ac:dyDescent="0.2">
      <c r="A63" s="44"/>
      <c r="B63" s="63"/>
      <c r="C63" s="69"/>
      <c r="D63" s="72"/>
      <c r="E63" s="72"/>
      <c r="F63" s="66"/>
      <c r="G63" s="72"/>
      <c r="H63" s="72"/>
      <c r="I63" s="66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63"/>
      <c r="X63" s="63"/>
    </row>
    <row r="64" spans="1:24" s="35" customFormat="1" ht="100.5" customHeight="1" x14ac:dyDescent="0.2">
      <c r="A64" s="44"/>
      <c r="B64" s="63" t="s">
        <v>72</v>
      </c>
      <c r="C64" s="69" t="s">
        <v>78</v>
      </c>
      <c r="D64" s="72"/>
      <c r="E64" s="72"/>
      <c r="F64" s="66"/>
      <c r="G64" s="72"/>
      <c r="H64" s="72"/>
      <c r="I64" s="66"/>
      <c r="J64" s="70">
        <v>4.476</v>
      </c>
      <c r="K64" s="70"/>
      <c r="L64" s="70">
        <f>M64+N64</f>
        <v>148697.35999999999</v>
      </c>
      <c r="M64" s="70"/>
      <c r="N64" s="70">
        <v>148697.35999999999</v>
      </c>
      <c r="O64" s="70"/>
      <c r="P64" s="70"/>
      <c r="Q64" s="70"/>
      <c r="R64" s="70"/>
      <c r="S64" s="70"/>
      <c r="T64" s="70"/>
      <c r="U64" s="70"/>
      <c r="V64" s="70"/>
      <c r="W64" s="63"/>
      <c r="X64" s="73"/>
    </row>
    <row r="65" spans="1:24" s="35" customFormat="1" ht="3.75" customHeight="1" x14ac:dyDescent="0.2">
      <c r="A65" s="44"/>
      <c r="B65" s="63"/>
      <c r="C65" s="69"/>
      <c r="D65" s="72"/>
      <c r="E65" s="72"/>
      <c r="F65" s="66"/>
      <c r="G65" s="72"/>
      <c r="H65" s="72"/>
      <c r="I65" s="66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63"/>
      <c r="X65" s="63"/>
    </row>
    <row r="66" spans="1:24" s="35" customFormat="1" ht="105" customHeight="1" x14ac:dyDescent="0.2">
      <c r="A66" s="44"/>
      <c r="B66" s="63" t="s">
        <v>73</v>
      </c>
      <c r="C66" s="74" t="s">
        <v>81</v>
      </c>
      <c r="D66" s="72"/>
      <c r="E66" s="72"/>
      <c r="F66" s="66"/>
      <c r="G66" s="72"/>
      <c r="H66" s="72"/>
      <c r="I66" s="66"/>
      <c r="J66" s="70"/>
      <c r="K66" s="70"/>
      <c r="L66" s="70">
        <f>M66+N66</f>
        <v>16000</v>
      </c>
      <c r="M66" s="70"/>
      <c r="N66" s="70">
        <v>16000</v>
      </c>
      <c r="O66" s="70"/>
      <c r="P66" s="81">
        <v>39.28</v>
      </c>
      <c r="Q66" s="70">
        <f>S66</f>
        <v>31563.088</v>
      </c>
      <c r="R66" s="70"/>
      <c r="S66" s="70">
        <v>31563.088</v>
      </c>
      <c r="T66" s="70"/>
      <c r="U66" s="76"/>
      <c r="V66" s="70"/>
      <c r="W66" s="70"/>
      <c r="X66" s="70"/>
    </row>
    <row r="67" spans="1:24" s="35" customFormat="1" ht="5.25" customHeight="1" x14ac:dyDescent="0.2">
      <c r="A67" s="44"/>
      <c r="B67" s="63"/>
      <c r="C67" s="69"/>
      <c r="D67" s="72"/>
      <c r="E67" s="72"/>
      <c r="F67" s="66"/>
      <c r="G67" s="72"/>
      <c r="H67" s="72"/>
      <c r="I67" s="66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63"/>
      <c r="X67" s="63"/>
    </row>
    <row r="68" spans="1:24" s="35" customFormat="1" ht="104.25" customHeight="1" x14ac:dyDescent="0.2">
      <c r="A68" s="44"/>
      <c r="B68" s="63" t="s">
        <v>74</v>
      </c>
      <c r="C68" s="16" t="s">
        <v>87</v>
      </c>
      <c r="D68" s="72"/>
      <c r="E68" s="72"/>
      <c r="F68" s="66"/>
      <c r="G68" s="72"/>
      <c r="H68" s="72"/>
      <c r="I68" s="66"/>
      <c r="J68" s="70"/>
      <c r="K68" s="70"/>
      <c r="L68" s="70">
        <f t="shared" ref="L68" si="2">M68+N68</f>
        <v>4000</v>
      </c>
      <c r="M68" s="70"/>
      <c r="N68" s="70">
        <v>4000</v>
      </c>
      <c r="O68" s="70"/>
      <c r="P68" s="70"/>
      <c r="Q68" s="70">
        <f>S68</f>
        <v>61169.72</v>
      </c>
      <c r="R68" s="70"/>
      <c r="S68" s="70">
        <v>61169.72</v>
      </c>
      <c r="T68" s="70">
        <v>6.1929999999999996</v>
      </c>
      <c r="U68" s="70"/>
      <c r="V68" s="70">
        <f>W68+X68</f>
        <v>210000</v>
      </c>
      <c r="W68" s="70"/>
      <c r="X68" s="70">
        <v>210000</v>
      </c>
    </row>
    <row r="69" spans="1:24" s="35" customFormat="1" ht="4.5" customHeight="1" x14ac:dyDescent="0.2">
      <c r="A69" s="44"/>
      <c r="B69" s="63"/>
      <c r="C69" s="69"/>
      <c r="D69" s="72"/>
      <c r="E69" s="72"/>
      <c r="F69" s="66"/>
      <c r="G69" s="72"/>
      <c r="H69" s="72"/>
      <c r="I69" s="66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63"/>
      <c r="X69" s="63"/>
    </row>
    <row r="70" spans="1:24" s="35" customFormat="1" ht="103.5" customHeight="1" x14ac:dyDescent="0.2">
      <c r="A70" s="44"/>
      <c r="B70" s="63" t="s">
        <v>96</v>
      </c>
      <c r="C70" s="69" t="s">
        <v>68</v>
      </c>
      <c r="D70" s="72"/>
      <c r="E70" s="72"/>
      <c r="F70" s="66"/>
      <c r="G70" s="72"/>
      <c r="H70" s="72"/>
      <c r="I70" s="66"/>
      <c r="J70" s="70"/>
      <c r="K70" s="70"/>
      <c r="L70" s="70"/>
      <c r="M70" s="70"/>
      <c r="N70" s="70"/>
      <c r="O70" s="70"/>
      <c r="P70" s="70"/>
      <c r="Q70" s="70">
        <f>S70</f>
        <v>37211.601999999999</v>
      </c>
      <c r="R70" s="70"/>
      <c r="S70" s="70">
        <v>37211.601999999999</v>
      </c>
      <c r="T70" s="70"/>
      <c r="U70" s="70"/>
      <c r="V70" s="70">
        <f>W70+X70</f>
        <v>50000</v>
      </c>
      <c r="W70" s="70"/>
      <c r="X70" s="70">
        <v>50000</v>
      </c>
    </row>
    <row r="71" spans="1:24" s="35" customFormat="1" ht="6.75" customHeight="1" x14ac:dyDescent="0.2">
      <c r="A71" s="44"/>
      <c r="B71" s="63"/>
      <c r="C71" s="64"/>
      <c r="D71" s="72"/>
      <c r="E71" s="72"/>
      <c r="F71" s="66"/>
      <c r="G71" s="72"/>
      <c r="H71" s="72"/>
      <c r="I71" s="66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63"/>
      <c r="X71" s="63"/>
    </row>
    <row r="72" spans="1:24" s="36" customFormat="1" ht="18" customHeight="1" x14ac:dyDescent="0.2">
      <c r="A72" s="44"/>
      <c r="B72" s="63"/>
      <c r="C72" s="77" t="s">
        <v>55</v>
      </c>
      <c r="D72" s="61" t="e">
        <f>#REF!+#REF!+#REF!+#REF!+#REF!+#REF!+#REF!+#REF!+#REF!+#REF!+#REF!+#REF!+#REF!+#REF!+#REF!+#REF!+#REF!+#REF!+#REF!</f>
        <v>#REF!</v>
      </c>
      <c r="E72" s="61" t="e">
        <f>#REF!+#REF!+#REF!+#REF!+#REF!+#REF!+#REF!+#REF!+#REF!+#REF!+#REF!+#REF!+#REF!+#REF!+#REF!+#REF!+#REF!+#REF!+#REF!</f>
        <v>#REF!</v>
      </c>
      <c r="F72" s="61" t="e">
        <f>#REF!+#REF!+#REF!+#REF!+#REF!+#REF!+#REF!+#REF!+#REF!+#REF!+#REF!+#REF!+#REF!+#REF!+#REF!+#REF!+#REF!+#REF!+#REF!</f>
        <v>#REF!</v>
      </c>
      <c r="G72" s="61" t="e">
        <f>#REF!+#REF!+#REF!+#REF!+#REF!+#REF!+#REF!+#REF!+#REF!+#REF!+#REF!+#REF!+#REF!+#REF!+#REF!+#REF!+#REF!+#REF!+#REF!</f>
        <v>#REF!</v>
      </c>
      <c r="H72" s="61" t="e">
        <f>#REF!+#REF!+#REF!+#REF!+#REF!+#REF!+#REF!+#REF!+#REF!+#REF!+#REF!+#REF!+#REF!+#REF!+#REF!+#REF!+#REF!+#REF!+#REF!</f>
        <v>#REF!</v>
      </c>
      <c r="I72" s="61" t="e">
        <f>#REF!+#REF!+#REF!+#REF!+#REF!+#REF!+#REF!+#REF!+#REF!+#REF!+#REF!+#REF!+#REF!+#REF!+#REF!+#REF!+#REF!</f>
        <v>#REF!</v>
      </c>
      <c r="J72" s="61">
        <f t="shared" ref="J72:X72" si="3">J76+J78+J82+J88+J90+J93+J95+J97+J99+J101+J104+J106+J108+J110+J74+J91+J80</f>
        <v>20.419</v>
      </c>
      <c r="K72" s="61">
        <f t="shared" si="3"/>
        <v>533.6</v>
      </c>
      <c r="L72" s="61">
        <f t="shared" si="3"/>
        <v>408266.63899999997</v>
      </c>
      <c r="M72" s="61">
        <f t="shared" si="3"/>
        <v>0</v>
      </c>
      <c r="N72" s="61">
        <f t="shared" si="3"/>
        <v>408266.63899999997</v>
      </c>
      <c r="O72" s="61">
        <f t="shared" si="3"/>
        <v>46.325000000000003</v>
      </c>
      <c r="P72" s="61">
        <f t="shared" si="3"/>
        <v>0</v>
      </c>
      <c r="Q72" s="61">
        <f t="shared" si="3"/>
        <v>512674.95</v>
      </c>
      <c r="R72" s="61">
        <f t="shared" si="3"/>
        <v>0</v>
      </c>
      <c r="S72" s="61">
        <f t="shared" si="3"/>
        <v>512674.95</v>
      </c>
      <c r="T72" s="61">
        <f>T76+T78+T82+T88+T90+T93+T95+T97+T99+T101+T104+T106+T108+T110+T74+T91+T80</f>
        <v>16.29</v>
      </c>
      <c r="U72" s="61">
        <f t="shared" si="3"/>
        <v>0</v>
      </c>
      <c r="V72" s="61">
        <f t="shared" si="3"/>
        <v>171700</v>
      </c>
      <c r="W72" s="61">
        <f t="shared" si="3"/>
        <v>0</v>
      </c>
      <c r="X72" s="61">
        <f t="shared" si="3"/>
        <v>171700</v>
      </c>
    </row>
    <row r="73" spans="1:24" s="36" customFormat="1" ht="6" customHeight="1" x14ac:dyDescent="0.2">
      <c r="A73" s="44"/>
      <c r="B73" s="63"/>
      <c r="C73" s="77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  <row r="74" spans="1:24" s="36" customFormat="1" ht="85.5" customHeight="1" x14ac:dyDescent="0.2">
      <c r="A74" s="44"/>
      <c r="B74" s="63" t="s">
        <v>18</v>
      </c>
      <c r="C74" s="69" t="s">
        <v>49</v>
      </c>
      <c r="D74" s="61"/>
      <c r="E74" s="61"/>
      <c r="F74" s="61"/>
      <c r="G74" s="61"/>
      <c r="H74" s="61"/>
      <c r="I74" s="61"/>
      <c r="J74" s="63"/>
      <c r="K74" s="63"/>
      <c r="L74" s="63"/>
      <c r="M74" s="63"/>
      <c r="N74" s="63"/>
      <c r="O74" s="70"/>
      <c r="P74" s="70"/>
      <c r="Q74" s="70"/>
      <c r="R74" s="70"/>
      <c r="S74" s="70"/>
      <c r="T74" s="70">
        <v>11.89</v>
      </c>
      <c r="U74" s="70"/>
      <c r="V74" s="70">
        <f>X74</f>
        <v>118900</v>
      </c>
      <c r="W74" s="70"/>
      <c r="X74" s="70">
        <v>118900</v>
      </c>
    </row>
    <row r="75" spans="1:24" s="36" customFormat="1" ht="6.75" customHeight="1" x14ac:dyDescent="0.2">
      <c r="A75" s="44"/>
      <c r="B75" s="63"/>
      <c r="C75" s="77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</row>
    <row r="76" spans="1:24" s="36" customFormat="1" ht="0.75" customHeight="1" x14ac:dyDescent="0.2">
      <c r="A76" s="44"/>
      <c r="B76" s="63" t="s">
        <v>19</v>
      </c>
      <c r="C76" s="69" t="s">
        <v>71</v>
      </c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70"/>
      <c r="P76" s="70"/>
      <c r="Q76" s="70"/>
      <c r="R76" s="70"/>
      <c r="S76" s="70"/>
      <c r="T76" s="61"/>
      <c r="U76" s="61"/>
      <c r="V76" s="61"/>
      <c r="W76" s="61"/>
      <c r="X76" s="61"/>
    </row>
    <row r="77" spans="1:24" s="36" customFormat="1" ht="7.5" hidden="1" customHeight="1" x14ac:dyDescent="0.2">
      <c r="A77" s="44"/>
      <c r="B77" s="63"/>
      <c r="C77" s="77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</row>
    <row r="78" spans="1:24" s="36" customFormat="1" ht="106.5" customHeight="1" x14ac:dyDescent="0.2">
      <c r="A78" s="44"/>
      <c r="B78" s="63" t="s">
        <v>19</v>
      </c>
      <c r="C78" s="74" t="s">
        <v>98</v>
      </c>
      <c r="D78" s="70"/>
      <c r="E78" s="70"/>
      <c r="F78" s="70"/>
      <c r="G78" s="70"/>
      <c r="H78" s="70"/>
      <c r="I78" s="70"/>
      <c r="J78" s="70"/>
      <c r="K78" s="76"/>
      <c r="L78" s="70"/>
      <c r="M78" s="71"/>
      <c r="N78" s="70"/>
      <c r="O78" s="70">
        <v>15.5</v>
      </c>
      <c r="P78" s="61"/>
      <c r="Q78" s="70">
        <f>S78</f>
        <v>170649.2</v>
      </c>
      <c r="R78" s="70"/>
      <c r="S78" s="70">
        <v>170649.2</v>
      </c>
      <c r="T78" s="70"/>
      <c r="U78" s="61"/>
      <c r="V78" s="70"/>
      <c r="W78" s="70"/>
      <c r="X78" s="70"/>
    </row>
    <row r="79" spans="1:24" s="36" customFormat="1" ht="6.75" customHeight="1" x14ac:dyDescent="0.2">
      <c r="A79" s="44"/>
      <c r="B79" s="63"/>
      <c r="C79" s="77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</row>
    <row r="80" spans="1:24" s="36" customFormat="1" ht="102.75" customHeight="1" x14ac:dyDescent="0.2">
      <c r="A80" s="44"/>
      <c r="B80" s="63" t="s">
        <v>20</v>
      </c>
      <c r="C80" s="75" t="s">
        <v>89</v>
      </c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70">
        <v>6.734</v>
      </c>
      <c r="P80" s="70"/>
      <c r="Q80" s="70">
        <f>S80</f>
        <v>74814.740000000005</v>
      </c>
      <c r="R80" s="70"/>
      <c r="S80" s="70">
        <v>74814.740000000005</v>
      </c>
      <c r="T80" s="70"/>
      <c r="U80" s="70"/>
      <c r="V80" s="70"/>
      <c r="W80" s="70"/>
      <c r="X80" s="70"/>
    </row>
    <row r="81" spans="1:24" s="36" customFormat="1" ht="7.5" customHeight="1" x14ac:dyDescent="0.2">
      <c r="A81" s="44"/>
      <c r="B81" s="63"/>
      <c r="C81" s="77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</row>
    <row r="82" spans="1:24" s="36" customFormat="1" ht="105.75" customHeight="1" x14ac:dyDescent="0.2">
      <c r="A82" s="44"/>
      <c r="B82" s="63" t="s">
        <v>21</v>
      </c>
      <c r="C82" s="75" t="s">
        <v>88</v>
      </c>
      <c r="D82" s="61"/>
      <c r="E82" s="61"/>
      <c r="F82" s="61"/>
      <c r="G82" s="61"/>
      <c r="H82" s="61"/>
      <c r="I82" s="61"/>
      <c r="J82" s="70"/>
      <c r="K82" s="70"/>
      <c r="L82" s="70"/>
      <c r="M82" s="70"/>
      <c r="N82" s="70"/>
      <c r="O82" s="70">
        <v>6.5060000000000002</v>
      </c>
      <c r="P82" s="70"/>
      <c r="Q82" s="70">
        <f>S82</f>
        <v>72281.66</v>
      </c>
      <c r="R82" s="70"/>
      <c r="S82" s="70">
        <v>72281.66</v>
      </c>
      <c r="T82" s="70"/>
      <c r="U82" s="70"/>
      <c r="V82" s="70"/>
      <c r="W82" s="70"/>
      <c r="X82" s="70"/>
    </row>
    <row r="83" spans="1:24" s="36" customFormat="1" ht="0.75" hidden="1" customHeight="1" x14ac:dyDescent="0.2">
      <c r="A83" s="44"/>
      <c r="B83" s="63"/>
      <c r="C83" s="77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</row>
    <row r="84" spans="1:24" s="36" customFormat="1" ht="87.75" hidden="1" customHeight="1" x14ac:dyDescent="0.2">
      <c r="A84" s="44"/>
      <c r="B84" s="63" t="s">
        <v>21</v>
      </c>
      <c r="C84" s="74" t="s">
        <v>67</v>
      </c>
      <c r="D84" s="61"/>
      <c r="E84" s="61"/>
      <c r="F84" s="61"/>
      <c r="G84" s="61"/>
      <c r="H84" s="61"/>
      <c r="I84" s="61"/>
      <c r="J84" s="70"/>
      <c r="K84" s="61"/>
      <c r="L84" s="70">
        <v>0</v>
      </c>
      <c r="M84" s="70"/>
      <c r="N84" s="70">
        <v>0</v>
      </c>
      <c r="O84" s="70">
        <v>0</v>
      </c>
      <c r="P84" s="61"/>
      <c r="Q84" s="70">
        <v>0</v>
      </c>
      <c r="R84" s="70"/>
      <c r="S84" s="70">
        <v>0</v>
      </c>
      <c r="T84" s="61"/>
      <c r="U84" s="61"/>
      <c r="V84" s="61"/>
      <c r="W84" s="61"/>
      <c r="X84" s="61"/>
    </row>
    <row r="85" spans="1:24" s="36" customFormat="1" ht="6" hidden="1" customHeight="1" x14ac:dyDescent="0.2">
      <c r="A85" s="44"/>
      <c r="B85" s="63"/>
      <c r="C85" s="77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</row>
    <row r="86" spans="1:24" s="36" customFormat="1" ht="69" hidden="1" customHeight="1" x14ac:dyDescent="0.2">
      <c r="A86" s="44"/>
      <c r="B86" s="63" t="s">
        <v>21</v>
      </c>
      <c r="C86" s="74" t="s">
        <v>38</v>
      </c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6">
        <v>0</v>
      </c>
      <c r="V86" s="70">
        <f>W86+X86</f>
        <v>0</v>
      </c>
      <c r="W86" s="70"/>
      <c r="X86" s="70">
        <v>0</v>
      </c>
    </row>
    <row r="87" spans="1:24" s="36" customFormat="1" ht="7.5" customHeight="1" x14ac:dyDescent="0.2">
      <c r="A87" s="44"/>
      <c r="B87" s="63"/>
      <c r="C87" s="77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</row>
    <row r="88" spans="1:24" s="36" customFormat="1" ht="86.25" customHeight="1" x14ac:dyDescent="0.2">
      <c r="A88" s="44"/>
      <c r="B88" s="63" t="s">
        <v>22</v>
      </c>
      <c r="C88" s="74" t="s">
        <v>90</v>
      </c>
      <c r="D88" s="61"/>
      <c r="E88" s="61"/>
      <c r="F88" s="61"/>
      <c r="G88" s="61"/>
      <c r="H88" s="61"/>
      <c r="I88" s="61"/>
      <c r="J88" s="70"/>
      <c r="K88" s="70"/>
      <c r="L88" s="70"/>
      <c r="M88" s="70"/>
      <c r="N88" s="70"/>
      <c r="O88" s="61"/>
      <c r="P88" s="61"/>
      <c r="Q88" s="61"/>
      <c r="R88" s="61"/>
      <c r="S88" s="61"/>
      <c r="T88" s="70">
        <v>4.4000000000000004</v>
      </c>
      <c r="U88" s="61"/>
      <c r="V88" s="70">
        <f>W88+X88</f>
        <v>52800</v>
      </c>
      <c r="W88" s="70"/>
      <c r="X88" s="70">
        <v>52800</v>
      </c>
    </row>
    <row r="89" spans="1:24" s="36" customFormat="1" ht="6.75" customHeight="1" x14ac:dyDescent="0.2">
      <c r="A89" s="44"/>
      <c r="B89" s="63"/>
      <c r="C89" s="74"/>
      <c r="D89" s="61"/>
      <c r="E89" s="61"/>
      <c r="F89" s="61"/>
      <c r="G89" s="61"/>
      <c r="H89" s="61"/>
      <c r="I89" s="61"/>
      <c r="J89" s="70"/>
      <c r="K89" s="70"/>
      <c r="L89" s="70"/>
      <c r="M89" s="70"/>
      <c r="N89" s="70"/>
      <c r="O89" s="61"/>
      <c r="P89" s="61"/>
      <c r="Q89" s="61"/>
      <c r="R89" s="61"/>
      <c r="S89" s="61"/>
      <c r="T89" s="61"/>
      <c r="U89" s="61"/>
      <c r="V89" s="61"/>
      <c r="W89" s="61"/>
      <c r="X89" s="61"/>
    </row>
    <row r="90" spans="1:24" s="36" customFormat="1" ht="88.5" customHeight="1" x14ac:dyDescent="0.2">
      <c r="A90" s="44"/>
      <c r="B90" s="63" t="s">
        <v>23</v>
      </c>
      <c r="C90" s="75" t="s">
        <v>91</v>
      </c>
      <c r="D90" s="61"/>
      <c r="E90" s="61"/>
      <c r="F90" s="61"/>
      <c r="G90" s="61"/>
      <c r="H90" s="61"/>
      <c r="I90" s="61"/>
      <c r="J90" s="70"/>
      <c r="K90" s="70"/>
      <c r="L90" s="70"/>
      <c r="M90" s="71"/>
      <c r="N90" s="70"/>
      <c r="O90" s="70">
        <v>9.2850000000000001</v>
      </c>
      <c r="P90" s="61"/>
      <c r="Q90" s="70">
        <f>R90+S90</f>
        <v>103156.35</v>
      </c>
      <c r="R90" s="70"/>
      <c r="S90" s="70">
        <v>103156.35</v>
      </c>
      <c r="T90" s="61"/>
      <c r="U90" s="61"/>
      <c r="V90" s="61"/>
      <c r="W90" s="61"/>
      <c r="X90" s="61"/>
    </row>
    <row r="91" spans="1:24" s="36" customFormat="1" ht="97.5" hidden="1" customHeight="1" x14ac:dyDescent="0.2">
      <c r="A91" s="44"/>
      <c r="B91" s="63"/>
      <c r="C91" s="75" t="s">
        <v>75</v>
      </c>
      <c r="D91" s="61"/>
      <c r="E91" s="61"/>
      <c r="F91" s="61"/>
      <c r="G91" s="61"/>
      <c r="H91" s="61"/>
      <c r="I91" s="61"/>
      <c r="J91" s="70"/>
      <c r="K91" s="70"/>
      <c r="L91" s="70"/>
      <c r="M91" s="70"/>
      <c r="N91" s="70"/>
      <c r="O91" s="61"/>
      <c r="P91" s="61"/>
      <c r="Q91" s="61"/>
      <c r="R91" s="61"/>
      <c r="S91" s="61"/>
      <c r="T91" s="61"/>
      <c r="U91" s="61"/>
      <c r="V91" s="61"/>
      <c r="W91" s="61"/>
      <c r="X91" s="61"/>
    </row>
    <row r="92" spans="1:24" s="36" customFormat="1" ht="7.5" customHeight="1" x14ac:dyDescent="0.2">
      <c r="A92" s="44"/>
      <c r="B92" s="63"/>
      <c r="C92" s="75"/>
      <c r="D92" s="61"/>
      <c r="E92" s="61"/>
      <c r="F92" s="61"/>
      <c r="G92" s="61"/>
      <c r="H92" s="61"/>
      <c r="I92" s="61"/>
      <c r="J92" s="70"/>
      <c r="K92" s="70"/>
      <c r="L92" s="70"/>
      <c r="M92" s="70"/>
      <c r="N92" s="70"/>
      <c r="O92" s="61"/>
      <c r="P92" s="61"/>
      <c r="Q92" s="61"/>
      <c r="R92" s="61"/>
      <c r="S92" s="61"/>
      <c r="T92" s="61"/>
      <c r="U92" s="61"/>
      <c r="V92" s="61"/>
      <c r="W92" s="61"/>
      <c r="X92" s="61"/>
    </row>
    <row r="93" spans="1:24" s="36" customFormat="1" ht="88.5" hidden="1" customHeight="1" x14ac:dyDescent="0.2">
      <c r="A93" s="44"/>
      <c r="B93" s="63" t="s">
        <v>25</v>
      </c>
      <c r="C93" s="69" t="s">
        <v>83</v>
      </c>
      <c r="D93" s="61"/>
      <c r="E93" s="61"/>
      <c r="F93" s="61"/>
      <c r="G93" s="61"/>
      <c r="H93" s="61"/>
      <c r="I93" s="61"/>
      <c r="J93" s="63"/>
      <c r="K93" s="63"/>
      <c r="L93" s="63"/>
      <c r="M93" s="63"/>
      <c r="N93" s="63"/>
      <c r="O93" s="70"/>
      <c r="P93" s="70"/>
      <c r="Q93" s="70"/>
      <c r="R93" s="70"/>
      <c r="S93" s="70"/>
      <c r="T93" s="70"/>
      <c r="U93" s="70"/>
      <c r="V93" s="70"/>
      <c r="W93" s="70"/>
      <c r="X93" s="70"/>
    </row>
    <row r="94" spans="1:24" s="36" customFormat="1" ht="9.75" hidden="1" customHeight="1" x14ac:dyDescent="0.2">
      <c r="A94" s="44"/>
      <c r="B94" s="63"/>
      <c r="C94" s="69"/>
      <c r="D94" s="61"/>
      <c r="E94" s="61"/>
      <c r="F94" s="61"/>
      <c r="G94" s="61"/>
      <c r="H94" s="61"/>
      <c r="I94" s="61"/>
      <c r="J94" s="63"/>
      <c r="K94" s="63"/>
      <c r="L94" s="63"/>
      <c r="M94" s="63"/>
      <c r="N94" s="63"/>
      <c r="O94" s="61"/>
      <c r="P94" s="61"/>
      <c r="Q94" s="61"/>
      <c r="R94" s="61"/>
      <c r="S94" s="61"/>
      <c r="T94" s="70"/>
      <c r="U94" s="70"/>
      <c r="V94" s="70"/>
      <c r="W94" s="70"/>
      <c r="X94" s="70"/>
    </row>
    <row r="95" spans="1:24" s="36" customFormat="1" ht="87.75" customHeight="1" x14ac:dyDescent="0.2">
      <c r="A95" s="44"/>
      <c r="B95" s="63" t="s">
        <v>24</v>
      </c>
      <c r="C95" s="74" t="s">
        <v>80</v>
      </c>
      <c r="D95" s="61"/>
      <c r="E95" s="61"/>
      <c r="F95" s="61"/>
      <c r="G95" s="61"/>
      <c r="H95" s="61"/>
      <c r="I95" s="61"/>
      <c r="J95" s="63"/>
      <c r="K95" s="76">
        <v>455.3</v>
      </c>
      <c r="L95" s="70">
        <f>M95+N95</f>
        <v>155815.6</v>
      </c>
      <c r="M95" s="70"/>
      <c r="N95" s="70">
        <v>155815.6</v>
      </c>
      <c r="O95" s="61"/>
      <c r="P95" s="76"/>
      <c r="Q95" s="70"/>
      <c r="R95" s="70"/>
      <c r="S95" s="70"/>
      <c r="T95" s="70"/>
      <c r="U95" s="70"/>
      <c r="V95" s="70"/>
      <c r="W95" s="70"/>
      <c r="X95" s="70"/>
    </row>
    <row r="96" spans="1:24" s="36" customFormat="1" ht="2.25" customHeight="1" x14ac:dyDescent="0.2">
      <c r="A96" s="44"/>
      <c r="B96" s="63"/>
      <c r="C96" s="77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</row>
    <row r="97" spans="1:29" s="36" customFormat="1" ht="90" customHeight="1" x14ac:dyDescent="0.2">
      <c r="A97" s="44"/>
      <c r="B97" s="63" t="s">
        <v>25</v>
      </c>
      <c r="C97" s="74" t="s">
        <v>79</v>
      </c>
      <c r="D97" s="61"/>
      <c r="E97" s="61"/>
      <c r="F97" s="61"/>
      <c r="G97" s="61"/>
      <c r="H97" s="61"/>
      <c r="I97" s="61"/>
      <c r="J97" s="61"/>
      <c r="K97" s="76">
        <v>78.3</v>
      </c>
      <c r="L97" s="70">
        <f>M97+N97</f>
        <v>31897.499</v>
      </c>
      <c r="M97" s="70"/>
      <c r="N97" s="70">
        <v>31897.499</v>
      </c>
      <c r="O97" s="61"/>
      <c r="P97" s="76"/>
      <c r="Q97" s="76"/>
      <c r="R97" s="70"/>
      <c r="S97" s="76"/>
      <c r="T97" s="61"/>
      <c r="U97" s="61"/>
      <c r="V97" s="61"/>
      <c r="W97" s="61"/>
      <c r="X97" s="61"/>
    </row>
    <row r="98" spans="1:29" s="36" customFormat="1" ht="2.25" customHeight="1" x14ac:dyDescent="0.2">
      <c r="A98" s="44"/>
      <c r="B98" s="63"/>
      <c r="C98" s="74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76"/>
      <c r="Q98" s="76"/>
      <c r="R98" s="76"/>
      <c r="S98" s="76"/>
      <c r="T98" s="61"/>
      <c r="U98" s="61"/>
      <c r="V98" s="61"/>
      <c r="W98" s="61"/>
      <c r="X98" s="61"/>
    </row>
    <row r="99" spans="1:29" s="36" customFormat="1" ht="86.25" hidden="1" customHeight="1" x14ac:dyDescent="0.2">
      <c r="A99" s="44"/>
      <c r="B99" s="63" t="s">
        <v>27</v>
      </c>
      <c r="C99" s="75" t="s">
        <v>76</v>
      </c>
      <c r="D99" s="61"/>
      <c r="E99" s="61"/>
      <c r="F99" s="61"/>
      <c r="G99" s="61"/>
      <c r="H99" s="61"/>
      <c r="I99" s="61"/>
      <c r="J99" s="70"/>
      <c r="K99" s="70"/>
      <c r="L99" s="70"/>
      <c r="M99" s="70"/>
      <c r="N99" s="70"/>
      <c r="O99" s="61"/>
      <c r="P99" s="61"/>
      <c r="Q99" s="61"/>
      <c r="R99" s="61"/>
      <c r="S99" s="61"/>
      <c r="T99" s="70"/>
      <c r="U99" s="70"/>
      <c r="V99" s="70"/>
      <c r="W99" s="70"/>
      <c r="X99" s="70"/>
    </row>
    <row r="100" spans="1:29" s="36" customFormat="1" ht="4.5" hidden="1" customHeight="1" x14ac:dyDescent="0.2">
      <c r="A100" s="44"/>
      <c r="B100" s="63"/>
      <c r="C100" s="77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</row>
    <row r="101" spans="1:29" s="36" customFormat="1" ht="88.5" customHeight="1" x14ac:dyDescent="0.2">
      <c r="A101" s="44"/>
      <c r="B101" s="63" t="s">
        <v>26</v>
      </c>
      <c r="C101" s="69" t="s">
        <v>50</v>
      </c>
      <c r="D101" s="61"/>
      <c r="E101" s="61"/>
      <c r="F101" s="61"/>
      <c r="G101" s="61"/>
      <c r="H101" s="61"/>
      <c r="I101" s="61"/>
      <c r="J101" s="70">
        <v>4.6989999999999998</v>
      </c>
      <c r="K101" s="70"/>
      <c r="L101" s="70">
        <f>M101+N101</f>
        <v>55547.574999999997</v>
      </c>
      <c r="M101" s="70"/>
      <c r="N101" s="70">
        <v>55547.574999999997</v>
      </c>
      <c r="O101" s="70"/>
      <c r="P101" s="70"/>
      <c r="Q101" s="70"/>
      <c r="R101" s="70"/>
      <c r="S101" s="70"/>
      <c r="T101" s="61"/>
      <c r="U101" s="61"/>
      <c r="V101" s="61"/>
      <c r="W101" s="61"/>
      <c r="X101" s="61"/>
    </row>
    <row r="102" spans="1:29" s="20" customFormat="1" ht="3.75" customHeight="1" x14ac:dyDescent="0.2">
      <c r="A102" s="44"/>
      <c r="B102" s="63"/>
      <c r="C102" s="77"/>
      <c r="D102" s="61"/>
      <c r="E102" s="61"/>
      <c r="F102" s="61"/>
      <c r="G102" s="61"/>
      <c r="H102" s="61"/>
      <c r="I102" s="61"/>
      <c r="J102" s="70"/>
      <c r="K102" s="70"/>
      <c r="L102" s="70"/>
      <c r="M102" s="70"/>
      <c r="N102" s="70"/>
      <c r="O102" s="61"/>
      <c r="P102" s="61"/>
      <c r="Q102" s="61"/>
      <c r="R102" s="61"/>
      <c r="S102" s="61"/>
      <c r="T102" s="61"/>
      <c r="U102" s="61"/>
      <c r="V102" s="61"/>
      <c r="W102" s="61"/>
      <c r="X102" s="61"/>
    </row>
    <row r="103" spans="1:29" s="20" customFormat="1" ht="88.5" hidden="1" customHeight="1" x14ac:dyDescent="0.2">
      <c r="A103" s="44"/>
      <c r="B103" s="63" t="s">
        <v>29</v>
      </c>
      <c r="C103" s="69" t="s">
        <v>51</v>
      </c>
      <c r="D103" s="61"/>
      <c r="E103" s="61"/>
      <c r="F103" s="61"/>
      <c r="G103" s="61"/>
      <c r="H103" s="61"/>
      <c r="I103" s="61"/>
      <c r="J103" s="63"/>
      <c r="K103" s="63"/>
      <c r="L103" s="63"/>
      <c r="M103" s="63"/>
      <c r="N103" s="63"/>
      <c r="O103" s="61"/>
      <c r="P103" s="61"/>
      <c r="Q103" s="61"/>
      <c r="R103" s="61"/>
      <c r="S103" s="61"/>
      <c r="T103" s="70"/>
      <c r="U103" s="70"/>
      <c r="V103" s="70">
        <f>W103+X103</f>
        <v>0</v>
      </c>
      <c r="W103" s="70"/>
      <c r="X103" s="70">
        <v>0</v>
      </c>
      <c r="AC103" s="21"/>
    </row>
    <row r="104" spans="1:29" s="23" customFormat="1" ht="88.5" customHeight="1" x14ac:dyDescent="0.2">
      <c r="A104" s="44"/>
      <c r="B104" s="63" t="s">
        <v>35</v>
      </c>
      <c r="C104" s="69" t="s">
        <v>103</v>
      </c>
      <c r="D104" s="61"/>
      <c r="E104" s="61"/>
      <c r="F104" s="61"/>
      <c r="G104" s="61"/>
      <c r="H104" s="61"/>
      <c r="I104" s="61"/>
      <c r="J104" s="73">
        <v>15.72</v>
      </c>
      <c r="K104" s="63"/>
      <c r="L104" s="70">
        <f>N104</f>
        <v>165005.965</v>
      </c>
      <c r="M104" s="63"/>
      <c r="N104" s="70">
        <f>165006-0.035</f>
        <v>165005.965</v>
      </c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AC104" s="26"/>
    </row>
    <row r="105" spans="1:29" s="20" customFormat="1" ht="3" customHeight="1" x14ac:dyDescent="0.2">
      <c r="A105" s="44"/>
      <c r="B105" s="63"/>
      <c r="C105" s="69"/>
      <c r="D105" s="61"/>
      <c r="E105" s="61"/>
      <c r="F105" s="61"/>
      <c r="G105" s="61"/>
      <c r="H105" s="61"/>
      <c r="I105" s="61"/>
      <c r="J105" s="63"/>
      <c r="K105" s="63"/>
      <c r="L105" s="63"/>
      <c r="M105" s="63"/>
      <c r="N105" s="63"/>
      <c r="O105" s="61"/>
      <c r="P105" s="61"/>
      <c r="Q105" s="61"/>
      <c r="R105" s="61"/>
      <c r="S105" s="61"/>
      <c r="T105" s="70"/>
      <c r="U105" s="70"/>
      <c r="V105" s="70"/>
      <c r="W105" s="70"/>
      <c r="X105" s="70"/>
      <c r="AC105" s="21"/>
    </row>
    <row r="106" spans="1:29" s="23" customFormat="1" ht="84" hidden="1" customHeight="1" x14ac:dyDescent="0.2">
      <c r="A106" s="44"/>
      <c r="B106" s="63" t="s">
        <v>72</v>
      </c>
      <c r="C106" s="16" t="s">
        <v>92</v>
      </c>
      <c r="D106" s="61"/>
      <c r="E106" s="61"/>
      <c r="F106" s="61"/>
      <c r="G106" s="61"/>
      <c r="H106" s="61"/>
      <c r="I106" s="61"/>
      <c r="J106" s="63"/>
      <c r="K106" s="63"/>
      <c r="L106" s="63"/>
      <c r="M106" s="63"/>
      <c r="N106" s="63"/>
      <c r="O106" s="61"/>
      <c r="P106" s="61"/>
      <c r="Q106" s="61"/>
      <c r="R106" s="61"/>
      <c r="S106" s="61"/>
      <c r="T106" s="70"/>
      <c r="U106" s="70"/>
      <c r="V106" s="70"/>
      <c r="W106" s="70"/>
      <c r="X106" s="70"/>
      <c r="AC106" s="26"/>
    </row>
    <row r="107" spans="1:29" s="23" customFormat="1" ht="6" hidden="1" customHeight="1" x14ac:dyDescent="0.2">
      <c r="A107" s="44"/>
      <c r="B107" s="63"/>
      <c r="C107" s="69"/>
      <c r="D107" s="61"/>
      <c r="E107" s="61"/>
      <c r="F107" s="61"/>
      <c r="G107" s="61"/>
      <c r="H107" s="61"/>
      <c r="I107" s="61"/>
      <c r="J107" s="63"/>
      <c r="K107" s="63"/>
      <c r="L107" s="63"/>
      <c r="M107" s="63"/>
      <c r="N107" s="63"/>
      <c r="O107" s="61"/>
      <c r="P107" s="61"/>
      <c r="Q107" s="61"/>
      <c r="R107" s="61"/>
      <c r="S107" s="61"/>
      <c r="T107" s="70"/>
      <c r="U107" s="70"/>
      <c r="V107" s="70"/>
      <c r="W107" s="70"/>
      <c r="X107" s="70"/>
      <c r="AC107" s="26"/>
    </row>
    <row r="108" spans="1:29" s="23" customFormat="1" ht="88.5" customHeight="1" x14ac:dyDescent="0.2">
      <c r="A108" s="44"/>
      <c r="B108" s="63" t="s">
        <v>27</v>
      </c>
      <c r="C108" s="16" t="s">
        <v>97</v>
      </c>
      <c r="D108" s="61"/>
      <c r="E108" s="61"/>
      <c r="F108" s="61"/>
      <c r="G108" s="61"/>
      <c r="H108" s="61"/>
      <c r="I108" s="61"/>
      <c r="J108" s="63"/>
      <c r="K108" s="63"/>
      <c r="L108" s="63"/>
      <c r="M108" s="63"/>
      <c r="N108" s="63"/>
      <c r="O108" s="70">
        <v>4.3</v>
      </c>
      <c r="P108" s="70"/>
      <c r="Q108" s="70">
        <f>S108</f>
        <v>47773</v>
      </c>
      <c r="R108" s="70"/>
      <c r="S108" s="70">
        <v>47773</v>
      </c>
      <c r="T108" s="70"/>
      <c r="U108" s="70"/>
      <c r="V108" s="70"/>
      <c r="W108" s="70"/>
      <c r="X108" s="70"/>
      <c r="AC108" s="26"/>
    </row>
    <row r="109" spans="1:29" s="23" customFormat="1" ht="3" customHeight="1" x14ac:dyDescent="0.2">
      <c r="A109" s="44"/>
      <c r="B109" s="63"/>
      <c r="C109" s="69"/>
      <c r="D109" s="61"/>
      <c r="E109" s="61"/>
      <c r="F109" s="61"/>
      <c r="G109" s="61"/>
      <c r="H109" s="61"/>
      <c r="I109" s="61"/>
      <c r="J109" s="63"/>
      <c r="K109" s="63"/>
      <c r="L109" s="63"/>
      <c r="M109" s="63"/>
      <c r="N109" s="63"/>
      <c r="O109" s="61"/>
      <c r="P109" s="61"/>
      <c r="Q109" s="61"/>
      <c r="R109" s="61"/>
      <c r="S109" s="61"/>
      <c r="T109" s="70"/>
      <c r="U109" s="70"/>
      <c r="V109" s="70"/>
      <c r="W109" s="70"/>
      <c r="X109" s="70"/>
      <c r="AC109" s="26"/>
    </row>
    <row r="110" spans="1:29" s="23" customFormat="1" ht="88.5" customHeight="1" x14ac:dyDescent="0.2">
      <c r="A110" s="44"/>
      <c r="B110" s="63" t="s">
        <v>28</v>
      </c>
      <c r="C110" s="16" t="s">
        <v>93</v>
      </c>
      <c r="D110" s="61"/>
      <c r="E110" s="61"/>
      <c r="F110" s="61"/>
      <c r="G110" s="61"/>
      <c r="H110" s="61"/>
      <c r="I110" s="61"/>
      <c r="J110" s="63"/>
      <c r="K110" s="63"/>
      <c r="L110" s="63"/>
      <c r="M110" s="63"/>
      <c r="N110" s="63"/>
      <c r="O110" s="70">
        <v>4</v>
      </c>
      <c r="P110" s="70"/>
      <c r="Q110" s="70">
        <f>S110</f>
        <v>44000</v>
      </c>
      <c r="R110" s="70"/>
      <c r="S110" s="70">
        <v>44000</v>
      </c>
      <c r="T110" s="70"/>
      <c r="U110" s="70"/>
      <c r="V110" s="70"/>
      <c r="W110" s="70"/>
      <c r="X110" s="70"/>
      <c r="AC110" s="26"/>
    </row>
    <row r="111" spans="1:29" s="23" customFormat="1" ht="2.25" customHeight="1" x14ac:dyDescent="0.2">
      <c r="A111" s="44"/>
      <c r="B111" s="63"/>
      <c r="C111" s="69"/>
      <c r="D111" s="61"/>
      <c r="E111" s="61"/>
      <c r="F111" s="61"/>
      <c r="G111" s="61"/>
      <c r="H111" s="61"/>
      <c r="I111" s="61"/>
      <c r="J111" s="63"/>
      <c r="K111" s="63"/>
      <c r="L111" s="63"/>
      <c r="M111" s="63"/>
      <c r="N111" s="63"/>
      <c r="O111" s="61"/>
      <c r="P111" s="61"/>
      <c r="Q111" s="61"/>
      <c r="R111" s="61"/>
      <c r="S111" s="61"/>
      <c r="T111" s="70"/>
      <c r="U111" s="70"/>
      <c r="V111" s="70"/>
      <c r="W111" s="70"/>
      <c r="X111" s="70"/>
      <c r="AC111" s="26"/>
    </row>
    <row r="112" spans="1:29" s="20" customFormat="1" ht="20.25" customHeight="1" x14ac:dyDescent="0.2">
      <c r="A112" s="44"/>
      <c r="B112" s="63"/>
      <c r="C112" s="64" t="s">
        <v>56</v>
      </c>
      <c r="D112" s="61"/>
      <c r="E112" s="61"/>
      <c r="F112" s="61"/>
      <c r="G112" s="61"/>
      <c r="H112" s="61"/>
      <c r="I112" s="61"/>
      <c r="J112" s="63"/>
      <c r="K112" s="63"/>
      <c r="L112" s="67">
        <f>N112</f>
        <v>70000</v>
      </c>
      <c r="M112" s="46"/>
      <c r="N112" s="67">
        <v>70000</v>
      </c>
      <c r="O112" s="61"/>
      <c r="P112" s="61"/>
      <c r="Q112" s="67">
        <f>S112</f>
        <v>70000</v>
      </c>
      <c r="R112" s="46"/>
      <c r="S112" s="67">
        <v>70000</v>
      </c>
      <c r="T112" s="61"/>
      <c r="U112" s="61"/>
      <c r="V112" s="67">
        <f>X112</f>
        <v>70000</v>
      </c>
      <c r="W112" s="46"/>
      <c r="X112" s="67">
        <v>70000</v>
      </c>
      <c r="AC112" s="21"/>
    </row>
    <row r="113" spans="1:29" s="20" customFormat="1" ht="3" customHeight="1" x14ac:dyDescent="0.2">
      <c r="A113" s="44"/>
      <c r="B113" s="63"/>
      <c r="C113" s="64"/>
      <c r="D113" s="61"/>
      <c r="E113" s="61"/>
      <c r="F113" s="61"/>
      <c r="G113" s="61"/>
      <c r="H113" s="61"/>
      <c r="I113" s="61"/>
      <c r="J113" s="63"/>
      <c r="K113" s="63"/>
      <c r="L113" s="67"/>
      <c r="M113" s="46"/>
      <c r="N113" s="67"/>
      <c r="O113" s="61"/>
      <c r="P113" s="61"/>
      <c r="Q113" s="67"/>
      <c r="R113" s="46"/>
      <c r="S113" s="67"/>
      <c r="T113" s="61"/>
      <c r="U113" s="61"/>
      <c r="V113" s="67"/>
      <c r="W113" s="46"/>
      <c r="X113" s="67"/>
      <c r="AC113" s="21"/>
    </row>
    <row r="114" spans="1:29" s="23" customFormat="1" ht="21.75" customHeight="1" x14ac:dyDescent="0.2">
      <c r="A114" s="44"/>
      <c r="B114" s="99" t="s">
        <v>66</v>
      </c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</row>
    <row r="115" spans="1:29" s="23" customFormat="1" ht="36" customHeight="1" x14ac:dyDescent="0.2">
      <c r="A115" s="44"/>
      <c r="B115" s="63"/>
      <c r="C115" s="64" t="s">
        <v>63</v>
      </c>
      <c r="D115" s="63"/>
      <c r="E115" s="63"/>
      <c r="F115" s="63">
        <v>361.82900000000001</v>
      </c>
      <c r="G115" s="63"/>
      <c r="H115" s="63"/>
      <c r="I115" s="63"/>
      <c r="J115" s="63"/>
      <c r="K115" s="63"/>
      <c r="L115" s="61">
        <f>L118+L130+L132</f>
        <v>752000</v>
      </c>
      <c r="M115" s="46"/>
      <c r="N115" s="61">
        <f>N118+N130+N132</f>
        <v>752000</v>
      </c>
      <c r="O115" s="46"/>
      <c r="P115" s="46"/>
      <c r="Q115" s="67">
        <f>Q118+Q130+Q132</f>
        <v>732000</v>
      </c>
      <c r="R115" s="67"/>
      <c r="S115" s="67">
        <f>S118+S130+S132</f>
        <v>732000</v>
      </c>
      <c r="T115" s="67"/>
      <c r="U115" s="67"/>
      <c r="V115" s="67">
        <f>V118+V130+V132</f>
        <v>732000</v>
      </c>
      <c r="W115" s="67"/>
      <c r="X115" s="67">
        <f>X118+X130+X132</f>
        <v>732000</v>
      </c>
    </row>
    <row r="116" spans="1:29" s="23" customFormat="1" ht="15.75" customHeight="1" x14ac:dyDescent="0.2">
      <c r="A116" s="44"/>
      <c r="B116" s="63"/>
      <c r="C116" s="64" t="s">
        <v>4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</row>
    <row r="117" spans="1:29" s="23" customFormat="1" ht="5.25" customHeight="1" x14ac:dyDescent="0.2">
      <c r="A117" s="44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</row>
    <row r="118" spans="1:29" s="23" customFormat="1" ht="18.75" customHeight="1" x14ac:dyDescent="0.2">
      <c r="A118" s="44" t="s">
        <v>6</v>
      </c>
      <c r="B118" s="63"/>
      <c r="C118" s="64" t="s">
        <v>42</v>
      </c>
      <c r="D118" s="63"/>
      <c r="E118" s="63"/>
      <c r="F118" s="61">
        <v>319561.90600000002</v>
      </c>
      <c r="G118" s="61"/>
      <c r="H118" s="61"/>
      <c r="I118" s="61">
        <v>312815.76699999999</v>
      </c>
      <c r="J118" s="61"/>
      <c r="K118" s="63"/>
      <c r="L118" s="70">
        <f>N118</f>
        <v>720000</v>
      </c>
      <c r="M118" s="63"/>
      <c r="N118" s="70">
        <v>720000</v>
      </c>
      <c r="O118" s="70"/>
      <c r="P118" s="70"/>
      <c r="Q118" s="70">
        <f>R118+S118</f>
        <v>688000</v>
      </c>
      <c r="R118" s="70"/>
      <c r="S118" s="73">
        <v>688000</v>
      </c>
      <c r="T118" s="63"/>
      <c r="U118" s="63"/>
      <c r="V118" s="70">
        <f>W118+X118</f>
        <v>688000</v>
      </c>
      <c r="W118" s="70"/>
      <c r="X118" s="70">
        <v>688000</v>
      </c>
      <c r="Z118" s="26"/>
    </row>
    <row r="119" spans="1:29" s="23" customFormat="1" ht="16.5" hidden="1" customHeight="1" x14ac:dyDescent="0.2">
      <c r="A119" s="44"/>
      <c r="B119" s="63"/>
      <c r="C119" s="69" t="s">
        <v>4</v>
      </c>
      <c r="D119" s="63"/>
      <c r="E119" s="63"/>
      <c r="F119" s="61"/>
      <c r="G119" s="61"/>
      <c r="H119" s="61"/>
      <c r="I119" s="61"/>
      <c r="J119" s="61"/>
      <c r="K119" s="63"/>
      <c r="L119" s="63"/>
      <c r="M119" s="63"/>
      <c r="N119" s="61"/>
      <c r="O119" s="61"/>
      <c r="P119" s="61"/>
      <c r="Q119" s="61"/>
      <c r="R119" s="61"/>
      <c r="S119" s="63"/>
      <c r="T119" s="63"/>
      <c r="U119" s="63"/>
      <c r="V119" s="61"/>
      <c r="W119" s="61"/>
      <c r="X119" s="61"/>
    </row>
    <row r="120" spans="1:29" s="23" customFormat="1" ht="33" hidden="1" customHeight="1" x14ac:dyDescent="0.2">
      <c r="A120" s="44"/>
      <c r="B120" s="63"/>
      <c r="C120" s="69" t="s">
        <v>7</v>
      </c>
      <c r="D120" s="63"/>
      <c r="E120" s="63"/>
      <c r="F120" s="61">
        <v>251248.28700000001</v>
      </c>
      <c r="G120" s="61"/>
      <c r="H120" s="61"/>
      <c r="I120" s="61">
        <v>251248.28700000001</v>
      </c>
      <c r="J120" s="61"/>
      <c r="K120" s="63"/>
      <c r="L120" s="63"/>
      <c r="M120" s="63"/>
      <c r="N120" s="61"/>
      <c r="O120" s="61"/>
      <c r="P120" s="61"/>
      <c r="Q120" s="61"/>
      <c r="R120" s="61"/>
      <c r="S120" s="63"/>
      <c r="T120" s="63"/>
      <c r="U120" s="63"/>
      <c r="V120" s="61"/>
      <c r="W120" s="61"/>
      <c r="X120" s="61"/>
    </row>
    <row r="121" spans="1:29" s="23" customFormat="1" ht="16.5" hidden="1" customHeight="1" x14ac:dyDescent="0.2">
      <c r="A121" s="44"/>
      <c r="B121" s="63"/>
      <c r="C121" s="69"/>
      <c r="D121" s="63"/>
      <c r="E121" s="63"/>
      <c r="F121" s="61"/>
      <c r="G121" s="61"/>
      <c r="H121" s="61"/>
      <c r="I121" s="61"/>
      <c r="J121" s="61"/>
      <c r="K121" s="63"/>
      <c r="L121" s="63"/>
      <c r="M121" s="63"/>
      <c r="N121" s="61"/>
      <c r="O121" s="61"/>
      <c r="P121" s="61"/>
      <c r="Q121" s="61"/>
      <c r="R121" s="61"/>
      <c r="S121" s="63"/>
      <c r="T121" s="63"/>
      <c r="U121" s="63"/>
      <c r="V121" s="61"/>
      <c r="W121" s="61"/>
      <c r="X121" s="61"/>
    </row>
    <row r="122" spans="1:29" s="23" customFormat="1" ht="99" hidden="1" customHeight="1" x14ac:dyDescent="0.2">
      <c r="A122" s="44"/>
      <c r="B122" s="63"/>
      <c r="C122" s="69" t="s">
        <v>8</v>
      </c>
      <c r="D122" s="63"/>
      <c r="E122" s="63"/>
      <c r="F122" s="61"/>
      <c r="G122" s="61"/>
      <c r="H122" s="61"/>
      <c r="I122" s="61"/>
      <c r="J122" s="61"/>
      <c r="K122" s="63"/>
      <c r="L122" s="63"/>
      <c r="M122" s="63"/>
      <c r="N122" s="61"/>
      <c r="O122" s="61"/>
      <c r="P122" s="61"/>
      <c r="Q122" s="61"/>
      <c r="R122" s="61"/>
      <c r="S122" s="63"/>
      <c r="T122" s="63"/>
      <c r="U122" s="63"/>
      <c r="V122" s="61"/>
      <c r="W122" s="61"/>
      <c r="X122" s="61"/>
    </row>
    <row r="123" spans="1:29" s="23" customFormat="1" ht="16.5" hidden="1" customHeight="1" x14ac:dyDescent="0.2">
      <c r="A123" s="44"/>
      <c r="B123" s="63"/>
      <c r="C123" s="69"/>
      <c r="D123" s="63"/>
      <c r="E123" s="63"/>
      <c r="F123" s="61"/>
      <c r="G123" s="61"/>
      <c r="H123" s="61"/>
      <c r="I123" s="61"/>
      <c r="J123" s="61"/>
      <c r="K123" s="63"/>
      <c r="L123" s="63"/>
      <c r="M123" s="63"/>
      <c r="N123" s="61"/>
      <c r="O123" s="61"/>
      <c r="P123" s="61"/>
      <c r="Q123" s="61"/>
      <c r="R123" s="61"/>
      <c r="S123" s="63"/>
      <c r="T123" s="63"/>
      <c r="U123" s="63"/>
      <c r="V123" s="61"/>
      <c r="W123" s="61"/>
      <c r="X123" s="61"/>
    </row>
    <row r="124" spans="1:29" s="23" customFormat="1" ht="115.5" hidden="1" customHeight="1" x14ac:dyDescent="0.2">
      <c r="A124" s="44"/>
      <c r="B124" s="63"/>
      <c r="C124" s="69" t="s">
        <v>9</v>
      </c>
      <c r="D124" s="63"/>
      <c r="E124" s="63"/>
      <c r="F124" s="61">
        <v>3177.962</v>
      </c>
      <c r="G124" s="61"/>
      <c r="H124" s="61"/>
      <c r="I124" s="61">
        <v>3177.962</v>
      </c>
      <c r="J124" s="61"/>
      <c r="K124" s="63"/>
      <c r="L124" s="63"/>
      <c r="M124" s="63"/>
      <c r="N124" s="61"/>
      <c r="O124" s="61"/>
      <c r="P124" s="61"/>
      <c r="Q124" s="61"/>
      <c r="R124" s="61"/>
      <c r="S124" s="63"/>
      <c r="T124" s="63"/>
      <c r="U124" s="63"/>
      <c r="V124" s="61"/>
      <c r="W124" s="61"/>
      <c r="X124" s="61"/>
    </row>
    <row r="125" spans="1:29" s="23" customFormat="1" ht="16.5" hidden="1" customHeight="1" x14ac:dyDescent="0.2">
      <c r="A125" s="44"/>
      <c r="B125" s="63"/>
      <c r="C125" s="69"/>
      <c r="D125" s="63"/>
      <c r="E125" s="63"/>
      <c r="F125" s="61"/>
      <c r="G125" s="61"/>
      <c r="H125" s="61"/>
      <c r="I125" s="61"/>
      <c r="J125" s="61"/>
      <c r="K125" s="63"/>
      <c r="L125" s="63"/>
      <c r="M125" s="63"/>
      <c r="N125" s="61"/>
      <c r="O125" s="61"/>
      <c r="P125" s="61"/>
      <c r="Q125" s="61"/>
      <c r="R125" s="61"/>
      <c r="S125" s="63"/>
      <c r="T125" s="63"/>
      <c r="U125" s="63"/>
      <c r="V125" s="61"/>
      <c r="W125" s="61"/>
      <c r="X125" s="61"/>
    </row>
    <row r="126" spans="1:29" s="23" customFormat="1" ht="132" hidden="1" customHeight="1" x14ac:dyDescent="0.2">
      <c r="A126" s="44"/>
      <c r="B126" s="63"/>
      <c r="C126" s="69" t="s">
        <v>10</v>
      </c>
      <c r="D126" s="63"/>
      <c r="E126" s="63"/>
      <c r="F126" s="61">
        <v>138.61699999999999</v>
      </c>
      <c r="G126" s="61"/>
      <c r="H126" s="61"/>
      <c r="I126" s="61">
        <v>138.61699999999999</v>
      </c>
      <c r="J126" s="61"/>
      <c r="K126" s="63"/>
      <c r="L126" s="63"/>
      <c r="M126" s="63"/>
      <c r="N126" s="61"/>
      <c r="O126" s="61"/>
      <c r="P126" s="61"/>
      <c r="Q126" s="61"/>
      <c r="R126" s="61"/>
      <c r="S126" s="63"/>
      <c r="T126" s="63"/>
      <c r="U126" s="63"/>
      <c r="V126" s="61"/>
      <c r="W126" s="61"/>
      <c r="X126" s="61"/>
    </row>
    <row r="127" spans="1:29" s="23" customFormat="1" ht="3.75" customHeight="1" x14ac:dyDescent="0.2">
      <c r="A127" s="44"/>
      <c r="B127" s="63"/>
      <c r="C127" s="69" t="s">
        <v>58</v>
      </c>
      <c r="D127" s="63"/>
      <c r="E127" s="63"/>
      <c r="F127" s="61"/>
      <c r="G127" s="61"/>
      <c r="H127" s="61"/>
      <c r="I127" s="61"/>
      <c r="J127" s="61"/>
      <c r="K127" s="63"/>
      <c r="L127" s="63"/>
      <c r="M127" s="63"/>
      <c r="N127" s="61"/>
      <c r="O127" s="61"/>
      <c r="P127" s="61"/>
      <c r="Q127" s="61"/>
      <c r="R127" s="61"/>
      <c r="S127" s="63"/>
      <c r="T127" s="63"/>
      <c r="U127" s="63"/>
      <c r="V127" s="61"/>
      <c r="W127" s="61"/>
      <c r="X127" s="61"/>
    </row>
    <row r="128" spans="1:29" s="23" customFormat="1" ht="132.75" hidden="1" customHeight="1" x14ac:dyDescent="0.2">
      <c r="A128" s="44"/>
      <c r="B128" s="63"/>
      <c r="C128" s="69" t="s">
        <v>59</v>
      </c>
      <c r="D128" s="63"/>
      <c r="E128" s="63"/>
      <c r="F128" s="61"/>
      <c r="G128" s="61"/>
      <c r="H128" s="61"/>
      <c r="I128" s="61"/>
      <c r="J128" s="61"/>
      <c r="K128" s="63"/>
      <c r="L128" s="70">
        <f>N128</f>
        <v>4023.9549999999999</v>
      </c>
      <c r="M128" s="63"/>
      <c r="N128" s="70">
        <v>4023.9549999999999</v>
      </c>
      <c r="O128" s="61"/>
      <c r="P128" s="61"/>
      <c r="Q128" s="61"/>
      <c r="R128" s="61"/>
      <c r="S128" s="63"/>
      <c r="T128" s="63"/>
      <c r="U128" s="63"/>
      <c r="V128" s="61"/>
      <c r="W128" s="61"/>
      <c r="X128" s="61"/>
    </row>
    <row r="129" spans="1:26" s="23" customFormat="1" ht="4.5" customHeight="1" x14ac:dyDescent="0.2">
      <c r="A129" s="44"/>
      <c r="B129" s="63"/>
      <c r="C129" s="69"/>
      <c r="D129" s="63"/>
      <c r="E129" s="63"/>
      <c r="F129" s="61"/>
      <c r="G129" s="61"/>
      <c r="H129" s="61"/>
      <c r="I129" s="61"/>
      <c r="J129" s="61"/>
      <c r="K129" s="63"/>
      <c r="L129" s="63"/>
      <c r="M129" s="63"/>
      <c r="N129" s="61"/>
      <c r="O129" s="61"/>
      <c r="P129" s="61"/>
      <c r="Q129" s="61"/>
      <c r="R129" s="61"/>
      <c r="S129" s="63"/>
      <c r="T129" s="63"/>
      <c r="U129" s="63"/>
      <c r="V129" s="61"/>
      <c r="W129" s="61"/>
      <c r="X129" s="61"/>
    </row>
    <row r="130" spans="1:26" s="23" customFormat="1" ht="51" customHeight="1" x14ac:dyDescent="0.2">
      <c r="A130" s="44"/>
      <c r="B130" s="63"/>
      <c r="C130" s="64" t="s">
        <v>64</v>
      </c>
      <c r="D130" s="63"/>
      <c r="E130" s="63"/>
      <c r="F130" s="61">
        <v>2967.884</v>
      </c>
      <c r="G130" s="61"/>
      <c r="H130" s="61"/>
      <c r="I130" s="61">
        <v>2967.884</v>
      </c>
      <c r="J130" s="61"/>
      <c r="K130" s="63"/>
      <c r="L130" s="73">
        <f>N130</f>
        <v>2000</v>
      </c>
      <c r="M130" s="63"/>
      <c r="N130" s="70">
        <v>2000</v>
      </c>
      <c r="O130" s="70"/>
      <c r="P130" s="70"/>
      <c r="Q130" s="70">
        <f>S130</f>
        <v>2000</v>
      </c>
      <c r="R130" s="70"/>
      <c r="S130" s="73">
        <v>2000</v>
      </c>
      <c r="T130" s="63"/>
      <c r="U130" s="63"/>
      <c r="V130" s="70">
        <f>X130</f>
        <v>2000</v>
      </c>
      <c r="W130" s="70"/>
      <c r="X130" s="70">
        <f>2000</f>
        <v>2000</v>
      </c>
    </row>
    <row r="131" spans="1:26" s="23" customFormat="1" ht="6.75" customHeight="1" x14ac:dyDescent="0.2">
      <c r="A131" s="44"/>
      <c r="B131" s="63"/>
      <c r="C131" s="69"/>
      <c r="D131" s="63"/>
      <c r="E131" s="63"/>
      <c r="F131" s="61"/>
      <c r="G131" s="61"/>
      <c r="H131" s="61"/>
      <c r="I131" s="61"/>
      <c r="J131" s="61"/>
      <c r="K131" s="63"/>
      <c r="L131" s="63"/>
      <c r="M131" s="63"/>
      <c r="N131" s="70"/>
      <c r="O131" s="70"/>
      <c r="P131" s="70"/>
      <c r="Q131" s="70"/>
      <c r="R131" s="70"/>
      <c r="S131" s="73"/>
      <c r="T131" s="63"/>
      <c r="U131" s="63"/>
      <c r="V131" s="70"/>
      <c r="W131" s="70"/>
      <c r="X131" s="70"/>
    </row>
    <row r="132" spans="1:26" s="23" customFormat="1" ht="49.5" customHeight="1" x14ac:dyDescent="0.2">
      <c r="A132" s="44"/>
      <c r="B132" s="63"/>
      <c r="C132" s="64" t="s">
        <v>5</v>
      </c>
      <c r="D132" s="63"/>
      <c r="E132" s="63"/>
      <c r="F132" s="61">
        <v>4170.2290000000003</v>
      </c>
      <c r="G132" s="61"/>
      <c r="H132" s="61"/>
      <c r="I132" s="61">
        <v>4170.2290000000003</v>
      </c>
      <c r="J132" s="61"/>
      <c r="K132" s="63"/>
      <c r="L132" s="70">
        <f>N132</f>
        <v>30000</v>
      </c>
      <c r="M132" s="63"/>
      <c r="N132" s="70">
        <v>30000</v>
      </c>
      <c r="O132" s="70"/>
      <c r="P132" s="70"/>
      <c r="Q132" s="70">
        <f>S132</f>
        <v>42000</v>
      </c>
      <c r="R132" s="70"/>
      <c r="S132" s="73">
        <v>42000</v>
      </c>
      <c r="T132" s="63"/>
      <c r="U132" s="63"/>
      <c r="V132" s="70">
        <f>X132</f>
        <v>42000</v>
      </c>
      <c r="W132" s="70"/>
      <c r="X132" s="70">
        <v>42000</v>
      </c>
    </row>
    <row r="133" spans="1:26" s="23" customFormat="1" ht="6.75" hidden="1" customHeight="1" x14ac:dyDescent="0.25">
      <c r="A133" s="22"/>
      <c r="B133" s="24"/>
      <c r="C133" s="28"/>
      <c r="D133" s="24"/>
      <c r="E133" s="24"/>
      <c r="F133" s="24"/>
      <c r="G133" s="87"/>
      <c r="H133" s="87"/>
      <c r="I133" s="87"/>
      <c r="J133" s="24"/>
      <c r="K133" s="24"/>
      <c r="L133" s="27"/>
      <c r="M133" s="24"/>
      <c r="N133" s="27"/>
      <c r="O133" s="24"/>
      <c r="P133" s="24"/>
      <c r="Q133" s="24"/>
      <c r="R133" s="24"/>
      <c r="S133" s="25"/>
      <c r="T133" s="24"/>
      <c r="U133" s="24"/>
      <c r="V133" s="24"/>
      <c r="X133" s="25"/>
      <c r="Y133" s="29"/>
      <c r="Z133" s="29"/>
    </row>
    <row r="134" spans="1:26" s="23" customFormat="1" ht="21" hidden="1" customHeight="1" x14ac:dyDescent="0.25">
      <c r="A134" s="22"/>
      <c r="B134" s="96" t="s">
        <v>94</v>
      </c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29"/>
      <c r="Z134" s="29"/>
    </row>
    <row r="135" spans="1:26" s="23" customFormat="1" ht="37.5" hidden="1" customHeight="1" x14ac:dyDescent="0.25">
      <c r="A135" s="22"/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29"/>
      <c r="Z135" s="29"/>
    </row>
    <row r="136" spans="1:26" s="23" customFormat="1" x14ac:dyDescent="0.25">
      <c r="A136" s="22"/>
      <c r="B136" s="24"/>
      <c r="C136" s="30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31"/>
      <c r="T136" s="24"/>
      <c r="U136" s="24"/>
      <c r="V136" s="24"/>
      <c r="Y136" s="29"/>
      <c r="Z136" s="29"/>
    </row>
    <row r="137" spans="1:26" s="23" customFormat="1" x14ac:dyDescent="0.25">
      <c r="A137" s="22"/>
      <c r="B137" s="24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31"/>
      <c r="T137" s="24"/>
      <c r="U137" s="24"/>
      <c r="V137" s="24"/>
      <c r="Y137" s="29"/>
      <c r="Z137" s="29"/>
    </row>
    <row r="138" spans="1:26" s="23" customFormat="1" x14ac:dyDescent="0.25">
      <c r="A138" s="22"/>
      <c r="B138" s="24"/>
      <c r="C138" s="30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Y138" s="29"/>
      <c r="Z138" s="29"/>
    </row>
    <row r="139" spans="1:26" s="23" customFormat="1" x14ac:dyDescent="0.25">
      <c r="A139" s="22"/>
      <c r="B139" s="24"/>
      <c r="C139" s="30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Y139" s="29"/>
      <c r="Z139" s="29"/>
    </row>
    <row r="140" spans="1:26" s="23" customFormat="1" x14ac:dyDescent="0.25">
      <c r="A140" s="22"/>
      <c r="B140" s="24"/>
      <c r="C140" s="30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Y140" s="29"/>
      <c r="Z140" s="29"/>
    </row>
    <row r="146" spans="14:14" x14ac:dyDescent="0.25">
      <c r="N146" s="17"/>
    </row>
  </sheetData>
  <mergeCells count="41">
    <mergeCell ref="V10:X10"/>
    <mergeCell ref="V3:X3"/>
    <mergeCell ref="V2:X2"/>
    <mergeCell ref="V1:X1"/>
    <mergeCell ref="B27:X27"/>
    <mergeCell ref="V4:X4"/>
    <mergeCell ref="V12:X12"/>
    <mergeCell ref="B19:X19"/>
    <mergeCell ref="G22:I22"/>
    <mergeCell ref="V13:X13"/>
    <mergeCell ref="C22:C24"/>
    <mergeCell ref="T22:X22"/>
    <mergeCell ref="Q23:Q24"/>
    <mergeCell ref="B22:B24"/>
    <mergeCell ref="L23:L24"/>
    <mergeCell ref="W23:X23"/>
    <mergeCell ref="V14:X14"/>
    <mergeCell ref="G133:I133"/>
    <mergeCell ref="T23:T24"/>
    <mergeCell ref="O23:O24"/>
    <mergeCell ref="U23:U24"/>
    <mergeCell ref="M23:N23"/>
    <mergeCell ref="J23:J24"/>
    <mergeCell ref="B114:X114"/>
    <mergeCell ref="P23:P24"/>
    <mergeCell ref="V7:X7"/>
    <mergeCell ref="V8:X8"/>
    <mergeCell ref="V9:X9"/>
    <mergeCell ref="V15:X15"/>
    <mergeCell ref="C137:R137"/>
    <mergeCell ref="A18:V18"/>
    <mergeCell ref="K23:K24"/>
    <mergeCell ref="J22:N22"/>
    <mergeCell ref="A22:A23"/>
    <mergeCell ref="O22:S22"/>
    <mergeCell ref="D22:F22"/>
    <mergeCell ref="R23:S23"/>
    <mergeCell ref="B135:X135"/>
    <mergeCell ref="B134:X134"/>
    <mergeCell ref="V17:X17"/>
    <mergeCell ref="V23:V24"/>
  </mergeCells>
  <phoneticPr fontId="0" type="noConversion"/>
  <pageMargins left="0.15748031496062992" right="0.15748031496062992" top="0.98425196850393704" bottom="0.78740157480314965" header="0.51181102362204722" footer="0.51181102362204722"/>
  <pageSetup paperSize="9" scale="60" fitToHeight="6" orientation="landscape" horizontalDpi="4294967294" verticalDpi="4294967294" r:id="rId1"/>
  <headerFooter alignWithMargins="0">
    <oddHeader>&amp;C&amp;"Times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29.10.2019</vt:lpstr>
      <vt:lpstr>'на 29.10.2019'!Заголовки_для_печати</vt:lpstr>
      <vt:lpstr>'на 29.10.2019'!Область_печати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mintrans-48</dc:creator>
  <cp:lastModifiedBy>Минтранс ЧР Петрова Наталия</cp:lastModifiedBy>
  <cp:lastPrinted>2020-03-23T11:30:29Z</cp:lastPrinted>
  <dcterms:created xsi:type="dcterms:W3CDTF">2017-03-06T08:27:37Z</dcterms:created>
  <dcterms:modified xsi:type="dcterms:W3CDTF">2020-05-15T07:21:41Z</dcterms:modified>
</cp:coreProperties>
</file>