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05" windowWidth="18195" windowHeight="11310"/>
  </bookViews>
  <sheets>
    <sheet name="Все источники_ППГ" sheetId="6" r:id="rId1"/>
  </sheets>
  <calcPr calcId="144525"/>
</workbook>
</file>

<file path=xl/calcChain.xml><?xml version="1.0" encoding="utf-8"?>
<calcChain xmlns="http://schemas.openxmlformats.org/spreadsheetml/2006/main">
  <c r="N201" i="6" l="1"/>
  <c r="N183" i="6"/>
  <c r="N184" i="6"/>
  <c r="N24" i="6"/>
  <c r="N25" i="6"/>
  <c r="J210" i="6" l="1"/>
  <c r="J219" i="6"/>
  <c r="J198" i="6"/>
  <c r="J183" i="6"/>
  <c r="J176" i="6" s="1"/>
  <c r="J184" i="6"/>
  <c r="J180" i="6"/>
  <c r="J179" i="6"/>
  <c r="J178" i="6"/>
  <c r="J56" i="6"/>
  <c r="J24" i="6"/>
  <c r="J177" i="6" l="1"/>
  <c r="J175" i="6" s="1"/>
  <c r="J54" i="6" l="1"/>
  <c r="J46" i="6"/>
  <c r="N333" i="6"/>
  <c r="J39" i="6"/>
  <c r="J37" i="6" s="1"/>
  <c r="J25" i="6"/>
  <c r="J23" i="6" s="1"/>
  <c r="J63" i="6"/>
  <c r="J64" i="6"/>
  <c r="J65" i="6"/>
  <c r="J66" i="6"/>
  <c r="J62" i="6"/>
  <c r="J300" i="6"/>
  <c r="J293" i="6"/>
  <c r="J286" i="6"/>
  <c r="J251" i="6"/>
  <c r="J244" i="6"/>
  <c r="J237" i="6"/>
  <c r="J229" i="6"/>
  <c r="J228" i="6"/>
  <c r="J227" i="6"/>
  <c r="J226" i="6"/>
  <c r="J225" i="6"/>
  <c r="J217" i="6"/>
  <c r="J203" i="6"/>
  <c r="J196" i="6"/>
  <c r="J189" i="6"/>
  <c r="J182" i="6"/>
  <c r="J117" i="6"/>
  <c r="J116" i="6"/>
  <c r="J115" i="6"/>
  <c r="J114" i="6"/>
  <c r="J113" i="6"/>
  <c r="J159" i="6"/>
  <c r="L149" i="6"/>
  <c r="J149" i="6"/>
  <c r="J142" i="6"/>
  <c r="J125" i="6"/>
  <c r="J69" i="6"/>
  <c r="O312" i="6"/>
  <c r="O311" i="6"/>
  <c r="O310" i="6"/>
  <c r="O309" i="6"/>
  <c r="O308" i="6"/>
  <c r="O228" i="6"/>
  <c r="O227" i="6"/>
  <c r="O226" i="6"/>
  <c r="O225" i="6"/>
  <c r="O210" i="6"/>
  <c r="O180" i="6"/>
  <c r="O179" i="6"/>
  <c r="O178" i="6"/>
  <c r="O177" i="6"/>
  <c r="O176" i="6"/>
  <c r="O125" i="6"/>
  <c r="O117" i="6"/>
  <c r="O116" i="6"/>
  <c r="O115" i="6"/>
  <c r="O114" i="6"/>
  <c r="O113" i="6"/>
  <c r="O63" i="6"/>
  <c r="O64" i="6"/>
  <c r="O65" i="6"/>
  <c r="O66" i="6"/>
  <c r="O62" i="6"/>
  <c r="O23" i="6"/>
  <c r="O22" i="6"/>
  <c r="O21" i="6"/>
  <c r="O20" i="6"/>
  <c r="O19" i="6"/>
  <c r="O18" i="6"/>
  <c r="K331" i="6"/>
  <c r="K312" i="6"/>
  <c r="K311" i="6"/>
  <c r="K310" i="6"/>
  <c r="K309" i="6"/>
  <c r="K308" i="6"/>
  <c r="K300" i="6"/>
  <c r="K293" i="6"/>
  <c r="K286" i="6"/>
  <c r="K279" i="6"/>
  <c r="K272" i="6"/>
  <c r="K265" i="6"/>
  <c r="K258" i="6"/>
  <c r="K251" i="6"/>
  <c r="K244" i="6"/>
  <c r="K237" i="6"/>
  <c r="K230" i="6"/>
  <c r="K229" i="6"/>
  <c r="K228" i="6"/>
  <c r="K227" i="6"/>
  <c r="K226" i="6"/>
  <c r="K225" i="6"/>
  <c r="K217" i="6"/>
  <c r="K210" i="6"/>
  <c r="K203" i="6"/>
  <c r="K196" i="6"/>
  <c r="K189" i="6"/>
  <c r="K182" i="6"/>
  <c r="K180" i="6"/>
  <c r="K179" i="6"/>
  <c r="K178" i="6"/>
  <c r="K177" i="6"/>
  <c r="K176" i="6"/>
  <c r="K159" i="6"/>
  <c r="K149" i="6"/>
  <c r="K142" i="6"/>
  <c r="K125" i="6"/>
  <c r="K117" i="6"/>
  <c r="K116" i="6"/>
  <c r="K115" i="6"/>
  <c r="K114" i="6"/>
  <c r="K113" i="6"/>
  <c r="K98" i="6"/>
  <c r="K90" i="6"/>
  <c r="K83" i="6"/>
  <c r="K76" i="6"/>
  <c r="K69" i="6"/>
  <c r="K61" i="6"/>
  <c r="K54" i="6"/>
  <c r="K46" i="6"/>
  <c r="K37" i="6"/>
  <c r="K23" i="6"/>
  <c r="K22" i="6"/>
  <c r="K21" i="6"/>
  <c r="K20" i="6"/>
  <c r="K19" i="6"/>
  <c r="K18" i="6"/>
  <c r="N309" i="6"/>
  <c r="N308" i="6"/>
  <c r="L309" i="6"/>
  <c r="L308" i="6"/>
  <c r="M309" i="6"/>
  <c r="M308" i="6"/>
  <c r="M331" i="6"/>
  <c r="M310" i="6"/>
  <c r="M311" i="6"/>
  <c r="M312" i="6"/>
  <c r="M300" i="6"/>
  <c r="M293" i="6"/>
  <c r="M286" i="6"/>
  <c r="M279" i="6"/>
  <c r="M272" i="6"/>
  <c r="M265" i="6"/>
  <c r="M258" i="6"/>
  <c r="M251" i="6"/>
  <c r="M244" i="6"/>
  <c r="M237" i="6"/>
  <c r="M230" i="6"/>
  <c r="M225" i="6"/>
  <c r="M226" i="6"/>
  <c r="M227" i="6"/>
  <c r="M228" i="6"/>
  <c r="M229" i="6"/>
  <c r="M217" i="6"/>
  <c r="M210" i="6"/>
  <c r="M203" i="6"/>
  <c r="M196" i="6"/>
  <c r="M189" i="6"/>
  <c r="M182" i="6"/>
  <c r="M176" i="6"/>
  <c r="M177" i="6"/>
  <c r="M178" i="6"/>
  <c r="M179" i="6"/>
  <c r="M180" i="6"/>
  <c r="M159" i="6"/>
  <c r="L159" i="6"/>
  <c r="M149" i="6"/>
  <c r="M142" i="6"/>
  <c r="M125" i="6"/>
  <c r="M113" i="6"/>
  <c r="M114" i="6"/>
  <c r="M115" i="6"/>
  <c r="M116" i="6"/>
  <c r="M117" i="6"/>
  <c r="M61" i="6"/>
  <c r="M54" i="6"/>
  <c r="M46" i="6"/>
  <c r="M37" i="6"/>
  <c r="M23" i="6"/>
  <c r="M22" i="6"/>
  <c r="M21" i="6"/>
  <c r="M20" i="6"/>
  <c r="M19" i="6"/>
  <c r="M18" i="6"/>
  <c r="J112" i="6" l="1"/>
  <c r="K13" i="6"/>
  <c r="J11" i="6"/>
  <c r="J224" i="6"/>
  <c r="J15" i="6"/>
  <c r="J14" i="6"/>
  <c r="J13" i="6"/>
  <c r="J12" i="6"/>
  <c r="O224" i="6"/>
  <c r="K14" i="6"/>
  <c r="K112" i="6"/>
  <c r="K307" i="6"/>
  <c r="O61" i="6"/>
  <c r="K12" i="6"/>
  <c r="O112" i="6"/>
  <c r="O13" i="6"/>
  <c r="K175" i="6"/>
  <c r="O307" i="6"/>
  <c r="K11" i="6"/>
  <c r="K15" i="6"/>
  <c r="K224" i="6"/>
  <c r="J61" i="6"/>
  <c r="O14" i="6"/>
  <c r="O11" i="6"/>
  <c r="O12" i="6"/>
  <c r="O15" i="6"/>
  <c r="O17" i="6"/>
  <c r="K17" i="6"/>
  <c r="M307" i="6"/>
  <c r="M224" i="6"/>
  <c r="M175" i="6"/>
  <c r="M13" i="6"/>
  <c r="M12" i="6"/>
  <c r="M15" i="6"/>
  <c r="M112" i="6"/>
  <c r="M14" i="6"/>
  <c r="M17" i="6"/>
  <c r="M11" i="6"/>
  <c r="J10" i="6" l="1"/>
  <c r="K10" i="6"/>
  <c r="O10" i="6"/>
  <c r="M10" i="6"/>
  <c r="N198" i="6" l="1"/>
  <c r="N210" i="6"/>
  <c r="N219" i="6"/>
  <c r="N217" i="6" s="1"/>
  <c r="N203" i="6"/>
  <c r="N189" i="6"/>
  <c r="N180" i="6"/>
  <c r="N179" i="6"/>
  <c r="N178" i="6"/>
  <c r="N196" i="6" l="1"/>
  <c r="N177" i="6"/>
  <c r="N182" i="6"/>
  <c r="N176" i="6"/>
  <c r="N175" i="6" l="1"/>
  <c r="N39" i="6"/>
  <c r="N42" i="6"/>
  <c r="N56" i="6"/>
  <c r="N54" i="6" s="1"/>
  <c r="N46" i="6"/>
  <c r="N117" i="6"/>
  <c r="N116" i="6"/>
  <c r="N115" i="6"/>
  <c r="N114" i="6"/>
  <c r="N113" i="6"/>
  <c r="N279" i="6"/>
  <c r="N265" i="6"/>
  <c r="N258" i="6"/>
  <c r="N244" i="6"/>
  <c r="N229" i="6"/>
  <c r="N228" i="6"/>
  <c r="N227" i="6"/>
  <c r="N226" i="6"/>
  <c r="N225" i="6"/>
  <c r="N312" i="6"/>
  <c r="N311" i="6"/>
  <c r="N310" i="6"/>
  <c r="N314" i="6"/>
  <c r="N37" i="6" l="1"/>
  <c r="N307" i="6"/>
  <c r="N112" i="6"/>
  <c r="N23" i="6"/>
  <c r="N224" i="6"/>
  <c r="N22" i="6" l="1"/>
  <c r="N15" i="6" s="1"/>
  <c r="N21" i="6"/>
  <c r="N14" i="6" s="1"/>
  <c r="N20" i="6"/>
  <c r="N13" i="6" s="1"/>
  <c r="N19" i="6"/>
  <c r="N12" i="6" s="1"/>
  <c r="N18" i="6"/>
  <c r="N11" i="6" s="1"/>
  <c r="N331" i="6"/>
  <c r="L115" i="6"/>
  <c r="L116" i="6"/>
  <c r="L117" i="6"/>
  <c r="L113" i="6"/>
  <c r="L300" i="6"/>
  <c r="L293" i="6"/>
  <c r="L286" i="6"/>
  <c r="L279" i="6"/>
  <c r="L272" i="6"/>
  <c r="L265" i="6"/>
  <c r="L258" i="6"/>
  <c r="L251" i="6"/>
  <c r="L244" i="6"/>
  <c r="L237" i="6"/>
  <c r="L230" i="6"/>
  <c r="L217" i="6"/>
  <c r="L210" i="6"/>
  <c r="L203" i="6"/>
  <c r="L196" i="6"/>
  <c r="L189" i="6"/>
  <c r="L184" i="6"/>
  <c r="L182" i="6" s="1"/>
  <c r="L142" i="6"/>
  <c r="L127" i="6"/>
  <c r="L125" i="6" s="1"/>
  <c r="L25" i="6"/>
  <c r="L19" i="6" s="1"/>
  <c r="L24" i="6"/>
  <c r="L18" i="6" s="1"/>
  <c r="L331" i="6"/>
  <c r="L310" i="6"/>
  <c r="L311" i="6"/>
  <c r="L312" i="6"/>
  <c r="L229" i="6"/>
  <c r="L226" i="6"/>
  <c r="L227" i="6"/>
  <c r="L228" i="6"/>
  <c r="L225" i="6"/>
  <c r="L178" i="6"/>
  <c r="L179" i="6"/>
  <c r="L180" i="6"/>
  <c r="L176" i="6"/>
  <c r="L20" i="6"/>
  <c r="L21" i="6"/>
  <c r="L22" i="6"/>
  <c r="L54" i="6"/>
  <c r="L46" i="6"/>
  <c r="L37" i="6"/>
  <c r="O196" i="6"/>
  <c r="O189" i="6"/>
  <c r="O175" i="6"/>
  <c r="N105" i="6"/>
  <c r="M76" i="6"/>
  <c r="L76" i="6"/>
  <c r="N10" i="6" l="1"/>
  <c r="L307" i="6"/>
  <c r="L114" i="6"/>
  <c r="L112" i="6" s="1"/>
  <c r="L23" i="6"/>
  <c r="N17" i="6"/>
  <c r="L224" i="6"/>
  <c r="L177" i="6"/>
  <c r="L175" i="6" s="1"/>
  <c r="L14" i="6"/>
  <c r="L15" i="6"/>
  <c r="L13" i="6"/>
  <c r="L11" i="6"/>
  <c r="L17" i="6"/>
  <c r="L98" i="6"/>
  <c r="M98" i="6"/>
  <c r="N98" i="6"/>
  <c r="L90" i="6"/>
  <c r="L83" i="6"/>
  <c r="N61" i="6"/>
  <c r="O76" i="6"/>
  <c r="N76" i="6"/>
  <c r="O69" i="6"/>
  <c r="N69" i="6"/>
  <c r="M69" i="6"/>
  <c r="L69" i="6"/>
  <c r="L12" i="6" l="1"/>
  <c r="L10" i="6" s="1"/>
  <c r="M90" i="6"/>
  <c r="M83" i="6"/>
  <c r="O98" i="6"/>
  <c r="N83" i="6"/>
  <c r="N90" i="6"/>
  <c r="L61" i="6"/>
  <c r="O90" i="6" l="1"/>
  <c r="O83" i="6"/>
</calcChain>
</file>

<file path=xl/sharedStrings.xml><?xml version="1.0" encoding="utf-8"?>
<sst xmlns="http://schemas.openxmlformats.org/spreadsheetml/2006/main" count="1975" uniqueCount="168">
  <si>
    <t>факт</t>
  </si>
  <si>
    <t>Статус</t>
  </si>
  <si>
    <t>всего</t>
  </si>
  <si>
    <t>федеральный бюджет</t>
  </si>
  <si>
    <t>местные бюджеты</t>
  </si>
  <si>
    <t>республииканский бюджет Чувашской Республики</t>
  </si>
  <si>
    <t>территориальный государственный внебюджетный фонд Чувашской Республики</t>
  </si>
  <si>
    <t>внебюджетные источники</t>
  </si>
  <si>
    <t>Приложение № 5</t>
  </si>
  <si>
    <t xml:space="preserve">ИНФОРМАЦИЯ
 о финансировании реализации ведомственных целевых программ Чувашской Республики и основных мероприятий (мероприятий) подпрограмм государственной программы Чувашской Республики за счет всех источников финансирования 
за 2015 год
</t>
  </si>
  <si>
    <t>Наименование подпрограммы государственной программы Чувашской Республики, ведомственных целевых программ Чувашской Республики, основного мероприятия (мероприятия), показателя (индикатора)</t>
  </si>
  <si>
    <t>главный распорядитель средств бюджета</t>
  </si>
  <si>
    <t>раздел, подраздел</t>
  </si>
  <si>
    <t>целевая статья расхо-дов</t>
  </si>
  <si>
    <t>группа (группа и подгруп-па) вида расхо-дов</t>
  </si>
  <si>
    <t>Ответственный исполнитель, соисполнители</t>
  </si>
  <si>
    <t>Код бюджетной классификации</t>
  </si>
  <si>
    <t>Единица измере-ния</t>
  </si>
  <si>
    <t>план</t>
  </si>
  <si>
    <t xml:space="preserve">сводная роспись на 1 января </t>
  </si>
  <si>
    <t>сводная роспись на 31 декабря</t>
  </si>
  <si>
    <t>Данные за отчетный год</t>
  </si>
  <si>
    <t>Подпрограмма государственной программы Чувашской Республики</t>
  </si>
  <si>
    <t>х</t>
  </si>
  <si>
    <t>тыс. рублей</t>
  </si>
  <si>
    <t xml:space="preserve">Источники 
финансирования
</t>
  </si>
  <si>
    <t>%</t>
  </si>
  <si>
    <t>Доля несовершеннолетних в возрасте от 6 до 18 лет, охваченных различными формами организованного отдыха и оздоровления, в общей численности несовершеннолетних в возрасте от 6 до 18 лет</t>
  </si>
  <si>
    <t>человек</t>
  </si>
  <si>
    <t>Количество вакансий, замещенных соотечественниками трудоспособного возраста</t>
  </si>
  <si>
    <t>единиц</t>
  </si>
  <si>
    <t>Программа</t>
  </si>
  <si>
    <t xml:space="preserve">Реализация законодательства в области предоставления мер социальной поддержки отдельным категориям граждан
</t>
  </si>
  <si>
    <t xml:space="preserve">Осуществление функций государственных органов в целях осуществления полномочий Российской Федерации по обеспечению инвалидов техническими средствами реабилитации, включая изготовление и ремонт протезно-ортопедических изделий
</t>
  </si>
  <si>
    <t>доля граждан, получивших социальные услуги в организациях социального обслуживания, в общем числе граждан, обратившихся за получением социальных услуг в организации социального обслуживания</t>
  </si>
  <si>
    <t xml:space="preserve">Модернизация и развитие сектора социальных услуг
</t>
  </si>
  <si>
    <t>Количество переселившихся в Чувашскую Республику соотечественников и членов их семей</t>
  </si>
  <si>
    <t xml:space="preserve">Доля расходов республиканского бюджета Чувашской Республики на реализацию предусмотренных Программой мероприятий, связанных с предоставлением дополнительных гарантий и мер социальной поддержки участникам Программы, в том числе с предоставлением им временного жилья и оказанием помощи в жилищном обустройстве, в общем объеме расходов республиканского бюджета Чувашской Республики на реализацию предусмотренных Программой мероприятий </t>
  </si>
  <si>
    <t xml:space="preserve">Создание благоприятных условий жизнедеятельности ветеранам, гражданам пожилого возраста, инвалидам
</t>
  </si>
  <si>
    <t>"Поддержка социально ориентированных некоммерческих организаций в Чувашской Республике"</t>
  </si>
  <si>
    <t xml:space="preserve">Предоставление субсидий (грантов) социально ориентированным некоммерческим организациям
</t>
  </si>
  <si>
    <t>Минэкономразвития Чувашии</t>
  </si>
  <si>
    <t>Ц321015</t>
  </si>
  <si>
    <t xml:space="preserve">"Старшее поколение"
</t>
  </si>
  <si>
    <t xml:space="preserve">Основное мероприятие 1 </t>
  </si>
  <si>
    <t xml:space="preserve">Осуществление мер по улучшению положения и качества жизни пожилых людей и инвалидов
</t>
  </si>
  <si>
    <t>Основное мероприятие 2</t>
  </si>
  <si>
    <t>Государственной программа Чувашской Республики</t>
  </si>
  <si>
    <t xml:space="preserve">"Социальная защита населения Чувашской Республики"
</t>
  </si>
  <si>
    <t>Повышение уровня доступности приоритетных объектов и услуг в приоритетных сферах жизнедеятельности инвалидов и других маломобильных групп население</t>
  </si>
  <si>
    <t>доля инвалидов, положительно оценивающих уровень доступности приоритетных объектов и услуг в приоритетных сферах жизнедеятельности, в общей численности инвалидов в Чувашской Республике</t>
  </si>
  <si>
    <t>Основное мероприятие 3</t>
  </si>
  <si>
    <t>Повышение доступности и качества реабилитационных услуг (развитие системы реабилитации, абилитации и социальной интеграции инвалидов)</t>
  </si>
  <si>
    <t>Основное мероприятие 4</t>
  </si>
  <si>
    <t>Информационно-методическое и кадровое обеспечение системы реа-билитации, абилитации и социаль-ной интеграции инвалидов</t>
  </si>
  <si>
    <t>Основное мероприятие 5</t>
  </si>
  <si>
    <t>"Оказание содействия добровольному переселению в Чувашскую Республику соотечественников, проживающих за рубежом, на 2014-2018 годы"</t>
  </si>
  <si>
    <t>Основное мероприятие 1</t>
  </si>
  <si>
    <t>Совершенствование нормативно-правового обеспечения реализации Программы</t>
  </si>
  <si>
    <t>Организация мер по приему, временному размещению и содействию во временном и постоянном жилищном обустройстве участников Программы и членов их семей</t>
  </si>
  <si>
    <t>Ц3503502R0863</t>
  </si>
  <si>
    <t>Предоставление участникам Программы и членам их семей государственных услуг в области содействия занятости населения</t>
  </si>
  <si>
    <t>Ц3503504R0862</t>
  </si>
  <si>
    <t>процентов</t>
  </si>
  <si>
    <t>Оказание содействия в получении дополнительного профессионального образования, в том числе повышении квалификации, профессиональном обучении</t>
  </si>
  <si>
    <t>Основное мероприятие 6</t>
  </si>
  <si>
    <t>Оказание содействия участникам Программы и членам их семей в осуществлении предпринимательской деятельности, самозанятости</t>
  </si>
  <si>
    <t>Основное мероприятие 7</t>
  </si>
  <si>
    <t>Содействие в обеспечении детей участников Программы местами в дошкольных образовательных и общеобразовательных организациях</t>
  </si>
  <si>
    <t>Основное мероприятие 8</t>
  </si>
  <si>
    <t>Предоставление информационных, консультационных услуг</t>
  </si>
  <si>
    <t>Основное мероприятие 9</t>
  </si>
  <si>
    <t>Оказание содействия в приобретении участниками Программы земельных участков</t>
  </si>
  <si>
    <t>Основное мероприятие 10</t>
  </si>
  <si>
    <t>Информационное обеспечение и сопровождение реализации Программы</t>
  </si>
  <si>
    <t>Основное мероприятие 11</t>
  </si>
  <si>
    <t>Совершенствование социальной поддержки семьи и детей</t>
  </si>
  <si>
    <t>Организацияи проведения денежных выплат и пособий гражданам, имеющим детей</t>
  </si>
  <si>
    <t xml:space="preserve"> Реализация мероприятий по проведению оздоровительной кампании детей, в том числе детей, находящихся в трудной жизненной ситуации</t>
  </si>
  <si>
    <t xml:space="preserve"> Совершенствование социального обслуживания семьи и детей</t>
  </si>
  <si>
    <t>Удельный вес безнадзорных и беспризорных несовершеннолетних детей, помещенных в специализированные учреждения для несовершеннолетних, нуждающихся в социальной реабилитации, в общей численности детского населения в Чувашской Республике</t>
  </si>
  <si>
    <t>Осуществление мероприятий по профилактике безнадзорности и правонарушений несовершеннолетних</t>
  </si>
  <si>
    <t xml:space="preserve"> Внедрение форм и методов работы, способствующих преодолению изолированности детей-инвалидов и их социальной интеграции</t>
  </si>
  <si>
    <t>Доля детей-инвалидов, получивших социальные услуги в организациях социального обслуживания для детей-инвалидов, в общей численности детей-инвалидов</t>
  </si>
  <si>
    <t>Организация и проведение мероприятий, направленных на сохранение семейных ценностей</t>
  </si>
  <si>
    <t xml:space="preserve">"Доступная среда" 
</t>
  </si>
  <si>
    <t xml:space="preserve">Основное мероприятие 2 </t>
  </si>
  <si>
    <t>Плановые данные на очередной финансовый год</t>
  </si>
  <si>
    <t>Доля граждан, получивших социальные услуги в организациях социального обслуживания, в общем числе граждан, обратившихся за получением социальных услуг в организации социального обслуживания</t>
  </si>
  <si>
    <t>Минтруд Чувашии</t>
  </si>
  <si>
    <t>Минтруд Чувашии соисполнители Минобразование Чувашии, Минстпорт Чувашии, Минкультуры Чувашии, Минюст Чувашии, Минтранс Чувашии, Минздрав Чувашии, органы местного самоуправления муниципальных районов и городских округов</t>
  </si>
  <si>
    <t xml:space="preserve">Минтруд Чувашии соисполнители Минобразование Чувашии, Минстпорт Чувашии, Минкультуры Чувашии, Минюст Чувашии, Минтранс Чувашии, Минздрав Чувашии, органы местного самоуправления муниципальных районов и городских округов </t>
  </si>
  <si>
    <t>354                   (547 чел. с членами семьи)</t>
  </si>
  <si>
    <t>354                  (547 чел. с членами семьи)</t>
  </si>
  <si>
    <t>нет данных*</t>
  </si>
  <si>
    <t>Оказание имущественной поддержки</t>
  </si>
  <si>
    <t>Минэкономразвития Чувашии, Минюст Чуваши</t>
  </si>
  <si>
    <t>Прирост количества зарегистрированных на территории Чувашской Республики благотворительных организаций, процентов</t>
  </si>
  <si>
    <t>Предоставление информационной поддержки</t>
  </si>
  <si>
    <t>Минэкономразвития Чувашии, Мининформполитикм Чувашии</t>
  </si>
  <si>
    <t>Увеличение количества публикаций и сюжетов в средствах массовой информации о деятельности социально ориентированных некоммерческих организаций, процентов</t>
  </si>
  <si>
    <t>Предоставление консультационной поддержки, а также поддержки в области профессионального обучения и дополнительного профессионального образования работников и добровольцев социально ориентированных некоммерческих организаций</t>
  </si>
  <si>
    <t xml:space="preserve">Минэкономразвития Чувашии </t>
  </si>
  <si>
    <t>Прирост численности работников (без внешних совместителей) некоммерческих организаций (за исключением государственных (муниципальных) учреждений), процентов</t>
  </si>
  <si>
    <t>Прирост средней численности добровольцев (волонтеров), привлекаемых некоммерческими организациями (за исключением государственных (муниципальных) учреждений), процентов</t>
  </si>
  <si>
    <t>Меры, стимулирующие поддержку деятельности социально ориентированных некоммерческих организаций и участие в ней граждан</t>
  </si>
  <si>
    <t>Обеспечение поддержки деятельности социально ориентированных некоммерческих организаций на местном уровне</t>
  </si>
  <si>
    <t xml:space="preserve">Обеспечение доступности социальных услуг высокого качества для всех нуждающихся граждан пожилого возраста и инвалидов, включая детей-инвалидов, путем дальнейшего развития сети организаций различных организационно-правовых форм и форм собственности, предоставляющих социальные услуги, в том числе социально ориентированных некоммерческих организаций
</t>
  </si>
  <si>
    <t xml:space="preserve">Совершенствование нормативно-правовой и организационной основы формирования доступной среды
</t>
  </si>
  <si>
    <t>Преодоление социальной разобщенности в обществе и формирование позитивного отношения к проблемам инвалидов и к проблеме обеспечения доступной среды жизнедеятельности для инвалидов и других маломобильных групп населения</t>
  </si>
  <si>
    <t>Оказание содействия в социальном обеспечении и медицинской помощи участникам Программы и членам их семей, содействия в прохождении первичного медицинского обследования</t>
  </si>
  <si>
    <t>Создание системы мониторинга, в том числе в информационно-телекоммуникационной сети «Интернет» и АИС «Соотечественники», контроля за реализацией ком-плекса мероприятий, направленных на стимулирование переселения в республику квалифицированных специалистов</t>
  </si>
  <si>
    <t xml:space="preserve">Развитие организаций социального обслуживания граждан пожилого возраста
</t>
  </si>
  <si>
    <t xml:space="preserve">"Обеспечение реализации государственной программы Чувашской Республики "Социальная поддержка граждан" 
</t>
  </si>
  <si>
    <t>Фактические данные за год, предше-ствующий отчетному</t>
  </si>
  <si>
    <t xml:space="preserve">"Социальная поддержка граждан" </t>
  </si>
  <si>
    <t>Целевой индикатор и показатель Госу-дарственной про-граммы, уваязанный с основным мероприятием</t>
  </si>
  <si>
    <t>Доля населения с доходами ниже величины прожиточного минимума, процентов</t>
  </si>
  <si>
    <t>Целевые индикаторы и показатели Госу-дарственной про-граммы, подпрограммы, уваязанные с основным мероприятием</t>
  </si>
  <si>
    <t>Удельный вес зданий стационарных организаций социального обслу-живания граждан пожилого возраста, инвалидов (взрослых и детей), лиц без определенного места жительства и занятий, требующих реконструкции, зданий, находящихся в аварийном состоянии, ветхих зданий в общем количестве зданий стационарных организаций социального обслуживания граждан пожилого возраста, инвалидов (взрослых и детей), лиц без определенного места жительства и занятий, процентов</t>
  </si>
  <si>
    <t>Доля граждан, получивших социальные услуги в организациях соци-ального обслуживания, в общем числе граждан, обратившихся за получением социальных услуг в организации социального обслуживания, процентов</t>
  </si>
  <si>
    <t xml:space="preserve">Соотношение средней заработной платы социальных работников организаций и средней заработной платы в Чувашской Республике, процентов </t>
  </si>
  <si>
    <t>Доля средств республиканского бюджета Чувашской Республики, выделяемых социально ориентированным некоммерческим организациям на предоставление социальных услуг населению, в общем объеме средств республиканского бюджета Чувашской Республики, выделяемых на предоставление этих услуг в сфере социального обслуживания, процентов</t>
  </si>
  <si>
    <t>Целевой индикатор и показатель Госу-дарственной программы, уваязанный с основным мероприятием</t>
  </si>
  <si>
    <t>Увеличение доли объема работ (услуг), выполненных на территории Чувашской Республики некоммерче-скими организациями (за исключением государственных (муниципальных) учреждений), в общем объеме валового регионального продукта, процентов</t>
  </si>
  <si>
    <t>Прирост количества социально ориентированных некоммерческих организаций (за исключением государ-ственных (муниципальных) учреждений) на территории Чувашской Республики, процентов</t>
  </si>
  <si>
    <t>0,0,1</t>
  </si>
  <si>
    <t>Целевой индикатор и показатель подпрограммы, уваязанный с основным мероприятием</t>
  </si>
  <si>
    <t>Целевое индикаторы и показатели подпрограммы, уваязанные с основным мероприятием</t>
  </si>
  <si>
    <t>Целевые индикаторы и показатели подпрограммы, уваязанные с основным мероприятием</t>
  </si>
  <si>
    <t>Принятие нормативного правового акта о порядке обеспечения доступной среды жизнедеятельности инвалидов и других маломобильных групп населения в Чувашской Республике, количество</t>
  </si>
  <si>
    <t>количество</t>
  </si>
  <si>
    <t>Доля приоритетных объектов, доступных для инвалидов и других маломобильных групп населения в сфере фи-зической культуры и спорта, в общем количестве приоритетных объектов в сфере физической культуры и спорта в Чувашской Республике, процентов</t>
  </si>
  <si>
    <t>Доля доступных для инвалидов и других маломобильных групп населения приоритетных объектов социальной, транспортной, инженерной инфраструктуры в общем количестве приоритетных объектов в Чувашской Республике,</t>
  </si>
  <si>
    <t>Доля приоритетных объектов и услуг в приоритетных сферах жизнедеятельности инвалидов, нанесенных на карту доступности объектов и услуг в Чувашской Республике по результатам их паспортизации, в общем количестве всех приоритетных объектов и услуг</t>
  </si>
  <si>
    <t>Доля приоритетных объектов, доступных для инвалидов и других маломобильных групп населения в сфере соци-альной защиты, в общем количестве приоритетных объектов в сфере социальной защиты в Чувашской Республи-ке</t>
  </si>
  <si>
    <t>Доля приоритетных объектов, доступных для инвалидов и других маломобильных групп населения в сфере здра-воохранения, в общем количестве приоритетных объектов в сфере здравоохранения в Чувашской Республике</t>
  </si>
  <si>
    <t>Доля приоритетных объектов органов службы занятости, доступных для инвалидов и других маломобильных групп населения, в общем количестве объектов органов службы занятости в Чувашской Республике</t>
  </si>
  <si>
    <t>Доля приоритетных объектов, доступных для инвалидов и других маломобильных групп населения в сфере куль-туры, в общем количестве приоритетных объектов в сфере культуры в Чувашской Республике</t>
  </si>
  <si>
    <t>Доля приоритетных объектов транспортной инфраструктуры, доступных для инвалидов и других маломобильных групп населения, в общем количестве приоритетных объектов транспортной инфраструктуры в Чувашской Республике</t>
  </si>
  <si>
    <t>Доля парка подвижного состава автомобильного и городского наземного электрического транспорта общего пользования, оборудованного для перевозки маломобильных групп населения, в общем парке подвижного соста-ва в Чувашской Республике</t>
  </si>
  <si>
    <t xml:space="preserve">Доля профессиональных образовательных организаций, в которых сформирована универсальная безбарьерная среда, позволяющая обеспечить совместное обучение инвалидов и лиц, не имеющих нарушений развития, в общем количестве профессиональных образовательных организаций, осуществляющих образовательную деятельность по образовательной программе среднего профессионального образования в Чувашской Республике </t>
  </si>
  <si>
    <t>Целевые индикаторы и показатели подпраммы, уваязанные с основным мероприятием</t>
  </si>
  <si>
    <t>доля инвалидов, детей-инвалидов, обеспеченных тех-ическими средст-вами реабилитации и услугами в рамках индивидуальной программы реабилитации или абилитации инва-лида, в общем чис-ле инвалидов, обратившихся за их по-лучением в Чуваш-ской Республике</t>
  </si>
  <si>
    <t>Доля инвалидов, положительно оценивающих отноше-ние населения к проблемам лиц с ограниченными возможностями здоровья, в общей численности опро-шенных инвалидов в Чувашской Республике</t>
  </si>
  <si>
    <t>Доля специалистов, получивших дополнительное профессиональное образование по вопросам реабилитации, абилитации и социальной интеграции инвалидов, в общем количестве специалистов, занятых в этой сфере, в Чувашской Республике</t>
  </si>
  <si>
    <t>Доля детей-инвалидов, которым созданы условия для получения качественного начального общего, основного общего и среднего общего образования, в общей численности детей-инвалидов школьного возраста</t>
  </si>
  <si>
    <t>Доля приоритетных объектов социальной инфраструктуры, на которые сформированы паспорта доступности, в общем количестве объектов социальной инфраструктуры в приоритетных сферах жизнедеятельности инвалидов и других маломобильных групп населения в Чувашской Республике</t>
  </si>
  <si>
    <t>Доля инвалидов, положительно оценивающих отношение населения к проблемам лиц с ограниченными возможностями здоровья, в общей численности опрошенных инвалидов в Чувашской Республике</t>
  </si>
  <si>
    <t>Доля детей-инвалидов в возрасте от 5 до 18 лет, получающих дополнительное образование, в общей численности детей-инвалидов данного возраста</t>
  </si>
  <si>
    <t>Доля детей-инвалидов в возрасте от 1,5 до 7 лет, охваченных дошкольным образованием, в общей численности детей-инвалидов данного возраста</t>
  </si>
  <si>
    <t>Доля дошкольных образовательных организаций, в которых создана универсальная безбарьерная среда для инклюзивного образования детей-инвалидов, в общем количестве дошкольных образовательных организаций в Чувашской Республике</t>
  </si>
  <si>
    <t>Доля общеобразовательных организаций, в которых создана универсальная безбарьерная среда для инклюзивного образования детей-инвалидов, в общем количестве общеобразовательных организаций в Чувашской Республике</t>
  </si>
  <si>
    <t>Доля граждан, признающих навыки, достоинства и способности инвалидов, в общей численности опрошенных граждан в Чувашской Республике</t>
  </si>
  <si>
    <t>Доля инвалидов, принявших участие в культурных мероприятиях, в общей численности инвалидов в Чувашской Республике</t>
  </si>
  <si>
    <t>Доля лиц с ограниченными возможностями здоровья и инвалидов в возрасте от 6 до 18 лет, систематически зани-мающихся физической культурой и спортом, в общей численности этой категории населения в Чувашской Рес-публике</t>
  </si>
  <si>
    <t>Доля образовательных организаций, в которых созданы условия для получения детьми-инвалидами качественного образования, в общем количестве образовательных организаций в Чувашской Республике</t>
  </si>
  <si>
    <t>61.5</t>
  </si>
  <si>
    <t>Доля детей, охваченных денежными выплатами и пособиями, в общей численности детей, имеющих право на социальную поддержку</t>
  </si>
  <si>
    <t>Целевой индикатор и показатель Программы, уваязанный с основным мероприятием</t>
  </si>
  <si>
    <t>Увеличение миграционного притока населения Чувашской Республики</t>
  </si>
  <si>
    <t xml:space="preserve">Охват граждан пожилого возраста стационарным, полустационарным и надомным социальным обслуживанием на 10 тыс. получателей трудовых пенсий по старости
</t>
  </si>
  <si>
    <t>Количество спальных комнат повышенной комфортности на условиях оплаты в организациях социального обслуживания, предоставляющих социальные услуги в стационарной форме</t>
  </si>
  <si>
    <t>Количество пунктов проката средств и предметов ухода за пожилыми людьми, нарастающим итогом</t>
  </si>
  <si>
    <t>Численность пожилых людей, прошедших обучение компьютерной грамотности в течение года</t>
  </si>
  <si>
    <t xml:space="preserve">Количество организаций социального обслуживания, предоставляющих социальные услуги в стационарной форме, имеющих площади спальных комнат из расчета не менее 5 кв. метров на человека
</t>
  </si>
  <si>
    <t xml:space="preserve"> </t>
  </si>
  <si>
    <t>ИНФОРМАЦИЯ
 о финансировании реализации ведомственных целевых программ Чувашской Республики и основных мероприятий (мероприятий) подпрограмм государственной программы Чувашской Республики за счет всех источников финансирования 
за 2016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</si>
</sst>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0.000"/>
  </numFmts>
  <fonts count="5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2" fontId="1" fillId="0" borderId="1" xfId="0" applyNumberFormat="1" applyFont="1" applyFill="1" applyBorder="1" applyAlignment="1">
      <alignment horizontal="right" vertical="center"/>
    </xf>
    <xf numFmtId="2" fontId="1" fillId="0" borderId="2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right" vertical="center"/>
    </xf>
    <xf numFmtId="4" fontId="1" fillId="0" borderId="1" xfId="0" applyNumberFormat="1" applyFont="1" applyFill="1" applyBorder="1" applyAlignment="1">
      <alignment horizontal="right" vertical="center"/>
    </xf>
    <xf numFmtId="165" fontId="1" fillId="0" borderId="1" xfId="0" applyNumberFormat="1" applyFont="1" applyFill="1" applyBorder="1" applyAlignment="1">
      <alignment horizontal="right" vertical="center"/>
    </xf>
    <xf numFmtId="164" fontId="1" fillId="0" borderId="1" xfId="0" applyNumberFormat="1" applyFont="1" applyFill="1" applyBorder="1" applyAlignment="1">
      <alignment horizontal="right" vertical="center"/>
    </xf>
    <xf numFmtId="4" fontId="2" fillId="0" borderId="1" xfId="0" applyNumberFormat="1" applyFont="1" applyFill="1" applyBorder="1" applyAlignment="1">
      <alignment horizontal="right" vertical="center"/>
    </xf>
    <xf numFmtId="1" fontId="1" fillId="0" borderId="1" xfId="0" applyNumberFormat="1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right" vertical="center"/>
    </xf>
    <xf numFmtId="0" fontId="1" fillId="0" borderId="0" xfId="0" applyFont="1" applyFill="1"/>
    <xf numFmtId="4" fontId="1" fillId="0" borderId="0" xfId="0" applyNumberFormat="1" applyFont="1" applyFill="1" applyAlignment="1">
      <alignment horizontal="right"/>
    </xf>
    <xf numFmtId="4" fontId="1" fillId="0" borderId="1" xfId="0" applyNumberFormat="1" applyFont="1" applyFill="1" applyBorder="1" applyAlignment="1">
      <alignment horizontal="right" vertical="center" wrapText="1"/>
    </xf>
    <xf numFmtId="4" fontId="1" fillId="0" borderId="0" xfId="0" applyNumberFormat="1" applyFont="1" applyFill="1" applyAlignment="1">
      <alignment horizontal="right" vertical="center"/>
    </xf>
    <xf numFmtId="166" fontId="1" fillId="0" borderId="1" xfId="0" applyNumberFormat="1" applyFont="1" applyFill="1" applyBorder="1" applyAlignment="1">
      <alignment horizontal="right" vertical="center"/>
    </xf>
    <xf numFmtId="2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right" vertical="center" wrapText="1"/>
    </xf>
    <xf numFmtId="2" fontId="1" fillId="0" borderId="0" xfId="0" applyNumberFormat="1" applyFont="1" applyFill="1" applyAlignment="1">
      <alignment horizontal="right" vertical="center"/>
    </xf>
    <xf numFmtId="4" fontId="1" fillId="0" borderId="0" xfId="0" applyNumberFormat="1" applyFont="1" applyFill="1"/>
    <xf numFmtId="0" fontId="1" fillId="0" borderId="0" xfId="0" applyFont="1" applyFill="1" applyAlignment="1">
      <alignment horizontal="right"/>
    </xf>
    <xf numFmtId="0" fontId="2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/>
    <xf numFmtId="0" fontId="3" fillId="0" borderId="6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" fontId="1" fillId="0" borderId="4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/>
    </xf>
    <xf numFmtId="4" fontId="3" fillId="0" borderId="5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 wrapText="1"/>
    </xf>
    <xf numFmtId="4" fontId="3" fillId="0" borderId="2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top" wrapText="1"/>
    </xf>
    <xf numFmtId="0" fontId="1" fillId="0" borderId="4" xfId="0" applyFont="1" applyFill="1" applyBorder="1" applyAlignment="1">
      <alignment horizontal="justify" vertical="top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/>
    <xf numFmtId="0" fontId="2" fillId="0" borderId="2" xfId="0" applyFont="1" applyFill="1" applyBorder="1" applyAlignment="1">
      <alignment horizontal="justify" vertical="top"/>
    </xf>
    <xf numFmtId="0" fontId="2" fillId="0" borderId="3" xfId="0" applyFont="1" applyFill="1" applyBorder="1" applyAlignment="1">
      <alignment horizontal="justify" vertical="top" wrapText="1"/>
    </xf>
    <xf numFmtId="0" fontId="3" fillId="0" borderId="5" xfId="0" applyFont="1" applyFill="1" applyBorder="1" applyAlignment="1">
      <alignment wrapText="1"/>
    </xf>
    <xf numFmtId="0" fontId="1" fillId="0" borderId="5" xfId="0" applyFont="1" applyFill="1" applyBorder="1" applyAlignment="1">
      <alignment horizontal="justify" vertical="top"/>
    </xf>
    <xf numFmtId="0" fontId="2" fillId="0" borderId="1" xfId="0" applyFont="1" applyFill="1" applyBorder="1" applyAlignment="1">
      <alignment horizontal="justify" vertical="top"/>
    </xf>
    <xf numFmtId="0" fontId="3" fillId="0" borderId="2" xfId="0" applyFont="1" applyFill="1" applyBorder="1" applyAlignment="1">
      <alignment wrapText="1"/>
    </xf>
    <xf numFmtId="0" fontId="1" fillId="0" borderId="2" xfId="0" applyFont="1" applyFill="1" applyBorder="1" applyAlignment="1">
      <alignment horizontal="justify" vertical="top"/>
    </xf>
    <xf numFmtId="0" fontId="1" fillId="0" borderId="1" xfId="0" applyFont="1" applyFill="1" applyBorder="1" applyAlignment="1">
      <alignment horizontal="left" vertical="top" wrapText="1"/>
    </xf>
    <xf numFmtId="4" fontId="1" fillId="0" borderId="2" xfId="0" applyNumberFormat="1" applyFont="1" applyFill="1" applyBorder="1" applyAlignment="1">
      <alignment horizontal="right" vertical="center"/>
    </xf>
    <xf numFmtId="0" fontId="1" fillId="0" borderId="4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justify" vertical="top"/>
    </xf>
    <xf numFmtId="0" fontId="1" fillId="0" borderId="3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justify" vertical="top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justify" vertical="top" wrapText="1"/>
    </xf>
    <xf numFmtId="0" fontId="1" fillId="0" borderId="0" xfId="0" applyFont="1" applyFill="1" applyAlignment="1">
      <alignment vertical="center"/>
    </xf>
    <xf numFmtId="0" fontId="1" fillId="0" borderId="1" xfId="0" applyNumberFormat="1" applyFont="1" applyFill="1" applyBorder="1" applyAlignment="1">
      <alignment horizontal="left" vertical="top" wrapText="1"/>
    </xf>
    <xf numFmtId="165" fontId="1" fillId="0" borderId="2" xfId="0" applyNumberFormat="1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4" xfId="0" applyNumberFormat="1" applyFont="1" applyFill="1" applyBorder="1" applyAlignment="1">
      <alignment vertical="top" wrapText="1"/>
    </xf>
    <xf numFmtId="0" fontId="1" fillId="0" borderId="1" xfId="0" applyNumberFormat="1" applyFont="1" applyFill="1" applyBorder="1" applyAlignment="1">
      <alignment horizontal="left" vertical="top" wrapText="1" shrinkToFit="1"/>
    </xf>
    <xf numFmtId="0" fontId="1" fillId="0" borderId="4" xfId="0" applyNumberFormat="1" applyFont="1" applyFill="1" applyBorder="1" applyAlignment="1">
      <alignment horizontal="left" vertical="top" wrapText="1" shrinkToFit="1"/>
    </xf>
    <xf numFmtId="0" fontId="1" fillId="0" borderId="2" xfId="0" applyFont="1" applyFill="1" applyBorder="1"/>
    <xf numFmtId="0" fontId="3" fillId="0" borderId="5" xfId="0" applyFont="1" applyFill="1" applyBorder="1" applyAlignment="1">
      <alignment horizontal="justify" vertical="top"/>
    </xf>
    <xf numFmtId="0" fontId="3" fillId="0" borderId="2" xfId="0" applyFont="1" applyFill="1" applyBorder="1" applyAlignment="1">
      <alignment horizontal="justify" vertical="top"/>
    </xf>
    <xf numFmtId="0" fontId="1" fillId="0" borderId="2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vertical="center" wrapText="1"/>
    </xf>
    <xf numFmtId="0" fontId="1" fillId="0" borderId="0" xfId="0" applyFont="1" applyFill="1" applyAlignment="1">
      <alignment horizontal="left" vertical="top" wrapText="1"/>
    </xf>
    <xf numFmtId="164" fontId="1" fillId="0" borderId="2" xfId="0" applyNumberFormat="1" applyFont="1" applyFill="1" applyBorder="1" applyAlignment="1">
      <alignment horizontal="right" vertical="center"/>
    </xf>
    <xf numFmtId="3" fontId="1" fillId="0" borderId="2" xfId="0" applyNumberFormat="1" applyFont="1" applyFill="1" applyBorder="1" applyAlignment="1">
      <alignment horizontal="right" vertical="center"/>
    </xf>
    <xf numFmtId="3" fontId="1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center"/>
    </xf>
    <xf numFmtId="0" fontId="1" fillId="0" borderId="5" xfId="0" applyFont="1" applyFill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2" fontId="1" fillId="0" borderId="4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/>
    <xf numFmtId="0" fontId="3" fillId="0" borderId="1" xfId="0" applyFont="1" applyFill="1" applyBorder="1" applyAlignment="1"/>
    <xf numFmtId="0" fontId="3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36"/>
  <sheetViews>
    <sheetView tabSelected="1" topLeftCell="A4" zoomScaleNormal="100" workbookViewId="0">
      <pane ySplit="6" topLeftCell="A10" activePane="bottomLeft" state="frozen"/>
      <selection activeCell="A4" sqref="A4"/>
      <selection pane="bottomLeft" activeCell="F172" sqref="F172"/>
    </sheetView>
  </sheetViews>
  <sheetFormatPr defaultColWidth="9.140625" defaultRowHeight="15" x14ac:dyDescent="0.25"/>
  <cols>
    <col min="1" max="1" width="18.28515625" style="10" customWidth="1"/>
    <col min="2" max="2" width="43.5703125" style="10" customWidth="1"/>
    <col min="3" max="3" width="18.140625" style="10" customWidth="1"/>
    <col min="4" max="4" width="14.7109375" style="10" customWidth="1"/>
    <col min="5" max="5" width="12.140625" style="10" customWidth="1"/>
    <col min="6" max="7" width="9.140625" style="10" customWidth="1"/>
    <col min="8" max="8" width="18.42578125" style="10" customWidth="1"/>
    <col min="9" max="9" width="9.140625" style="10" customWidth="1"/>
    <col min="10" max="10" width="14.42578125" style="10" customWidth="1"/>
    <col min="11" max="11" width="14.85546875" style="10" customWidth="1"/>
    <col min="12" max="12" width="17.28515625" style="10" customWidth="1"/>
    <col min="13" max="13" width="15.42578125" style="10" customWidth="1"/>
    <col min="14" max="14" width="15.28515625" style="10" customWidth="1"/>
    <col min="15" max="15" width="14.42578125" style="18" customWidth="1"/>
    <col min="16" max="20" width="9.140625" style="10" customWidth="1"/>
    <col min="21" max="16384" width="9.140625" style="10"/>
  </cols>
  <sheetData>
    <row r="1" spans="1:15" x14ac:dyDescent="0.25">
      <c r="E1" s="19"/>
      <c r="O1" s="11" t="s">
        <v>8</v>
      </c>
    </row>
    <row r="3" spans="1:15" ht="84" customHeight="1" x14ac:dyDescent="0.25">
      <c r="A3" s="20" t="s">
        <v>9</v>
      </c>
      <c r="B3" s="21"/>
      <c r="C3" s="21"/>
      <c r="D3" s="21"/>
      <c r="E3" s="21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 x14ac:dyDescent="0.25">
      <c r="E4" s="19"/>
      <c r="O4" s="19" t="s">
        <v>8</v>
      </c>
    </row>
    <row r="5" spans="1:15" x14ac:dyDescent="0.25">
      <c r="O5" s="10"/>
    </row>
    <row r="6" spans="1:15" ht="63" customHeight="1" x14ac:dyDescent="0.25">
      <c r="A6" s="20" t="s">
        <v>167</v>
      </c>
      <c r="B6" s="21"/>
      <c r="C6" s="21"/>
      <c r="D6" s="21"/>
      <c r="E6" s="21"/>
      <c r="F6" s="23"/>
      <c r="G6" s="23"/>
      <c r="H6" s="23"/>
      <c r="I6" s="23"/>
      <c r="J6" s="23"/>
      <c r="K6" s="23"/>
      <c r="L6" s="23"/>
      <c r="M6" s="23"/>
      <c r="N6" s="23"/>
      <c r="O6" s="23"/>
    </row>
    <row r="7" spans="1:15" ht="9.6" customHeight="1" x14ac:dyDescent="0.25">
      <c r="A7" s="24" t="s">
        <v>1</v>
      </c>
      <c r="B7" s="24" t="s">
        <v>10</v>
      </c>
      <c r="C7" s="24" t="s">
        <v>15</v>
      </c>
      <c r="D7" s="24" t="s">
        <v>16</v>
      </c>
      <c r="E7" s="25"/>
      <c r="F7" s="25"/>
      <c r="G7" s="25"/>
      <c r="H7" s="26" t="s">
        <v>25</v>
      </c>
      <c r="I7" s="26" t="s">
        <v>17</v>
      </c>
      <c r="J7" s="26" t="s">
        <v>114</v>
      </c>
      <c r="K7" s="27" t="s">
        <v>21</v>
      </c>
      <c r="L7" s="28"/>
      <c r="M7" s="28"/>
      <c r="N7" s="28"/>
      <c r="O7" s="29" t="s">
        <v>87</v>
      </c>
    </row>
    <row r="8" spans="1:15" ht="9.6" customHeight="1" x14ac:dyDescent="0.25">
      <c r="A8" s="24"/>
      <c r="B8" s="24"/>
      <c r="C8" s="28"/>
      <c r="D8" s="28"/>
      <c r="E8" s="25"/>
      <c r="F8" s="25"/>
      <c r="G8" s="25"/>
      <c r="H8" s="30"/>
      <c r="I8" s="30"/>
      <c r="J8" s="30"/>
      <c r="K8" s="28"/>
      <c r="L8" s="28"/>
      <c r="M8" s="28"/>
      <c r="N8" s="28"/>
      <c r="O8" s="31"/>
    </row>
    <row r="9" spans="1:15" ht="90" x14ac:dyDescent="0.25">
      <c r="A9" s="28"/>
      <c r="B9" s="28"/>
      <c r="C9" s="28"/>
      <c r="D9" s="32" t="s">
        <v>11</v>
      </c>
      <c r="E9" s="32" t="s">
        <v>12</v>
      </c>
      <c r="F9" s="32" t="s">
        <v>13</v>
      </c>
      <c r="G9" s="32" t="s">
        <v>14</v>
      </c>
      <c r="H9" s="30"/>
      <c r="I9" s="30"/>
      <c r="J9" s="33"/>
      <c r="K9" s="34" t="s">
        <v>18</v>
      </c>
      <c r="L9" s="32" t="s">
        <v>19</v>
      </c>
      <c r="M9" s="32" t="s">
        <v>20</v>
      </c>
      <c r="N9" s="32" t="s">
        <v>0</v>
      </c>
      <c r="O9" s="35"/>
    </row>
    <row r="10" spans="1:15" ht="30" customHeight="1" x14ac:dyDescent="0.25">
      <c r="A10" s="36" t="s">
        <v>47</v>
      </c>
      <c r="B10" s="36" t="s">
        <v>115</v>
      </c>
      <c r="C10" s="37" t="s">
        <v>89</v>
      </c>
      <c r="D10" s="38">
        <v>0</v>
      </c>
      <c r="E10" s="38" t="s">
        <v>23</v>
      </c>
      <c r="F10" s="39"/>
      <c r="G10" s="38" t="s">
        <v>23</v>
      </c>
      <c r="H10" s="40" t="s">
        <v>2</v>
      </c>
      <c r="I10" s="41" t="s">
        <v>24</v>
      </c>
      <c r="J10" s="7">
        <f t="shared" ref="J10:O10" si="0">SUM(J11:J15)</f>
        <v>6335037.0290000001</v>
      </c>
      <c r="K10" s="7">
        <f t="shared" si="0"/>
        <v>6693866.1999999993</v>
      </c>
      <c r="L10" s="7">
        <f t="shared" si="0"/>
        <v>6250238.2000000002</v>
      </c>
      <c r="M10" s="7">
        <f t="shared" si="0"/>
        <v>6693866.1999999993</v>
      </c>
      <c r="N10" s="7">
        <f t="shared" si="0"/>
        <v>6528226.5932899993</v>
      </c>
      <c r="O10" s="7">
        <f t="shared" si="0"/>
        <v>6530269.1000000006</v>
      </c>
    </row>
    <row r="11" spans="1:15" ht="28.5" x14ac:dyDescent="0.25">
      <c r="A11" s="42"/>
      <c r="B11" s="42"/>
      <c r="C11" s="43"/>
      <c r="D11" s="39"/>
      <c r="E11" s="39"/>
      <c r="F11" s="39"/>
      <c r="G11" s="39"/>
      <c r="H11" s="44" t="s">
        <v>3</v>
      </c>
      <c r="I11" s="41" t="s">
        <v>24</v>
      </c>
      <c r="J11" s="7">
        <f t="shared" ref="J11:O15" si="1">J18+J62+J113+J176+J225+J308+J332</f>
        <v>1202194.3030000001</v>
      </c>
      <c r="K11" s="7">
        <f t="shared" si="1"/>
        <v>1572105.4</v>
      </c>
      <c r="L11" s="7">
        <f t="shared" si="1"/>
        <v>1366725.2999999998</v>
      </c>
      <c r="M11" s="7">
        <f t="shared" si="1"/>
        <v>1572105.4</v>
      </c>
      <c r="N11" s="7">
        <f t="shared" si="1"/>
        <v>1506051.8529999997</v>
      </c>
      <c r="O11" s="7">
        <f t="shared" si="1"/>
        <v>1555592.9000000001</v>
      </c>
    </row>
    <row r="12" spans="1:15" ht="57" x14ac:dyDescent="0.25">
      <c r="A12" s="42"/>
      <c r="B12" s="42"/>
      <c r="C12" s="43"/>
      <c r="D12" s="39"/>
      <c r="E12" s="39"/>
      <c r="F12" s="39"/>
      <c r="G12" s="39"/>
      <c r="H12" s="44" t="s">
        <v>5</v>
      </c>
      <c r="I12" s="41" t="s">
        <v>24</v>
      </c>
      <c r="J12" s="7">
        <f t="shared" si="1"/>
        <v>5116015.426</v>
      </c>
      <c r="K12" s="7">
        <f t="shared" si="1"/>
        <v>4636485.6999999993</v>
      </c>
      <c r="L12" s="7">
        <f t="shared" si="1"/>
        <v>4883512.9000000004</v>
      </c>
      <c r="M12" s="7">
        <f t="shared" si="1"/>
        <v>4636485.6999999993</v>
      </c>
      <c r="N12" s="7">
        <f t="shared" si="1"/>
        <v>4218469.0165200001</v>
      </c>
      <c r="O12" s="7">
        <f t="shared" si="1"/>
        <v>4524035</v>
      </c>
    </row>
    <row r="13" spans="1:15" ht="15.75" customHeight="1" x14ac:dyDescent="0.25">
      <c r="A13" s="42"/>
      <c r="B13" s="42"/>
      <c r="C13" s="43"/>
      <c r="D13" s="38" t="s">
        <v>23</v>
      </c>
      <c r="E13" s="38" t="s">
        <v>23</v>
      </c>
      <c r="F13" s="38" t="s">
        <v>23</v>
      </c>
      <c r="G13" s="38" t="s">
        <v>23</v>
      </c>
      <c r="H13" s="44" t="s">
        <v>4</v>
      </c>
      <c r="I13" s="41" t="s">
        <v>24</v>
      </c>
      <c r="J13" s="7">
        <f t="shared" si="1"/>
        <v>7520.3</v>
      </c>
      <c r="K13" s="7">
        <f t="shared" si="1"/>
        <v>275347</v>
      </c>
      <c r="L13" s="7">
        <f t="shared" si="1"/>
        <v>0</v>
      </c>
      <c r="M13" s="7">
        <f t="shared" si="1"/>
        <v>275347</v>
      </c>
      <c r="N13" s="7">
        <f t="shared" si="1"/>
        <v>282497</v>
      </c>
      <c r="O13" s="7">
        <f t="shared" si="1"/>
        <v>232316</v>
      </c>
    </row>
    <row r="14" spans="1:15" ht="99.75" x14ac:dyDescent="0.25">
      <c r="A14" s="42"/>
      <c r="B14" s="42"/>
      <c r="C14" s="43"/>
      <c r="D14" s="38" t="s">
        <v>166</v>
      </c>
      <c r="E14" s="38" t="s">
        <v>23</v>
      </c>
      <c r="F14" s="38" t="s">
        <v>23</v>
      </c>
      <c r="G14" s="38" t="s">
        <v>23</v>
      </c>
      <c r="H14" s="44" t="s">
        <v>6</v>
      </c>
      <c r="I14" s="41" t="s">
        <v>24</v>
      </c>
      <c r="J14" s="7">
        <f t="shared" si="1"/>
        <v>0</v>
      </c>
      <c r="K14" s="7">
        <f t="shared" si="1"/>
        <v>0</v>
      </c>
      <c r="L14" s="7">
        <f t="shared" si="1"/>
        <v>0</v>
      </c>
      <c r="M14" s="7">
        <f t="shared" si="1"/>
        <v>0</v>
      </c>
      <c r="N14" s="7">
        <f t="shared" si="1"/>
        <v>0</v>
      </c>
      <c r="O14" s="7">
        <f t="shared" si="1"/>
        <v>0</v>
      </c>
    </row>
    <row r="15" spans="1:15" ht="28.5" x14ac:dyDescent="0.25">
      <c r="A15" s="45"/>
      <c r="B15" s="45"/>
      <c r="C15" s="46"/>
      <c r="D15" s="38" t="s">
        <v>23</v>
      </c>
      <c r="E15" s="38" t="s">
        <v>23</v>
      </c>
      <c r="F15" s="38" t="s">
        <v>23</v>
      </c>
      <c r="G15" s="38" t="s">
        <v>23</v>
      </c>
      <c r="H15" s="44" t="s">
        <v>7</v>
      </c>
      <c r="I15" s="41" t="s">
        <v>24</v>
      </c>
      <c r="J15" s="7">
        <f t="shared" si="1"/>
        <v>9307</v>
      </c>
      <c r="K15" s="7">
        <f t="shared" si="1"/>
        <v>209928.1</v>
      </c>
      <c r="L15" s="7">
        <f t="shared" si="1"/>
        <v>0</v>
      </c>
      <c r="M15" s="7">
        <f t="shared" si="1"/>
        <v>209928.1</v>
      </c>
      <c r="N15" s="7">
        <f t="shared" si="1"/>
        <v>521208.72377000004</v>
      </c>
      <c r="O15" s="7">
        <f t="shared" si="1"/>
        <v>218325.2</v>
      </c>
    </row>
    <row r="16" spans="1:15" x14ac:dyDescent="0.25">
      <c r="A16" s="47"/>
      <c r="B16" s="47"/>
      <c r="C16" s="38" t="s">
        <v>23</v>
      </c>
      <c r="D16" s="38" t="s">
        <v>23</v>
      </c>
      <c r="E16" s="38" t="s">
        <v>23</v>
      </c>
      <c r="F16" s="38" t="s">
        <v>23</v>
      </c>
      <c r="G16" s="38" t="s">
        <v>23</v>
      </c>
      <c r="H16" s="38" t="s">
        <v>23</v>
      </c>
      <c r="I16" s="39"/>
      <c r="J16" s="48"/>
      <c r="K16" s="4" t="s">
        <v>23</v>
      </c>
      <c r="L16" s="48" t="s">
        <v>23</v>
      </c>
      <c r="M16" s="4" t="s">
        <v>23</v>
      </c>
      <c r="N16" s="4"/>
      <c r="O16" s="4"/>
    </row>
    <row r="17" spans="1:19" ht="30" customHeight="1" x14ac:dyDescent="0.25">
      <c r="A17" s="49" t="s">
        <v>22</v>
      </c>
      <c r="B17" s="36" t="s">
        <v>48</v>
      </c>
      <c r="C17" s="37" t="s">
        <v>89</v>
      </c>
      <c r="D17" s="38">
        <v>856</v>
      </c>
      <c r="E17" s="38" t="s">
        <v>23</v>
      </c>
      <c r="F17" s="39"/>
      <c r="G17" s="38" t="s">
        <v>23</v>
      </c>
      <c r="H17" s="50" t="s">
        <v>2</v>
      </c>
      <c r="I17" s="51" t="s">
        <v>24</v>
      </c>
      <c r="J17" s="4">
        <v>3995848.3</v>
      </c>
      <c r="K17" s="7">
        <f>SUM(K18:K22)</f>
        <v>3737178.2</v>
      </c>
      <c r="L17" s="7">
        <f>SUM(L18:L22)</f>
        <v>3999036.0000000005</v>
      </c>
      <c r="M17" s="7">
        <f>SUM(M18:M22)</f>
        <v>3737178.2</v>
      </c>
      <c r="N17" s="7">
        <f>SUM(N18:N22)</f>
        <v>3537901.3034900003</v>
      </c>
      <c r="O17" s="7">
        <f>SUM(O18:O22)</f>
        <v>3561010.6</v>
      </c>
    </row>
    <row r="18" spans="1:19" ht="30" x14ac:dyDescent="0.25">
      <c r="A18" s="42"/>
      <c r="B18" s="42"/>
      <c r="C18" s="43"/>
      <c r="D18" s="39"/>
      <c r="E18" s="39"/>
      <c r="F18" s="39"/>
      <c r="G18" s="39"/>
      <c r="H18" s="52" t="s">
        <v>3</v>
      </c>
      <c r="I18" s="51" t="s">
        <v>24</v>
      </c>
      <c r="J18" s="4">
        <v>756995.6</v>
      </c>
      <c r="K18" s="7">
        <f t="shared" ref="K18:O22" si="2">K24+K31+K38+K47+K55</f>
        <v>581650.1</v>
      </c>
      <c r="L18" s="7">
        <f t="shared" si="2"/>
        <v>769292.1</v>
      </c>
      <c r="M18" s="7">
        <f t="shared" si="2"/>
        <v>581650.1</v>
      </c>
      <c r="N18" s="7">
        <f t="shared" si="2"/>
        <v>516943.13599999994</v>
      </c>
      <c r="O18" s="7">
        <f t="shared" si="2"/>
        <v>674913.9</v>
      </c>
    </row>
    <row r="19" spans="1:19" ht="60" x14ac:dyDescent="0.25">
      <c r="A19" s="42"/>
      <c r="B19" s="42"/>
      <c r="C19" s="43"/>
      <c r="D19" s="39"/>
      <c r="E19" s="39"/>
      <c r="F19" s="39"/>
      <c r="G19" s="39"/>
      <c r="H19" s="52" t="s">
        <v>5</v>
      </c>
      <c r="I19" s="51" t="s">
        <v>24</v>
      </c>
      <c r="J19" s="4">
        <v>3238852.7</v>
      </c>
      <c r="K19" s="7">
        <f t="shared" si="2"/>
        <v>3155528.1</v>
      </c>
      <c r="L19" s="7">
        <f t="shared" si="2"/>
        <v>3229743.9000000004</v>
      </c>
      <c r="M19" s="7">
        <f t="shared" si="2"/>
        <v>3155528.1</v>
      </c>
      <c r="N19" s="7">
        <f t="shared" si="2"/>
        <v>2742469.5947200004</v>
      </c>
      <c r="O19" s="7">
        <f t="shared" si="2"/>
        <v>2886096.7</v>
      </c>
    </row>
    <row r="20" spans="1:19" ht="30" x14ac:dyDescent="0.25">
      <c r="A20" s="42"/>
      <c r="B20" s="42"/>
      <c r="C20" s="43"/>
      <c r="D20" s="38" t="s">
        <v>23</v>
      </c>
      <c r="E20" s="38" t="s">
        <v>23</v>
      </c>
      <c r="F20" s="38" t="s">
        <v>23</v>
      </c>
      <c r="G20" s="38" t="s">
        <v>23</v>
      </c>
      <c r="H20" s="52" t="s">
        <v>4</v>
      </c>
      <c r="I20" s="51" t="s">
        <v>24</v>
      </c>
      <c r="J20" s="12">
        <v>0</v>
      </c>
      <c r="K20" s="7">
        <f t="shared" si="2"/>
        <v>0</v>
      </c>
      <c r="L20" s="7">
        <f t="shared" si="2"/>
        <v>0</v>
      </c>
      <c r="M20" s="7">
        <f t="shared" si="2"/>
        <v>0</v>
      </c>
      <c r="N20" s="7">
        <f t="shared" si="2"/>
        <v>0</v>
      </c>
      <c r="O20" s="7">
        <f t="shared" si="2"/>
        <v>0</v>
      </c>
    </row>
    <row r="21" spans="1:19" ht="75" x14ac:dyDescent="0.25">
      <c r="A21" s="42"/>
      <c r="B21" s="42"/>
      <c r="C21" s="43"/>
      <c r="D21" s="38" t="s">
        <v>23</v>
      </c>
      <c r="E21" s="38" t="s">
        <v>23</v>
      </c>
      <c r="F21" s="38" t="s">
        <v>23</v>
      </c>
      <c r="G21" s="38" t="s">
        <v>23</v>
      </c>
      <c r="H21" s="52" t="s">
        <v>6</v>
      </c>
      <c r="I21" s="51" t="s">
        <v>24</v>
      </c>
      <c r="J21" s="12">
        <v>0</v>
      </c>
      <c r="K21" s="7">
        <f t="shared" si="2"/>
        <v>0</v>
      </c>
      <c r="L21" s="7">
        <f t="shared" si="2"/>
        <v>0</v>
      </c>
      <c r="M21" s="7">
        <f t="shared" si="2"/>
        <v>0</v>
      </c>
      <c r="N21" s="7">
        <f t="shared" si="2"/>
        <v>0</v>
      </c>
      <c r="O21" s="7">
        <f t="shared" si="2"/>
        <v>0</v>
      </c>
    </row>
    <row r="22" spans="1:19" ht="30" x14ac:dyDescent="0.25">
      <c r="A22" s="45"/>
      <c r="B22" s="45"/>
      <c r="C22" s="46"/>
      <c r="D22" s="38" t="s">
        <v>23</v>
      </c>
      <c r="E22" s="38" t="s">
        <v>23</v>
      </c>
      <c r="F22" s="38" t="s">
        <v>23</v>
      </c>
      <c r="G22" s="38" t="s">
        <v>23</v>
      </c>
      <c r="H22" s="52" t="s">
        <v>7</v>
      </c>
      <c r="I22" s="51" t="s">
        <v>24</v>
      </c>
      <c r="J22" s="12">
        <v>0</v>
      </c>
      <c r="K22" s="7">
        <f t="shared" si="2"/>
        <v>0</v>
      </c>
      <c r="L22" s="7">
        <f t="shared" si="2"/>
        <v>0</v>
      </c>
      <c r="M22" s="7">
        <f t="shared" si="2"/>
        <v>0</v>
      </c>
      <c r="N22" s="7">
        <f t="shared" si="2"/>
        <v>278488.57277000003</v>
      </c>
      <c r="O22" s="7">
        <f t="shared" si="2"/>
        <v>0</v>
      </c>
    </row>
    <row r="23" spans="1:19" ht="46.5" customHeight="1" x14ac:dyDescent="0.25">
      <c r="A23" s="49" t="s">
        <v>57</v>
      </c>
      <c r="B23" s="49" t="s">
        <v>32</v>
      </c>
      <c r="C23" s="37" t="s">
        <v>89</v>
      </c>
      <c r="D23" s="53">
        <v>856</v>
      </c>
      <c r="E23" s="38" t="s">
        <v>23</v>
      </c>
      <c r="F23" s="39"/>
      <c r="G23" s="38" t="s">
        <v>23</v>
      </c>
      <c r="H23" s="52" t="s">
        <v>2</v>
      </c>
      <c r="I23" s="54" t="s">
        <v>24</v>
      </c>
      <c r="J23" s="4">
        <f t="shared" ref="J23:O23" si="3">SUM(J24:J28)</f>
        <v>4100463.8</v>
      </c>
      <c r="K23" s="4">
        <f t="shared" si="3"/>
        <v>3209858.4</v>
      </c>
      <c r="L23" s="4">
        <f t="shared" si="3"/>
        <v>3478269.2</v>
      </c>
      <c r="M23" s="4">
        <f t="shared" si="3"/>
        <v>3209858.4</v>
      </c>
      <c r="N23" s="4">
        <f t="shared" si="3"/>
        <v>2732812.4620000003</v>
      </c>
      <c r="O23" s="4">
        <f t="shared" si="3"/>
        <v>2991075.6</v>
      </c>
    </row>
    <row r="24" spans="1:19" ht="30" x14ac:dyDescent="0.25">
      <c r="A24" s="42"/>
      <c r="B24" s="42"/>
      <c r="C24" s="43"/>
      <c r="D24" s="39"/>
      <c r="E24" s="39"/>
      <c r="F24" s="39"/>
      <c r="G24" s="39"/>
      <c r="H24" s="52" t="s">
        <v>3</v>
      </c>
      <c r="I24" s="54" t="s">
        <v>24</v>
      </c>
      <c r="J24" s="4">
        <f>26012.3+52380.1+839308.4+87.1+532732.3+479+28015.5</f>
        <v>1479014.7000000002</v>
      </c>
      <c r="K24" s="4">
        <v>581650.1</v>
      </c>
      <c r="L24" s="4">
        <f>27653.1+52170.1+25.4+680910.7+8379.4+153.4</f>
        <v>769292.1</v>
      </c>
      <c r="M24" s="4">
        <v>581650.1</v>
      </c>
      <c r="N24" s="4">
        <f>34.72+26769.41+657.887+52287.481+429519.442+165.962+2534.634+4973.6</f>
        <v>516943.13599999994</v>
      </c>
      <c r="O24" s="4">
        <v>674913.9</v>
      </c>
    </row>
    <row r="25" spans="1:19" ht="60" x14ac:dyDescent="0.25">
      <c r="A25" s="42"/>
      <c r="B25" s="42"/>
      <c r="C25" s="43"/>
      <c r="D25" s="39"/>
      <c r="E25" s="39"/>
      <c r="F25" s="39"/>
      <c r="G25" s="39"/>
      <c r="H25" s="52" t="s">
        <v>5</v>
      </c>
      <c r="I25" s="54" t="s">
        <v>24</v>
      </c>
      <c r="J25" s="4">
        <f>24800.3+13545.1+81.9+298518+205991.1+1997644.5+38035.9+38003.7+841.8+442+2920+624.8</f>
        <v>2621449.0999999996</v>
      </c>
      <c r="K25" s="4">
        <v>2628208.2999999998</v>
      </c>
      <c r="L25" s="13">
        <f>3478269.2-769292.1</f>
        <v>2708977.1</v>
      </c>
      <c r="M25" s="4">
        <v>2628208.2999999998</v>
      </c>
      <c r="N25" s="4">
        <f>23008.074+12134.203+86.1+115222.859+22856.835+56881.883+10490.499+2654.787+245550.516+1646308.308+31536.765+33299.528+855.569+588.7+10733.05+921.651+720+2019.999</f>
        <v>2215869.3260000004</v>
      </c>
      <c r="O25" s="4">
        <v>2316161.7000000002</v>
      </c>
    </row>
    <row r="26" spans="1:19" ht="30" x14ac:dyDescent="0.25">
      <c r="A26" s="42"/>
      <c r="B26" s="42"/>
      <c r="C26" s="43"/>
      <c r="D26" s="38" t="s">
        <v>23</v>
      </c>
      <c r="E26" s="38" t="s">
        <v>23</v>
      </c>
      <c r="F26" s="38" t="s">
        <v>23</v>
      </c>
      <c r="G26" s="38" t="s">
        <v>23</v>
      </c>
      <c r="H26" s="52" t="s">
        <v>4</v>
      </c>
      <c r="I26" s="54" t="s">
        <v>24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S26" s="55"/>
    </row>
    <row r="27" spans="1:19" ht="75" x14ac:dyDescent="0.25">
      <c r="A27" s="42"/>
      <c r="B27" s="42"/>
      <c r="C27" s="43"/>
      <c r="D27" s="38" t="s">
        <v>23</v>
      </c>
      <c r="E27" s="38" t="s">
        <v>23</v>
      </c>
      <c r="F27" s="38" t="s">
        <v>23</v>
      </c>
      <c r="G27" s="38" t="s">
        <v>23</v>
      </c>
      <c r="H27" s="52" t="s">
        <v>6</v>
      </c>
      <c r="I27" s="54" t="s">
        <v>24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</row>
    <row r="28" spans="1:19" ht="30" x14ac:dyDescent="0.25">
      <c r="A28" s="45"/>
      <c r="B28" s="45"/>
      <c r="C28" s="46"/>
      <c r="D28" s="38" t="s">
        <v>23</v>
      </c>
      <c r="E28" s="38" t="s">
        <v>23</v>
      </c>
      <c r="F28" s="38" t="s">
        <v>23</v>
      </c>
      <c r="G28" s="38" t="s">
        <v>23</v>
      </c>
      <c r="H28" s="52" t="s">
        <v>7</v>
      </c>
      <c r="I28" s="54" t="s">
        <v>24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</row>
    <row r="29" spans="1:19" ht="120" x14ac:dyDescent="0.25">
      <c r="A29" s="47" t="s">
        <v>116</v>
      </c>
      <c r="B29" s="56" t="s">
        <v>117</v>
      </c>
      <c r="C29" s="38" t="s">
        <v>23</v>
      </c>
      <c r="D29" s="38" t="s">
        <v>23</v>
      </c>
      <c r="E29" s="38" t="s">
        <v>23</v>
      </c>
      <c r="F29" s="38" t="s">
        <v>23</v>
      </c>
      <c r="G29" s="38" t="s">
        <v>23</v>
      </c>
      <c r="H29" s="38" t="s">
        <v>23</v>
      </c>
      <c r="I29" s="53" t="s">
        <v>26</v>
      </c>
      <c r="J29" s="5">
        <v>17.399999999999999</v>
      </c>
      <c r="K29" s="57">
        <v>18.399999999999999</v>
      </c>
      <c r="L29" s="57" t="s">
        <v>23</v>
      </c>
      <c r="M29" s="57" t="s">
        <v>23</v>
      </c>
      <c r="N29" s="5">
        <v>18.399999999999999</v>
      </c>
      <c r="O29" s="5">
        <v>18.3</v>
      </c>
    </row>
    <row r="30" spans="1:19" ht="87.75" customHeight="1" x14ac:dyDescent="0.25">
      <c r="A30" s="58" t="s">
        <v>86</v>
      </c>
      <c r="B30" s="59" t="s">
        <v>33</v>
      </c>
      <c r="C30" s="37" t="s">
        <v>89</v>
      </c>
      <c r="D30" s="53">
        <v>856</v>
      </c>
      <c r="E30" s="38" t="s">
        <v>23</v>
      </c>
      <c r="F30" s="39"/>
      <c r="G30" s="38" t="s">
        <v>23</v>
      </c>
      <c r="H30" s="52" t="s">
        <v>2</v>
      </c>
      <c r="I30" s="54" t="s">
        <v>24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</row>
    <row r="31" spans="1:19" ht="33" customHeight="1" x14ac:dyDescent="0.25">
      <c r="A31" s="60"/>
      <c r="B31" s="61"/>
      <c r="C31" s="43"/>
      <c r="D31" s="39"/>
      <c r="E31" s="39"/>
      <c r="F31" s="39"/>
      <c r="G31" s="39"/>
      <c r="H31" s="52" t="s">
        <v>3</v>
      </c>
      <c r="I31" s="54" t="s">
        <v>24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</row>
    <row r="32" spans="1:19" ht="46.5" customHeight="1" x14ac:dyDescent="0.25">
      <c r="A32" s="60"/>
      <c r="B32" s="61"/>
      <c r="C32" s="43"/>
      <c r="D32" s="39"/>
      <c r="E32" s="39"/>
      <c r="F32" s="39"/>
      <c r="G32" s="39"/>
      <c r="H32" s="52" t="s">
        <v>5</v>
      </c>
      <c r="I32" s="54" t="s">
        <v>24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</row>
    <row r="33" spans="1:15" ht="30" x14ac:dyDescent="0.25">
      <c r="A33" s="60"/>
      <c r="B33" s="61"/>
      <c r="C33" s="43"/>
      <c r="D33" s="38" t="s">
        <v>23</v>
      </c>
      <c r="E33" s="38" t="s">
        <v>23</v>
      </c>
      <c r="F33" s="38" t="s">
        <v>23</v>
      </c>
      <c r="G33" s="38" t="s">
        <v>23</v>
      </c>
      <c r="H33" s="52" t="s">
        <v>4</v>
      </c>
      <c r="I33" s="54" t="s">
        <v>24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</row>
    <row r="34" spans="1:15" ht="75.75" customHeight="1" x14ac:dyDescent="0.25">
      <c r="A34" s="60"/>
      <c r="B34" s="61"/>
      <c r="C34" s="43"/>
      <c r="D34" s="38" t="s">
        <v>23</v>
      </c>
      <c r="E34" s="38" t="s">
        <v>23</v>
      </c>
      <c r="F34" s="38" t="s">
        <v>23</v>
      </c>
      <c r="G34" s="38" t="s">
        <v>23</v>
      </c>
      <c r="H34" s="52" t="s">
        <v>6</v>
      </c>
      <c r="I34" s="54" t="s">
        <v>24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</row>
    <row r="35" spans="1:15" ht="30" x14ac:dyDescent="0.25">
      <c r="A35" s="62"/>
      <c r="B35" s="63"/>
      <c r="C35" s="46"/>
      <c r="D35" s="38" t="s">
        <v>23</v>
      </c>
      <c r="E35" s="38" t="s">
        <v>23</v>
      </c>
      <c r="F35" s="38" t="s">
        <v>23</v>
      </c>
      <c r="G35" s="38" t="s">
        <v>23</v>
      </c>
      <c r="H35" s="52" t="s">
        <v>7</v>
      </c>
      <c r="I35" s="54" t="s">
        <v>24</v>
      </c>
      <c r="J35" s="4"/>
      <c r="K35" s="4"/>
      <c r="L35" s="4">
        <v>0</v>
      </c>
      <c r="M35" s="4"/>
      <c r="N35" s="4">
        <v>0</v>
      </c>
      <c r="O35" s="4">
        <v>0</v>
      </c>
    </row>
    <row r="36" spans="1:15" ht="121.15" customHeight="1" x14ac:dyDescent="0.25">
      <c r="A36" s="64" t="s">
        <v>116</v>
      </c>
      <c r="B36" s="47" t="s">
        <v>34</v>
      </c>
      <c r="C36" s="53" t="s">
        <v>23</v>
      </c>
      <c r="D36" s="38" t="s">
        <v>23</v>
      </c>
      <c r="E36" s="38" t="s">
        <v>23</v>
      </c>
      <c r="F36" s="38" t="s">
        <v>23</v>
      </c>
      <c r="G36" s="38" t="s">
        <v>23</v>
      </c>
      <c r="H36" s="38" t="s">
        <v>23</v>
      </c>
      <c r="I36" s="53" t="s">
        <v>26</v>
      </c>
      <c r="J36" s="6">
        <v>99.8</v>
      </c>
      <c r="K36" s="48" t="s">
        <v>23</v>
      </c>
      <c r="L36" s="48" t="s">
        <v>23</v>
      </c>
      <c r="M36" s="48" t="s">
        <v>23</v>
      </c>
      <c r="N36" s="6">
        <v>99.9</v>
      </c>
      <c r="O36" s="5">
        <v>99.9</v>
      </c>
    </row>
    <row r="37" spans="1:15" ht="30.75" customHeight="1" x14ac:dyDescent="0.25">
      <c r="A37" s="49" t="s">
        <v>51</v>
      </c>
      <c r="B37" s="65" t="s">
        <v>35</v>
      </c>
      <c r="C37" s="37" t="s">
        <v>89</v>
      </c>
      <c r="D37" s="53">
        <v>856</v>
      </c>
      <c r="E37" s="38" t="s">
        <v>23</v>
      </c>
      <c r="F37" s="39"/>
      <c r="G37" s="38" t="s">
        <v>23</v>
      </c>
      <c r="H37" s="52" t="s">
        <v>2</v>
      </c>
      <c r="I37" s="54" t="s">
        <v>24</v>
      </c>
      <c r="J37" s="4">
        <f>SUM(J38:J42)</f>
        <v>509751.6</v>
      </c>
      <c r="K37" s="4">
        <f>SUM(K38:K42)</f>
        <v>525739.69999999995</v>
      </c>
      <c r="L37" s="4">
        <f>SUM(L38:L42)</f>
        <v>518343.6</v>
      </c>
      <c r="M37" s="4">
        <f>SUM(M38:M42)</f>
        <v>525739.69999999995</v>
      </c>
      <c r="N37" s="4">
        <f>SUM(N38:N42)</f>
        <v>803585.98876999994</v>
      </c>
      <c r="O37" s="4">
        <v>568198.80000000005</v>
      </c>
    </row>
    <row r="38" spans="1:15" ht="30" x14ac:dyDescent="0.25">
      <c r="A38" s="42"/>
      <c r="B38" s="42"/>
      <c r="C38" s="43"/>
      <c r="D38" s="39"/>
      <c r="E38" s="39"/>
      <c r="F38" s="39"/>
      <c r="G38" s="39"/>
      <c r="H38" s="52" t="s">
        <v>3</v>
      </c>
      <c r="I38" s="54" t="s">
        <v>24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</row>
    <row r="39" spans="1:15" ht="60" x14ac:dyDescent="0.25">
      <c r="A39" s="42"/>
      <c r="B39" s="42"/>
      <c r="C39" s="43"/>
      <c r="D39" s="39"/>
      <c r="E39" s="39"/>
      <c r="F39" s="39"/>
      <c r="G39" s="39"/>
      <c r="H39" s="52" t="s">
        <v>5</v>
      </c>
      <c r="I39" s="54" t="s">
        <v>24</v>
      </c>
      <c r="J39" s="4">
        <f>220694.2+5649.1+283408.3</f>
        <v>509751.6</v>
      </c>
      <c r="K39" s="4">
        <v>525739.69999999995</v>
      </c>
      <c r="L39" s="4">
        <v>518343.6</v>
      </c>
      <c r="M39" s="4">
        <v>525739.69999999995</v>
      </c>
      <c r="N39" s="4">
        <f>225024.183+5757.6+288682.331+5633.302</f>
        <v>525097.41599999997</v>
      </c>
      <c r="O39" s="4">
        <v>568198.80000000005</v>
      </c>
    </row>
    <row r="40" spans="1:15" ht="30" x14ac:dyDescent="0.25">
      <c r="A40" s="42"/>
      <c r="B40" s="42"/>
      <c r="C40" s="43"/>
      <c r="D40" s="38" t="s">
        <v>23</v>
      </c>
      <c r="E40" s="38" t="s">
        <v>23</v>
      </c>
      <c r="F40" s="38" t="s">
        <v>23</v>
      </c>
      <c r="G40" s="38" t="s">
        <v>23</v>
      </c>
      <c r="H40" s="52" t="s">
        <v>4</v>
      </c>
      <c r="I40" s="54" t="s">
        <v>24</v>
      </c>
      <c r="J40" s="4">
        <v>0</v>
      </c>
      <c r="K40" s="4">
        <v>0</v>
      </c>
      <c r="L40" s="4"/>
      <c r="M40" s="4">
        <v>0</v>
      </c>
      <c r="N40" s="4">
        <v>0</v>
      </c>
      <c r="O40" s="4">
        <v>0</v>
      </c>
    </row>
    <row r="41" spans="1:15" ht="75" x14ac:dyDescent="0.25">
      <c r="A41" s="42"/>
      <c r="B41" s="42"/>
      <c r="C41" s="43"/>
      <c r="D41" s="38" t="s">
        <v>23</v>
      </c>
      <c r="E41" s="38" t="s">
        <v>23</v>
      </c>
      <c r="F41" s="38" t="s">
        <v>23</v>
      </c>
      <c r="G41" s="38" t="s">
        <v>23</v>
      </c>
      <c r="H41" s="52" t="s">
        <v>6</v>
      </c>
      <c r="I41" s="54" t="s">
        <v>24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</row>
    <row r="42" spans="1:15" ht="30" x14ac:dyDescent="0.25">
      <c r="A42" s="45"/>
      <c r="B42" s="45"/>
      <c r="C42" s="46"/>
      <c r="D42" s="38" t="s">
        <v>23</v>
      </c>
      <c r="E42" s="38" t="s">
        <v>23</v>
      </c>
      <c r="F42" s="38" t="s">
        <v>23</v>
      </c>
      <c r="G42" s="38" t="s">
        <v>23</v>
      </c>
      <c r="H42" s="52" t="s">
        <v>7</v>
      </c>
      <c r="I42" s="54" t="s">
        <v>24</v>
      </c>
      <c r="J42" s="4">
        <v>0</v>
      </c>
      <c r="K42" s="4">
        <v>0</v>
      </c>
      <c r="L42" s="4">
        <v>0</v>
      </c>
      <c r="M42" s="4">
        <v>0</v>
      </c>
      <c r="N42" s="4">
        <f>207490.958+70997.61477</f>
        <v>278488.57277000003</v>
      </c>
      <c r="O42" s="4">
        <v>0</v>
      </c>
    </row>
    <row r="43" spans="1:15" ht="90" x14ac:dyDescent="0.25">
      <c r="A43" s="59" t="s">
        <v>118</v>
      </c>
      <c r="B43" s="47" t="s">
        <v>120</v>
      </c>
      <c r="C43" s="38" t="s">
        <v>23</v>
      </c>
      <c r="D43" s="38" t="s">
        <v>23</v>
      </c>
      <c r="E43" s="38" t="s">
        <v>23</v>
      </c>
      <c r="F43" s="38" t="s">
        <v>23</v>
      </c>
      <c r="G43" s="38" t="s">
        <v>23</v>
      </c>
      <c r="H43" s="38" t="s">
        <v>23</v>
      </c>
      <c r="I43" s="53" t="s">
        <v>26</v>
      </c>
      <c r="J43" s="5">
        <v>99.8</v>
      </c>
      <c r="K43" s="57">
        <v>99.9</v>
      </c>
      <c r="L43" s="57" t="s">
        <v>23</v>
      </c>
      <c r="M43" s="57" t="s">
        <v>23</v>
      </c>
      <c r="N43" s="5">
        <v>99.9</v>
      </c>
      <c r="O43" s="5">
        <v>99.9</v>
      </c>
    </row>
    <row r="44" spans="1:15" ht="180" x14ac:dyDescent="0.25">
      <c r="A44" s="61"/>
      <c r="B44" s="64" t="s">
        <v>119</v>
      </c>
      <c r="C44" s="38" t="s">
        <v>23</v>
      </c>
      <c r="D44" s="38" t="s">
        <v>23</v>
      </c>
      <c r="E44" s="38" t="s">
        <v>23</v>
      </c>
      <c r="F44" s="38" t="s">
        <v>23</v>
      </c>
      <c r="G44" s="38" t="s">
        <v>23</v>
      </c>
      <c r="H44" s="38"/>
      <c r="I44" s="53" t="s">
        <v>26</v>
      </c>
      <c r="J44" s="5">
        <v>0</v>
      </c>
      <c r="K44" s="57">
        <v>0</v>
      </c>
      <c r="L44" s="57"/>
      <c r="M44" s="57"/>
      <c r="N44" s="5">
        <v>0</v>
      </c>
      <c r="O44" s="5">
        <v>0</v>
      </c>
    </row>
    <row r="45" spans="1:15" ht="60" x14ac:dyDescent="0.25">
      <c r="A45" s="63"/>
      <c r="B45" s="64" t="s">
        <v>121</v>
      </c>
      <c r="C45" s="38" t="s">
        <v>23</v>
      </c>
      <c r="D45" s="38" t="s">
        <v>23</v>
      </c>
      <c r="E45" s="38" t="s">
        <v>23</v>
      </c>
      <c r="F45" s="38" t="s">
        <v>23</v>
      </c>
      <c r="G45" s="38" t="s">
        <v>23</v>
      </c>
      <c r="H45" s="38"/>
      <c r="I45" s="53" t="s">
        <v>26</v>
      </c>
      <c r="J45" s="5">
        <v>62.9</v>
      </c>
      <c r="K45" s="57">
        <v>60.7</v>
      </c>
      <c r="L45" s="57"/>
      <c r="M45" s="57"/>
      <c r="N45" s="5">
        <v>61</v>
      </c>
      <c r="O45" s="5">
        <v>80</v>
      </c>
    </row>
    <row r="46" spans="1:15" ht="30" customHeight="1" x14ac:dyDescent="0.25">
      <c r="A46" s="49" t="s">
        <v>53</v>
      </c>
      <c r="B46" s="59" t="s">
        <v>107</v>
      </c>
      <c r="C46" s="37" t="s">
        <v>89</v>
      </c>
      <c r="D46" s="53">
        <v>856</v>
      </c>
      <c r="E46" s="38" t="s">
        <v>23</v>
      </c>
      <c r="F46" s="39"/>
      <c r="G46" s="38" t="s">
        <v>23</v>
      </c>
      <c r="H46" s="52" t="s">
        <v>2</v>
      </c>
      <c r="I46" s="54" t="s">
        <v>24</v>
      </c>
      <c r="J46" s="4">
        <f>SUM(J47:J51)</f>
        <v>745</v>
      </c>
      <c r="K46" s="4">
        <f>SUM(K47:K51)</f>
        <v>0</v>
      </c>
      <c r="L46" s="4">
        <f>SUM(L47:L51)</f>
        <v>560</v>
      </c>
      <c r="M46" s="4">
        <f>SUM(M47:M51)</f>
        <v>0</v>
      </c>
      <c r="N46" s="4">
        <f>SUM(N47:N51)</f>
        <v>0</v>
      </c>
      <c r="O46" s="4">
        <v>0</v>
      </c>
    </row>
    <row r="47" spans="1:15" ht="30" customHeight="1" x14ac:dyDescent="0.25">
      <c r="A47" s="42"/>
      <c r="B47" s="61"/>
      <c r="C47" s="43"/>
      <c r="D47" s="39"/>
      <c r="E47" s="39"/>
      <c r="F47" s="39"/>
      <c r="G47" s="39"/>
      <c r="H47" s="52" t="s">
        <v>3</v>
      </c>
      <c r="I47" s="54" t="s">
        <v>24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</row>
    <row r="48" spans="1:15" ht="60" x14ac:dyDescent="0.25">
      <c r="A48" s="42"/>
      <c r="B48" s="61"/>
      <c r="C48" s="43"/>
      <c r="D48" s="39"/>
      <c r="E48" s="39"/>
      <c r="F48" s="39"/>
      <c r="G48" s="39"/>
      <c r="H48" s="52" t="s">
        <v>5</v>
      </c>
      <c r="I48" s="54" t="s">
        <v>24</v>
      </c>
      <c r="J48" s="4">
        <v>745</v>
      </c>
      <c r="K48" s="4">
        <v>0</v>
      </c>
      <c r="L48" s="4">
        <v>560</v>
      </c>
      <c r="M48" s="4">
        <v>0</v>
      </c>
      <c r="N48" s="4">
        <v>0</v>
      </c>
      <c r="O48" s="4">
        <v>0</v>
      </c>
    </row>
    <row r="49" spans="1:15" ht="30" x14ac:dyDescent="0.25">
      <c r="A49" s="42"/>
      <c r="B49" s="61"/>
      <c r="C49" s="43"/>
      <c r="D49" s="38" t="s">
        <v>23</v>
      </c>
      <c r="E49" s="38" t="s">
        <v>23</v>
      </c>
      <c r="F49" s="38" t="s">
        <v>23</v>
      </c>
      <c r="G49" s="38" t="s">
        <v>23</v>
      </c>
      <c r="H49" s="52" t="s">
        <v>4</v>
      </c>
      <c r="I49" s="54" t="s">
        <v>24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</row>
    <row r="50" spans="1:15" ht="75" x14ac:dyDescent="0.25">
      <c r="A50" s="42"/>
      <c r="B50" s="61"/>
      <c r="C50" s="43"/>
      <c r="D50" s="38" t="s">
        <v>23</v>
      </c>
      <c r="E50" s="38" t="s">
        <v>23</v>
      </c>
      <c r="F50" s="38" t="s">
        <v>23</v>
      </c>
      <c r="G50" s="38" t="s">
        <v>23</v>
      </c>
      <c r="H50" s="52" t="s">
        <v>6</v>
      </c>
      <c r="I50" s="54" t="s">
        <v>24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</row>
    <row r="51" spans="1:15" ht="30" x14ac:dyDescent="0.25">
      <c r="A51" s="45"/>
      <c r="B51" s="45"/>
      <c r="C51" s="46"/>
      <c r="D51" s="38" t="s">
        <v>23</v>
      </c>
      <c r="E51" s="38" t="s">
        <v>23</v>
      </c>
      <c r="F51" s="38" t="s">
        <v>23</v>
      </c>
      <c r="G51" s="38" t="s">
        <v>23</v>
      </c>
      <c r="H51" s="52" t="s">
        <v>7</v>
      </c>
      <c r="I51" s="54" t="s">
        <v>24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</row>
    <row r="52" spans="1:15" ht="90" x14ac:dyDescent="0.25">
      <c r="A52" s="59" t="s">
        <v>118</v>
      </c>
      <c r="B52" s="66" t="s">
        <v>120</v>
      </c>
      <c r="C52" s="38" t="s">
        <v>23</v>
      </c>
      <c r="D52" s="38" t="s">
        <v>23</v>
      </c>
      <c r="E52" s="38" t="s">
        <v>23</v>
      </c>
      <c r="F52" s="38" t="s">
        <v>23</v>
      </c>
      <c r="G52" s="38" t="s">
        <v>23</v>
      </c>
      <c r="H52" s="38" t="s">
        <v>23</v>
      </c>
      <c r="I52" s="53" t="s">
        <v>26</v>
      </c>
      <c r="J52" s="5">
        <v>99.8</v>
      </c>
      <c r="K52" s="57">
        <v>99.9</v>
      </c>
      <c r="L52" s="57" t="s">
        <v>23</v>
      </c>
      <c r="M52" s="57" t="s">
        <v>23</v>
      </c>
      <c r="N52" s="5">
        <v>99.9</v>
      </c>
      <c r="O52" s="5">
        <v>99.9</v>
      </c>
    </row>
    <row r="53" spans="1:15" ht="135" x14ac:dyDescent="0.25">
      <c r="A53" s="63"/>
      <c r="B53" s="67" t="s">
        <v>122</v>
      </c>
      <c r="C53" s="38" t="s">
        <v>23</v>
      </c>
      <c r="D53" s="38" t="s">
        <v>23</v>
      </c>
      <c r="E53" s="38" t="s">
        <v>23</v>
      </c>
      <c r="F53" s="38" t="s">
        <v>23</v>
      </c>
      <c r="G53" s="38" t="s">
        <v>23</v>
      </c>
      <c r="H53" s="38" t="s">
        <v>23</v>
      </c>
      <c r="I53" s="53" t="s">
        <v>26</v>
      </c>
      <c r="J53" s="5">
        <v>0</v>
      </c>
      <c r="K53" s="57">
        <v>0</v>
      </c>
      <c r="L53" s="57" t="s">
        <v>23</v>
      </c>
      <c r="M53" s="57" t="s">
        <v>23</v>
      </c>
      <c r="N53" s="5">
        <v>0</v>
      </c>
      <c r="O53" s="5">
        <v>3</v>
      </c>
    </row>
    <row r="54" spans="1:15" ht="57" customHeight="1" x14ac:dyDescent="0.25">
      <c r="A54" s="49" t="s">
        <v>55</v>
      </c>
      <c r="B54" s="49" t="s">
        <v>38</v>
      </c>
      <c r="C54" s="37" t="s">
        <v>89</v>
      </c>
      <c r="D54" s="53">
        <v>856</v>
      </c>
      <c r="E54" s="38" t="s">
        <v>23</v>
      </c>
      <c r="F54" s="39"/>
      <c r="G54" s="38" t="s">
        <v>23</v>
      </c>
      <c r="H54" s="52" t="s">
        <v>2</v>
      </c>
      <c r="I54" s="54" t="s">
        <v>24</v>
      </c>
      <c r="J54" s="4">
        <f>SUM(J55:J59)</f>
        <v>1883.001</v>
      </c>
      <c r="K54" s="4">
        <f>SUM(K55:K59)</f>
        <v>1580.1</v>
      </c>
      <c r="L54" s="4">
        <f>SUM(L55:L59)</f>
        <v>1863.2</v>
      </c>
      <c r="M54" s="4">
        <f>SUM(M55:M59)</f>
        <v>1580.1</v>
      </c>
      <c r="N54" s="4">
        <f>SUM(N55:N59)</f>
        <v>1502.8527199999999</v>
      </c>
      <c r="O54" s="4">
        <v>1736.2</v>
      </c>
    </row>
    <row r="55" spans="1:15" ht="30" x14ac:dyDescent="0.25">
      <c r="A55" s="42"/>
      <c r="B55" s="42"/>
      <c r="C55" s="43"/>
      <c r="D55" s="39"/>
      <c r="E55" s="39"/>
      <c r="F55" s="39"/>
      <c r="G55" s="39"/>
      <c r="H55" s="52" t="s">
        <v>3</v>
      </c>
      <c r="I55" s="54" t="s">
        <v>24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</row>
    <row r="56" spans="1:15" ht="60" x14ac:dyDescent="0.25">
      <c r="A56" s="42"/>
      <c r="B56" s="42"/>
      <c r="C56" s="43"/>
      <c r="D56" s="39"/>
      <c r="E56" s="39"/>
      <c r="F56" s="39"/>
      <c r="G56" s="39"/>
      <c r="H56" s="52" t="s">
        <v>5</v>
      </c>
      <c r="I56" s="54" t="s">
        <v>24</v>
      </c>
      <c r="J56" s="4">
        <f>1883.001</f>
        <v>1883.001</v>
      </c>
      <c r="K56" s="4">
        <v>1580.1</v>
      </c>
      <c r="L56" s="4">
        <v>1863.2</v>
      </c>
      <c r="M56" s="4">
        <v>1580.1</v>
      </c>
      <c r="N56" s="4">
        <f>675.1+104.9+722.85272</f>
        <v>1502.8527199999999</v>
      </c>
      <c r="O56" s="4">
        <v>1736.2</v>
      </c>
    </row>
    <row r="57" spans="1:15" ht="30" x14ac:dyDescent="0.25">
      <c r="A57" s="42"/>
      <c r="B57" s="42"/>
      <c r="C57" s="43"/>
      <c r="D57" s="38" t="s">
        <v>23</v>
      </c>
      <c r="E57" s="38" t="s">
        <v>23</v>
      </c>
      <c r="F57" s="38" t="s">
        <v>23</v>
      </c>
      <c r="G57" s="38" t="s">
        <v>23</v>
      </c>
      <c r="H57" s="52" t="s">
        <v>4</v>
      </c>
      <c r="I57" s="54" t="s">
        <v>24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</row>
    <row r="58" spans="1:15" ht="75" x14ac:dyDescent="0.25">
      <c r="A58" s="42"/>
      <c r="B58" s="42"/>
      <c r="C58" s="43"/>
      <c r="D58" s="38" t="s">
        <v>23</v>
      </c>
      <c r="E58" s="38" t="s">
        <v>23</v>
      </c>
      <c r="F58" s="38" t="s">
        <v>23</v>
      </c>
      <c r="G58" s="38" t="s">
        <v>23</v>
      </c>
      <c r="H58" s="52" t="s">
        <v>6</v>
      </c>
      <c r="I58" s="54" t="s">
        <v>24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</row>
    <row r="59" spans="1:15" ht="30" x14ac:dyDescent="0.25">
      <c r="A59" s="45"/>
      <c r="B59" s="45"/>
      <c r="C59" s="46"/>
      <c r="D59" s="38" t="s">
        <v>23</v>
      </c>
      <c r="E59" s="38" t="s">
        <v>23</v>
      </c>
      <c r="F59" s="38" t="s">
        <v>23</v>
      </c>
      <c r="G59" s="38" t="s">
        <v>23</v>
      </c>
      <c r="H59" s="52" t="s">
        <v>7</v>
      </c>
      <c r="I59" s="54" t="s">
        <v>24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</row>
    <row r="60" spans="1:15" ht="100.15" customHeight="1" x14ac:dyDescent="0.25">
      <c r="A60" s="47" t="s">
        <v>123</v>
      </c>
      <c r="B60" s="47" t="s">
        <v>88</v>
      </c>
      <c r="C60" s="38" t="s">
        <v>23</v>
      </c>
      <c r="D60" s="38" t="s">
        <v>23</v>
      </c>
      <c r="E60" s="38" t="s">
        <v>23</v>
      </c>
      <c r="F60" s="38" t="s">
        <v>23</v>
      </c>
      <c r="G60" s="38" t="s">
        <v>23</v>
      </c>
      <c r="H60" s="38" t="s">
        <v>23</v>
      </c>
      <c r="I60" s="53" t="s">
        <v>26</v>
      </c>
      <c r="J60" s="5">
        <v>99.8</v>
      </c>
      <c r="K60" s="57">
        <v>99.8</v>
      </c>
      <c r="L60" s="48" t="s">
        <v>23</v>
      </c>
      <c r="M60" s="48" t="s">
        <v>23</v>
      </c>
      <c r="N60" s="5">
        <v>99.9</v>
      </c>
      <c r="O60" s="5">
        <v>99.9</v>
      </c>
    </row>
    <row r="61" spans="1:15" ht="30" customHeight="1" x14ac:dyDescent="0.25">
      <c r="A61" s="49" t="s">
        <v>22</v>
      </c>
      <c r="B61" s="36" t="s">
        <v>39</v>
      </c>
      <c r="C61" s="58" t="s">
        <v>41</v>
      </c>
      <c r="D61" s="68"/>
      <c r="E61" s="38" t="s">
        <v>23</v>
      </c>
      <c r="F61" s="39"/>
      <c r="G61" s="38" t="s">
        <v>23</v>
      </c>
      <c r="H61" s="50" t="s">
        <v>2</v>
      </c>
      <c r="I61" s="54" t="s">
        <v>24</v>
      </c>
      <c r="J61" s="6">
        <f>J62+J63+J64+K66</f>
        <v>10612.013000000001</v>
      </c>
      <c r="K61" s="6">
        <f>K62+K63+K64+K66</f>
        <v>350</v>
      </c>
      <c r="L61" s="6">
        <f>L62+L63+L64+L66</f>
        <v>379.4</v>
      </c>
      <c r="M61" s="6">
        <f>M62+M63+M64+M66</f>
        <v>350</v>
      </c>
      <c r="N61" s="1">
        <f>N62+N63+N64+N66</f>
        <v>389</v>
      </c>
      <c r="O61" s="6">
        <f>SUM(O62:O66)</f>
        <v>3043.1</v>
      </c>
    </row>
    <row r="62" spans="1:15" ht="30" x14ac:dyDescent="0.25">
      <c r="A62" s="42"/>
      <c r="B62" s="42"/>
      <c r="C62" s="60"/>
      <c r="D62" s="39"/>
      <c r="E62" s="39"/>
      <c r="F62" s="39"/>
      <c r="G62" s="39"/>
      <c r="H62" s="52" t="s">
        <v>3</v>
      </c>
      <c r="I62" s="54" t="s">
        <v>24</v>
      </c>
      <c r="J62" s="6">
        <f>J70+J77+J84+J91+J99+J106</f>
        <v>10070.013000000001</v>
      </c>
      <c r="K62" s="6">
        <v>0</v>
      </c>
      <c r="L62" s="6">
        <v>0</v>
      </c>
      <c r="M62" s="6">
        <v>0</v>
      </c>
      <c r="N62" s="1">
        <v>0</v>
      </c>
      <c r="O62" s="6">
        <f>O70+O77+O84+O91+O99+O106</f>
        <v>0</v>
      </c>
    </row>
    <row r="63" spans="1:15" ht="60" x14ac:dyDescent="0.25">
      <c r="A63" s="42"/>
      <c r="B63" s="42"/>
      <c r="C63" s="60"/>
      <c r="D63" s="39"/>
      <c r="E63" s="39"/>
      <c r="F63" s="39"/>
      <c r="G63" s="39"/>
      <c r="H63" s="52" t="s">
        <v>5</v>
      </c>
      <c r="I63" s="54" t="s">
        <v>24</v>
      </c>
      <c r="J63" s="6">
        <f>J71+J78+J85+J92+J100+J107</f>
        <v>542</v>
      </c>
      <c r="K63" s="6">
        <v>350</v>
      </c>
      <c r="L63" s="6">
        <v>379.4</v>
      </c>
      <c r="M63" s="6">
        <v>350</v>
      </c>
      <c r="N63" s="1">
        <v>350</v>
      </c>
      <c r="O63" s="6">
        <f>O71+O78+O85+O92+O100+O107</f>
        <v>3043.1</v>
      </c>
    </row>
    <row r="64" spans="1:15" ht="30" x14ac:dyDescent="0.25">
      <c r="A64" s="42"/>
      <c r="B64" s="42"/>
      <c r="C64" s="60"/>
      <c r="D64" s="38" t="s">
        <v>23</v>
      </c>
      <c r="E64" s="38" t="s">
        <v>23</v>
      </c>
      <c r="F64" s="38" t="s">
        <v>23</v>
      </c>
      <c r="G64" s="38" t="s">
        <v>23</v>
      </c>
      <c r="H64" s="52" t="s">
        <v>4</v>
      </c>
      <c r="I64" s="54" t="s">
        <v>24</v>
      </c>
      <c r="J64" s="6">
        <f>J72+J79+J86+J93+J101+J108</f>
        <v>0</v>
      </c>
      <c r="K64" s="6">
        <v>0</v>
      </c>
      <c r="L64" s="6">
        <v>0</v>
      </c>
      <c r="M64" s="6">
        <v>0</v>
      </c>
      <c r="N64" s="1">
        <v>0</v>
      </c>
      <c r="O64" s="6">
        <f>O72+O79+O86+O93+O101+O108</f>
        <v>0</v>
      </c>
    </row>
    <row r="65" spans="1:15" ht="75" x14ac:dyDescent="0.25">
      <c r="A65" s="42"/>
      <c r="B65" s="42"/>
      <c r="C65" s="60"/>
      <c r="D65" s="38" t="s">
        <v>23</v>
      </c>
      <c r="E65" s="38" t="s">
        <v>23</v>
      </c>
      <c r="F65" s="38" t="s">
        <v>23</v>
      </c>
      <c r="G65" s="38" t="s">
        <v>23</v>
      </c>
      <c r="H65" s="52" t="s">
        <v>6</v>
      </c>
      <c r="I65" s="54" t="s">
        <v>24</v>
      </c>
      <c r="J65" s="6">
        <f>J73+J80+J87+J94+J102+J109</f>
        <v>0</v>
      </c>
      <c r="K65" s="6">
        <v>0</v>
      </c>
      <c r="L65" s="6">
        <v>0</v>
      </c>
      <c r="M65" s="6">
        <v>0</v>
      </c>
      <c r="N65" s="1">
        <v>0</v>
      </c>
      <c r="O65" s="6">
        <f>O73+O80+O87+O94+O102+O109</f>
        <v>0</v>
      </c>
    </row>
    <row r="66" spans="1:15" ht="30" x14ac:dyDescent="0.25">
      <c r="A66" s="45"/>
      <c r="B66" s="45"/>
      <c r="C66" s="62"/>
      <c r="D66" s="38" t="s">
        <v>23</v>
      </c>
      <c r="E66" s="38" t="s">
        <v>23</v>
      </c>
      <c r="F66" s="38" t="s">
        <v>23</v>
      </c>
      <c r="G66" s="38" t="s">
        <v>23</v>
      </c>
      <c r="H66" s="52" t="s">
        <v>7</v>
      </c>
      <c r="I66" s="54" t="s">
        <v>24</v>
      </c>
      <c r="J66" s="6">
        <f>J74+J81+J88+J95+J103+J110</f>
        <v>0</v>
      </c>
      <c r="K66" s="6">
        <v>0</v>
      </c>
      <c r="L66" s="6">
        <v>0</v>
      </c>
      <c r="M66" s="6">
        <v>0</v>
      </c>
      <c r="N66" s="1">
        <v>39</v>
      </c>
      <c r="O66" s="6">
        <f>O74+O81+O88+O95+O103+O110</f>
        <v>0</v>
      </c>
    </row>
    <row r="67" spans="1:15" ht="110.45" customHeight="1" x14ac:dyDescent="0.25">
      <c r="A67" s="59" t="s">
        <v>118</v>
      </c>
      <c r="B67" s="47" t="s">
        <v>124</v>
      </c>
      <c r="C67" s="38" t="s">
        <v>23</v>
      </c>
      <c r="D67" s="38" t="s">
        <v>23</v>
      </c>
      <c r="E67" s="38" t="s">
        <v>23</v>
      </c>
      <c r="F67" s="38" t="s">
        <v>23</v>
      </c>
      <c r="G67" s="38" t="s">
        <v>23</v>
      </c>
      <c r="H67" s="38" t="s">
        <v>23</v>
      </c>
      <c r="I67" s="38" t="s">
        <v>23</v>
      </c>
      <c r="J67" s="3" t="s">
        <v>126</v>
      </c>
      <c r="K67" s="3" t="s">
        <v>126</v>
      </c>
      <c r="L67" s="9" t="s">
        <v>23</v>
      </c>
      <c r="M67" s="9" t="s">
        <v>23</v>
      </c>
      <c r="N67" s="3" t="s">
        <v>126</v>
      </c>
      <c r="O67" s="3" t="s">
        <v>126</v>
      </c>
    </row>
    <row r="68" spans="1:15" ht="90" x14ac:dyDescent="0.25">
      <c r="A68" s="63"/>
      <c r="B68" s="64" t="s">
        <v>125</v>
      </c>
      <c r="C68" s="38" t="s">
        <v>23</v>
      </c>
      <c r="D68" s="38" t="s">
        <v>23</v>
      </c>
      <c r="E68" s="38" t="s">
        <v>23</v>
      </c>
      <c r="F68" s="38" t="s">
        <v>23</v>
      </c>
      <c r="G68" s="38" t="s">
        <v>23</v>
      </c>
      <c r="H68" s="38" t="s">
        <v>23</v>
      </c>
      <c r="I68" s="38" t="s">
        <v>23</v>
      </c>
      <c r="J68" s="3" t="s">
        <v>126</v>
      </c>
      <c r="K68" s="3" t="s">
        <v>126</v>
      </c>
      <c r="L68" s="9" t="s">
        <v>23</v>
      </c>
      <c r="M68" s="9" t="s">
        <v>23</v>
      </c>
      <c r="N68" s="3" t="s">
        <v>126</v>
      </c>
      <c r="O68" s="3" t="s">
        <v>126</v>
      </c>
    </row>
    <row r="69" spans="1:15" ht="30" customHeight="1" x14ac:dyDescent="0.25">
      <c r="A69" s="49" t="s">
        <v>57</v>
      </c>
      <c r="B69" s="49" t="s">
        <v>40</v>
      </c>
      <c r="C69" s="58" t="s">
        <v>41</v>
      </c>
      <c r="D69" s="39"/>
      <c r="E69" s="38" t="s">
        <v>23</v>
      </c>
      <c r="F69" s="39"/>
      <c r="G69" s="38" t="s">
        <v>23</v>
      </c>
      <c r="H69" s="52" t="s">
        <v>2</v>
      </c>
      <c r="I69" s="54" t="s">
        <v>24</v>
      </c>
      <c r="J69" s="14">
        <f t="shared" ref="J69" si="4">SUM(J70:J74)</f>
        <v>10612.013000000001</v>
      </c>
      <c r="K69" s="1">
        <f t="shared" ref="K69" si="5">SUM(K70:K74)</f>
        <v>0</v>
      </c>
      <c r="L69" s="1">
        <f t="shared" ref="L69:O69" si="6">SUM(L70:L74)</f>
        <v>0</v>
      </c>
      <c r="M69" s="1">
        <f t="shared" si="6"/>
        <v>0</v>
      </c>
      <c r="N69" s="1">
        <f t="shared" si="6"/>
        <v>0</v>
      </c>
      <c r="O69" s="1">
        <f t="shared" si="6"/>
        <v>3043.1</v>
      </c>
    </row>
    <row r="70" spans="1:15" ht="30" x14ac:dyDescent="0.25">
      <c r="A70" s="42"/>
      <c r="B70" s="42"/>
      <c r="C70" s="60"/>
      <c r="D70" s="53">
        <v>840</v>
      </c>
      <c r="E70" s="53">
        <v>1006</v>
      </c>
      <c r="F70" s="53" t="s">
        <v>42</v>
      </c>
      <c r="G70" s="53"/>
      <c r="H70" s="52" t="s">
        <v>3</v>
      </c>
      <c r="I70" s="54" t="s">
        <v>24</v>
      </c>
      <c r="J70" s="14">
        <v>10070.013000000001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</row>
    <row r="71" spans="1:15" ht="60" x14ac:dyDescent="0.25">
      <c r="A71" s="42"/>
      <c r="B71" s="42"/>
      <c r="C71" s="60"/>
      <c r="D71" s="53">
        <v>840</v>
      </c>
      <c r="E71" s="53">
        <v>1006</v>
      </c>
      <c r="F71" s="53" t="s">
        <v>42</v>
      </c>
      <c r="G71" s="53">
        <v>600</v>
      </c>
      <c r="H71" s="52" t="s">
        <v>5</v>
      </c>
      <c r="I71" s="54" t="s">
        <v>24</v>
      </c>
      <c r="J71" s="6">
        <v>542</v>
      </c>
      <c r="K71" s="1">
        <v>0</v>
      </c>
      <c r="L71" s="1">
        <v>0</v>
      </c>
      <c r="M71" s="1">
        <v>0</v>
      </c>
      <c r="N71" s="1">
        <v>0</v>
      </c>
      <c r="O71" s="1">
        <v>3043.1</v>
      </c>
    </row>
    <row r="72" spans="1:15" ht="30" x14ac:dyDescent="0.25">
      <c r="A72" s="42"/>
      <c r="B72" s="42"/>
      <c r="C72" s="60"/>
      <c r="D72" s="38" t="s">
        <v>23</v>
      </c>
      <c r="E72" s="38" t="s">
        <v>23</v>
      </c>
      <c r="F72" s="38" t="s">
        <v>23</v>
      </c>
      <c r="G72" s="38" t="s">
        <v>23</v>
      </c>
      <c r="H72" s="52" t="s">
        <v>4</v>
      </c>
      <c r="I72" s="54" t="s">
        <v>24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</row>
    <row r="73" spans="1:15" ht="75" x14ac:dyDescent="0.25">
      <c r="A73" s="42"/>
      <c r="B73" s="42"/>
      <c r="C73" s="60"/>
      <c r="D73" s="38" t="s">
        <v>23</v>
      </c>
      <c r="E73" s="38" t="s">
        <v>23</v>
      </c>
      <c r="F73" s="38" t="s">
        <v>23</v>
      </c>
      <c r="G73" s="38" t="s">
        <v>23</v>
      </c>
      <c r="H73" s="52" t="s">
        <v>6</v>
      </c>
      <c r="I73" s="54" t="s">
        <v>24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</row>
    <row r="74" spans="1:15" ht="30" x14ac:dyDescent="0.25">
      <c r="A74" s="45"/>
      <c r="B74" s="45"/>
      <c r="C74" s="62"/>
      <c r="D74" s="38" t="s">
        <v>23</v>
      </c>
      <c r="E74" s="38" t="s">
        <v>23</v>
      </c>
      <c r="F74" s="38" t="s">
        <v>23</v>
      </c>
      <c r="G74" s="38" t="s">
        <v>23</v>
      </c>
      <c r="H74" s="52" t="s">
        <v>7</v>
      </c>
      <c r="I74" s="54" t="s">
        <v>24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</row>
    <row r="75" spans="1:15" ht="126.75" customHeight="1" x14ac:dyDescent="0.25">
      <c r="A75" s="47" t="s">
        <v>127</v>
      </c>
      <c r="B75" s="47" t="s">
        <v>97</v>
      </c>
      <c r="C75" s="38" t="s">
        <v>23</v>
      </c>
      <c r="D75" s="38" t="s">
        <v>23</v>
      </c>
      <c r="E75" s="38" t="s">
        <v>23</v>
      </c>
      <c r="F75" s="38" t="s">
        <v>23</v>
      </c>
      <c r="G75" s="38" t="s">
        <v>23</v>
      </c>
      <c r="H75" s="38" t="s">
        <v>23</v>
      </c>
      <c r="I75" s="53" t="s">
        <v>26</v>
      </c>
      <c r="J75" s="3">
        <v>0.01</v>
      </c>
      <c r="K75" s="3">
        <v>0.01</v>
      </c>
      <c r="L75" s="9" t="s">
        <v>23</v>
      </c>
      <c r="M75" s="9" t="s">
        <v>23</v>
      </c>
      <c r="N75" s="3">
        <v>0.01</v>
      </c>
      <c r="O75" s="3">
        <v>0.01</v>
      </c>
    </row>
    <row r="76" spans="1:15" ht="28.5" customHeight="1" x14ac:dyDescent="0.25">
      <c r="A76" s="49" t="s">
        <v>46</v>
      </c>
      <c r="B76" s="49" t="s">
        <v>95</v>
      </c>
      <c r="C76" s="37" t="s">
        <v>96</v>
      </c>
      <c r="D76" s="39"/>
      <c r="E76" s="38" t="s">
        <v>23</v>
      </c>
      <c r="F76" s="39"/>
      <c r="G76" s="38" t="s">
        <v>23</v>
      </c>
      <c r="H76" s="52" t="s">
        <v>2</v>
      </c>
      <c r="I76" s="54" t="s">
        <v>24</v>
      </c>
      <c r="J76" s="1">
        <v>0</v>
      </c>
      <c r="K76" s="6">
        <f t="shared" ref="K76" si="7">SUM(K77:K81)</f>
        <v>0</v>
      </c>
      <c r="L76" s="6">
        <f t="shared" ref="L76:O76" si="8">SUM(L77:L81)</f>
        <v>0</v>
      </c>
      <c r="M76" s="6">
        <f t="shared" si="8"/>
        <v>0</v>
      </c>
      <c r="N76" s="1">
        <f t="shared" si="8"/>
        <v>0</v>
      </c>
      <c r="O76" s="6">
        <f t="shared" si="8"/>
        <v>0</v>
      </c>
    </row>
    <row r="77" spans="1:15" ht="36.75" customHeight="1" x14ac:dyDescent="0.25">
      <c r="A77" s="42"/>
      <c r="B77" s="42"/>
      <c r="C77" s="69"/>
      <c r="D77" s="39"/>
      <c r="E77" s="39"/>
      <c r="F77" s="39"/>
      <c r="G77" s="39"/>
      <c r="H77" s="52" t="s">
        <v>3</v>
      </c>
      <c r="I77" s="54" t="s">
        <v>24</v>
      </c>
      <c r="J77" s="1">
        <v>0</v>
      </c>
      <c r="K77" s="6">
        <v>0</v>
      </c>
      <c r="L77" s="6">
        <v>0</v>
      </c>
      <c r="M77" s="6">
        <v>0</v>
      </c>
      <c r="N77" s="1">
        <v>0</v>
      </c>
      <c r="O77" s="6">
        <v>0</v>
      </c>
    </row>
    <row r="78" spans="1:15" ht="49.5" customHeight="1" x14ac:dyDescent="0.25">
      <c r="A78" s="42"/>
      <c r="B78" s="42"/>
      <c r="C78" s="69"/>
      <c r="D78" s="39"/>
      <c r="E78" s="39"/>
      <c r="F78" s="39"/>
      <c r="G78" s="39"/>
      <c r="H78" s="52" t="s">
        <v>5</v>
      </c>
      <c r="I78" s="54" t="s">
        <v>24</v>
      </c>
      <c r="J78" s="1">
        <v>0</v>
      </c>
      <c r="K78" s="6">
        <v>0</v>
      </c>
      <c r="L78" s="6">
        <v>0</v>
      </c>
      <c r="M78" s="6">
        <v>0</v>
      </c>
      <c r="N78" s="1">
        <v>0</v>
      </c>
      <c r="O78" s="6">
        <v>0</v>
      </c>
    </row>
    <row r="79" spans="1:15" ht="30" customHeight="1" x14ac:dyDescent="0.25">
      <c r="A79" s="42"/>
      <c r="B79" s="42"/>
      <c r="C79" s="69"/>
      <c r="D79" s="38" t="s">
        <v>23</v>
      </c>
      <c r="E79" s="38" t="s">
        <v>23</v>
      </c>
      <c r="F79" s="38" t="s">
        <v>23</v>
      </c>
      <c r="G79" s="38" t="s">
        <v>23</v>
      </c>
      <c r="H79" s="52" t="s">
        <v>4</v>
      </c>
      <c r="I79" s="54" t="s">
        <v>24</v>
      </c>
      <c r="J79" s="1">
        <v>0</v>
      </c>
      <c r="K79" s="6">
        <v>0</v>
      </c>
      <c r="L79" s="6">
        <v>0</v>
      </c>
      <c r="M79" s="6">
        <v>0</v>
      </c>
      <c r="N79" s="1">
        <v>0</v>
      </c>
      <c r="O79" s="6">
        <v>0</v>
      </c>
    </row>
    <row r="80" spans="1:15" ht="81.75" customHeight="1" x14ac:dyDescent="0.25">
      <c r="A80" s="42"/>
      <c r="B80" s="42"/>
      <c r="C80" s="69"/>
      <c r="D80" s="38" t="s">
        <v>23</v>
      </c>
      <c r="E80" s="38" t="s">
        <v>23</v>
      </c>
      <c r="F80" s="38" t="s">
        <v>23</v>
      </c>
      <c r="G80" s="38" t="s">
        <v>23</v>
      </c>
      <c r="H80" s="52" t="s">
        <v>6</v>
      </c>
      <c r="I80" s="54" t="s">
        <v>24</v>
      </c>
      <c r="J80" s="1">
        <v>0</v>
      </c>
      <c r="K80" s="6">
        <v>0</v>
      </c>
      <c r="L80" s="6">
        <v>0</v>
      </c>
      <c r="M80" s="6">
        <v>0</v>
      </c>
      <c r="N80" s="1">
        <v>0</v>
      </c>
      <c r="O80" s="6">
        <v>0</v>
      </c>
    </row>
    <row r="81" spans="1:15" ht="29.25" customHeight="1" x14ac:dyDescent="0.25">
      <c r="A81" s="45"/>
      <c r="B81" s="45"/>
      <c r="C81" s="70"/>
      <c r="D81" s="38" t="s">
        <v>23</v>
      </c>
      <c r="E81" s="38" t="s">
        <v>23</v>
      </c>
      <c r="F81" s="38" t="s">
        <v>23</v>
      </c>
      <c r="G81" s="38" t="s">
        <v>23</v>
      </c>
      <c r="H81" s="52" t="s">
        <v>7</v>
      </c>
      <c r="I81" s="54" t="s">
        <v>24</v>
      </c>
      <c r="J81" s="1">
        <v>0</v>
      </c>
      <c r="K81" s="6">
        <v>0</v>
      </c>
      <c r="L81" s="6">
        <v>0</v>
      </c>
      <c r="M81" s="6">
        <v>0</v>
      </c>
      <c r="N81" s="1">
        <v>0</v>
      </c>
      <c r="O81" s="6">
        <v>0</v>
      </c>
    </row>
    <row r="82" spans="1:15" ht="126.75" customHeight="1" x14ac:dyDescent="0.25">
      <c r="A82" s="47" t="s">
        <v>127</v>
      </c>
      <c r="B82" s="71" t="s">
        <v>97</v>
      </c>
      <c r="C82" s="38" t="s">
        <v>23</v>
      </c>
      <c r="D82" s="38" t="s">
        <v>23</v>
      </c>
      <c r="E82" s="38" t="s">
        <v>23</v>
      </c>
      <c r="F82" s="38" t="s">
        <v>23</v>
      </c>
      <c r="G82" s="38" t="s">
        <v>23</v>
      </c>
      <c r="H82" s="38" t="s">
        <v>23</v>
      </c>
      <c r="I82" s="38" t="s">
        <v>26</v>
      </c>
      <c r="J82" s="4">
        <v>0.01</v>
      </c>
      <c r="K82" s="48">
        <v>0.01</v>
      </c>
      <c r="L82" s="48" t="s">
        <v>23</v>
      </c>
      <c r="M82" s="48" t="s">
        <v>23</v>
      </c>
      <c r="N82" s="4">
        <v>0.01</v>
      </c>
      <c r="O82" s="48">
        <v>0.01</v>
      </c>
    </row>
    <row r="83" spans="1:15" ht="40.5" customHeight="1" x14ac:dyDescent="0.25">
      <c r="A83" s="49" t="s">
        <v>51</v>
      </c>
      <c r="B83" s="49" t="s">
        <v>98</v>
      </c>
      <c r="C83" s="37" t="s">
        <v>99</v>
      </c>
      <c r="D83" s="39"/>
      <c r="E83" s="38" t="s">
        <v>23</v>
      </c>
      <c r="F83" s="39"/>
      <c r="G83" s="38" t="s">
        <v>23</v>
      </c>
      <c r="H83" s="52" t="s">
        <v>2</v>
      </c>
      <c r="I83" s="54" t="s">
        <v>24</v>
      </c>
      <c r="J83" s="4">
        <v>0</v>
      </c>
      <c r="K83" s="6">
        <f t="shared" ref="K83" si="9">SUM(K84:K88)</f>
        <v>0</v>
      </c>
      <c r="L83" s="6">
        <f t="shared" ref="L83:O83" si="10">SUM(L84:L88)</f>
        <v>0</v>
      </c>
      <c r="M83" s="6">
        <f t="shared" si="10"/>
        <v>0</v>
      </c>
      <c r="N83" s="1">
        <f t="shared" si="10"/>
        <v>0</v>
      </c>
      <c r="O83" s="6">
        <f t="shared" si="10"/>
        <v>0</v>
      </c>
    </row>
    <row r="84" spans="1:15" ht="29.25" customHeight="1" x14ac:dyDescent="0.25">
      <c r="A84" s="42"/>
      <c r="B84" s="42"/>
      <c r="C84" s="69"/>
      <c r="D84" s="39"/>
      <c r="E84" s="39"/>
      <c r="F84" s="39"/>
      <c r="G84" s="39"/>
      <c r="H84" s="52" t="s">
        <v>3</v>
      </c>
      <c r="I84" s="54" t="s">
        <v>24</v>
      </c>
      <c r="J84" s="4">
        <v>0</v>
      </c>
      <c r="K84" s="6">
        <v>0</v>
      </c>
      <c r="L84" s="6">
        <v>0</v>
      </c>
      <c r="M84" s="6">
        <v>0</v>
      </c>
      <c r="N84" s="1">
        <v>0</v>
      </c>
      <c r="O84" s="6">
        <v>0</v>
      </c>
    </row>
    <row r="85" spans="1:15" ht="46.5" customHeight="1" x14ac:dyDescent="0.25">
      <c r="A85" s="42"/>
      <c r="B85" s="42"/>
      <c r="C85" s="69"/>
      <c r="D85" s="39"/>
      <c r="E85" s="39"/>
      <c r="F85" s="39"/>
      <c r="G85" s="39"/>
      <c r="H85" s="52" t="s">
        <v>5</v>
      </c>
      <c r="I85" s="54" t="s">
        <v>24</v>
      </c>
      <c r="J85" s="4">
        <v>0</v>
      </c>
      <c r="K85" s="6">
        <v>0</v>
      </c>
      <c r="L85" s="6">
        <v>0</v>
      </c>
      <c r="M85" s="6">
        <v>0</v>
      </c>
      <c r="N85" s="1">
        <v>0</v>
      </c>
      <c r="O85" s="6">
        <v>0</v>
      </c>
    </row>
    <row r="86" spans="1:15" ht="31.5" customHeight="1" x14ac:dyDescent="0.25">
      <c r="A86" s="42"/>
      <c r="B86" s="42"/>
      <c r="C86" s="69"/>
      <c r="D86" s="38" t="s">
        <v>23</v>
      </c>
      <c r="E86" s="38" t="s">
        <v>23</v>
      </c>
      <c r="F86" s="38" t="s">
        <v>23</v>
      </c>
      <c r="G86" s="38" t="s">
        <v>23</v>
      </c>
      <c r="H86" s="52" t="s">
        <v>4</v>
      </c>
      <c r="I86" s="54" t="s">
        <v>24</v>
      </c>
      <c r="J86" s="4">
        <v>0</v>
      </c>
      <c r="K86" s="6">
        <v>0</v>
      </c>
      <c r="L86" s="6">
        <v>0</v>
      </c>
      <c r="M86" s="6">
        <v>0</v>
      </c>
      <c r="N86" s="1">
        <v>0</v>
      </c>
      <c r="O86" s="6">
        <v>0</v>
      </c>
    </row>
    <row r="87" spans="1:15" ht="76.5" customHeight="1" x14ac:dyDescent="0.25">
      <c r="A87" s="42"/>
      <c r="B87" s="42"/>
      <c r="C87" s="69"/>
      <c r="D87" s="38" t="s">
        <v>23</v>
      </c>
      <c r="E87" s="38" t="s">
        <v>23</v>
      </c>
      <c r="F87" s="38" t="s">
        <v>23</v>
      </c>
      <c r="G87" s="38" t="s">
        <v>23</v>
      </c>
      <c r="H87" s="52" t="s">
        <v>6</v>
      </c>
      <c r="I87" s="54" t="s">
        <v>24</v>
      </c>
      <c r="J87" s="4">
        <v>0</v>
      </c>
      <c r="K87" s="6">
        <v>0</v>
      </c>
      <c r="L87" s="6">
        <v>0</v>
      </c>
      <c r="M87" s="6">
        <v>0</v>
      </c>
      <c r="N87" s="1">
        <v>0</v>
      </c>
      <c r="O87" s="6">
        <v>0</v>
      </c>
    </row>
    <row r="88" spans="1:15" ht="33.75" customHeight="1" x14ac:dyDescent="0.25">
      <c r="A88" s="45"/>
      <c r="B88" s="45"/>
      <c r="C88" s="70"/>
      <c r="D88" s="38" t="s">
        <v>23</v>
      </c>
      <c r="E88" s="38" t="s">
        <v>23</v>
      </c>
      <c r="F88" s="38" t="s">
        <v>23</v>
      </c>
      <c r="G88" s="38" t="s">
        <v>23</v>
      </c>
      <c r="H88" s="52" t="s">
        <v>7</v>
      </c>
      <c r="I88" s="54" t="s">
        <v>24</v>
      </c>
      <c r="J88" s="4">
        <v>0</v>
      </c>
      <c r="K88" s="6">
        <v>0</v>
      </c>
      <c r="L88" s="6">
        <v>0</v>
      </c>
      <c r="M88" s="6">
        <v>0</v>
      </c>
      <c r="N88" s="1">
        <v>0</v>
      </c>
      <c r="O88" s="6">
        <v>0</v>
      </c>
    </row>
    <row r="89" spans="1:15" ht="105" x14ac:dyDescent="0.25">
      <c r="A89" s="47" t="s">
        <v>127</v>
      </c>
      <c r="B89" s="71" t="s">
        <v>100</v>
      </c>
      <c r="C89" s="38" t="s">
        <v>23</v>
      </c>
      <c r="D89" s="38" t="s">
        <v>23</v>
      </c>
      <c r="E89" s="38" t="s">
        <v>23</v>
      </c>
      <c r="F89" s="38" t="s">
        <v>23</v>
      </c>
      <c r="G89" s="38" t="s">
        <v>23</v>
      </c>
      <c r="H89" s="38" t="s">
        <v>23</v>
      </c>
      <c r="I89" s="38" t="s">
        <v>23</v>
      </c>
      <c r="J89" s="5">
        <v>4.8</v>
      </c>
      <c r="K89" s="9">
        <v>7.5</v>
      </c>
      <c r="L89" s="9" t="s">
        <v>23</v>
      </c>
      <c r="M89" s="9" t="s">
        <v>23</v>
      </c>
      <c r="N89" s="6">
        <v>7.5</v>
      </c>
      <c r="O89" s="3">
        <v>0.15</v>
      </c>
    </row>
    <row r="90" spans="1:15" ht="39.75" customHeight="1" x14ac:dyDescent="0.25">
      <c r="A90" s="49" t="s">
        <v>53</v>
      </c>
      <c r="B90" s="49" t="s">
        <v>101</v>
      </c>
      <c r="C90" s="37" t="s">
        <v>102</v>
      </c>
      <c r="D90" s="39"/>
      <c r="E90" s="38" t="s">
        <v>23</v>
      </c>
      <c r="F90" s="39"/>
      <c r="G90" s="38" t="s">
        <v>23</v>
      </c>
      <c r="H90" s="52" t="s">
        <v>2</v>
      </c>
      <c r="I90" s="54" t="s">
        <v>24</v>
      </c>
      <c r="J90" s="4">
        <v>0</v>
      </c>
      <c r="K90" s="6">
        <f t="shared" ref="K90" si="11">SUM(K91:K95)</f>
        <v>0</v>
      </c>
      <c r="L90" s="6">
        <f t="shared" ref="L90:O90" si="12">SUM(L91:L95)</f>
        <v>0</v>
      </c>
      <c r="M90" s="6">
        <f t="shared" si="12"/>
        <v>0</v>
      </c>
      <c r="N90" s="1">
        <f t="shared" si="12"/>
        <v>0</v>
      </c>
      <c r="O90" s="6">
        <f t="shared" si="12"/>
        <v>0</v>
      </c>
    </row>
    <row r="91" spans="1:15" ht="36" customHeight="1" x14ac:dyDescent="0.25">
      <c r="A91" s="42"/>
      <c r="B91" s="42"/>
      <c r="C91" s="69"/>
      <c r="D91" s="39"/>
      <c r="E91" s="39"/>
      <c r="F91" s="39"/>
      <c r="G91" s="39"/>
      <c r="H91" s="52" t="s">
        <v>3</v>
      </c>
      <c r="I91" s="54" t="s">
        <v>24</v>
      </c>
      <c r="J91" s="4">
        <v>0</v>
      </c>
      <c r="K91" s="6">
        <v>0</v>
      </c>
      <c r="L91" s="6">
        <v>0</v>
      </c>
      <c r="M91" s="6">
        <v>0</v>
      </c>
      <c r="N91" s="1">
        <v>0</v>
      </c>
      <c r="O91" s="6">
        <v>0</v>
      </c>
    </row>
    <row r="92" spans="1:15" ht="46.5" customHeight="1" x14ac:dyDescent="0.25">
      <c r="A92" s="42"/>
      <c r="B92" s="42"/>
      <c r="C92" s="69"/>
      <c r="D92" s="39"/>
      <c r="E92" s="39"/>
      <c r="F92" s="39"/>
      <c r="G92" s="39"/>
      <c r="H92" s="52" t="s">
        <v>5</v>
      </c>
      <c r="I92" s="54" t="s">
        <v>24</v>
      </c>
      <c r="J92" s="4">
        <v>0</v>
      </c>
      <c r="K92" s="6">
        <v>0</v>
      </c>
      <c r="L92" s="6">
        <v>0</v>
      </c>
      <c r="M92" s="6">
        <v>0</v>
      </c>
      <c r="N92" s="1">
        <v>0</v>
      </c>
      <c r="O92" s="6">
        <v>0</v>
      </c>
    </row>
    <row r="93" spans="1:15" ht="32.25" customHeight="1" x14ac:dyDescent="0.25">
      <c r="A93" s="42"/>
      <c r="B93" s="42"/>
      <c r="C93" s="69"/>
      <c r="D93" s="38" t="s">
        <v>23</v>
      </c>
      <c r="E93" s="38" t="s">
        <v>23</v>
      </c>
      <c r="F93" s="38" t="s">
        <v>23</v>
      </c>
      <c r="G93" s="38" t="s">
        <v>23</v>
      </c>
      <c r="H93" s="52" t="s">
        <v>4</v>
      </c>
      <c r="I93" s="54" t="s">
        <v>24</v>
      </c>
      <c r="J93" s="4">
        <v>0</v>
      </c>
      <c r="K93" s="6">
        <v>0</v>
      </c>
      <c r="L93" s="6">
        <v>0</v>
      </c>
      <c r="M93" s="6">
        <v>0</v>
      </c>
      <c r="N93" s="1">
        <v>0</v>
      </c>
      <c r="O93" s="6">
        <v>0</v>
      </c>
    </row>
    <row r="94" spans="1:15" ht="75" customHeight="1" x14ac:dyDescent="0.25">
      <c r="A94" s="42"/>
      <c r="B94" s="42"/>
      <c r="C94" s="69"/>
      <c r="D94" s="38" t="s">
        <v>23</v>
      </c>
      <c r="E94" s="38" t="s">
        <v>23</v>
      </c>
      <c r="F94" s="38" t="s">
        <v>23</v>
      </c>
      <c r="G94" s="38" t="s">
        <v>23</v>
      </c>
      <c r="H94" s="52" t="s">
        <v>6</v>
      </c>
      <c r="I94" s="54" t="s">
        <v>24</v>
      </c>
      <c r="J94" s="4">
        <v>0</v>
      </c>
      <c r="K94" s="6">
        <v>0</v>
      </c>
      <c r="L94" s="6">
        <v>0</v>
      </c>
      <c r="M94" s="6">
        <v>0</v>
      </c>
      <c r="N94" s="1">
        <v>0</v>
      </c>
      <c r="O94" s="6">
        <v>0</v>
      </c>
    </row>
    <row r="95" spans="1:15" ht="31.5" customHeight="1" x14ac:dyDescent="0.25">
      <c r="A95" s="45"/>
      <c r="B95" s="45"/>
      <c r="C95" s="70"/>
      <c r="D95" s="38" t="s">
        <v>23</v>
      </c>
      <c r="E95" s="38" t="s">
        <v>23</v>
      </c>
      <c r="F95" s="38" t="s">
        <v>23</v>
      </c>
      <c r="G95" s="38" t="s">
        <v>23</v>
      </c>
      <c r="H95" s="52" t="s">
        <v>7</v>
      </c>
      <c r="I95" s="54" t="s">
        <v>24</v>
      </c>
      <c r="J95" s="4">
        <v>0</v>
      </c>
      <c r="K95" s="6">
        <v>0</v>
      </c>
      <c r="L95" s="6">
        <v>0</v>
      </c>
      <c r="M95" s="6">
        <v>0</v>
      </c>
      <c r="N95" s="1">
        <v>0</v>
      </c>
      <c r="O95" s="6">
        <v>0</v>
      </c>
    </row>
    <row r="96" spans="1:15" ht="75" x14ac:dyDescent="0.25">
      <c r="A96" s="59" t="s">
        <v>129</v>
      </c>
      <c r="B96" s="71" t="s">
        <v>103</v>
      </c>
      <c r="C96" s="38" t="s">
        <v>23</v>
      </c>
      <c r="D96" s="38" t="s">
        <v>23</v>
      </c>
      <c r="E96" s="38" t="s">
        <v>23</v>
      </c>
      <c r="F96" s="38" t="s">
        <v>23</v>
      </c>
      <c r="G96" s="38" t="s">
        <v>23</v>
      </c>
      <c r="H96" s="38" t="s">
        <v>23</v>
      </c>
      <c r="I96" s="38" t="s">
        <v>23</v>
      </c>
      <c r="J96" s="5">
        <v>9.6999999999999993</v>
      </c>
      <c r="K96" s="9">
        <v>0.03</v>
      </c>
      <c r="L96" s="9" t="s">
        <v>23</v>
      </c>
      <c r="M96" s="9" t="s">
        <v>23</v>
      </c>
      <c r="N96" s="15" t="s">
        <v>94</v>
      </c>
      <c r="O96" s="3">
        <v>0.03</v>
      </c>
    </row>
    <row r="97" spans="1:15" ht="75" x14ac:dyDescent="0.25">
      <c r="A97" s="63"/>
      <c r="B97" s="71" t="s">
        <v>104</v>
      </c>
      <c r="C97" s="38" t="s">
        <v>23</v>
      </c>
      <c r="D97" s="38" t="s">
        <v>23</v>
      </c>
      <c r="E97" s="38" t="s">
        <v>23</v>
      </c>
      <c r="F97" s="38" t="s">
        <v>23</v>
      </c>
      <c r="G97" s="38" t="s">
        <v>23</v>
      </c>
      <c r="H97" s="38" t="s">
        <v>23</v>
      </c>
      <c r="I97" s="38" t="s">
        <v>23</v>
      </c>
      <c r="J97" s="5">
        <v>15.5</v>
      </c>
      <c r="K97" s="9">
        <v>0.05</v>
      </c>
      <c r="L97" s="9" t="s">
        <v>23</v>
      </c>
      <c r="M97" s="9" t="s">
        <v>23</v>
      </c>
      <c r="N97" s="15" t="s">
        <v>94</v>
      </c>
      <c r="O97" s="3">
        <v>0.05</v>
      </c>
    </row>
    <row r="98" spans="1:15" ht="33" customHeight="1" x14ac:dyDescent="0.25">
      <c r="A98" s="49" t="s">
        <v>55</v>
      </c>
      <c r="B98" s="49" t="s">
        <v>105</v>
      </c>
      <c r="C98" s="37" t="s">
        <v>102</v>
      </c>
      <c r="D98" s="39"/>
      <c r="E98" s="38" t="s">
        <v>23</v>
      </c>
      <c r="F98" s="39"/>
      <c r="G98" s="38" t="s">
        <v>23</v>
      </c>
      <c r="H98" s="52" t="s">
        <v>2</v>
      </c>
      <c r="I98" s="54" t="s">
        <v>24</v>
      </c>
      <c r="J98" s="4">
        <v>0</v>
      </c>
      <c r="K98" s="6">
        <f t="shared" ref="K98" si="13">SUM(K99:K103)</f>
        <v>350</v>
      </c>
      <c r="L98" s="6">
        <f t="shared" ref="L98:O98" si="14">SUM(L99:L103)</f>
        <v>379</v>
      </c>
      <c r="M98" s="6">
        <f t="shared" si="14"/>
        <v>350</v>
      </c>
      <c r="N98" s="1">
        <f t="shared" si="14"/>
        <v>350</v>
      </c>
      <c r="O98" s="6">
        <f t="shared" si="14"/>
        <v>0</v>
      </c>
    </row>
    <row r="99" spans="1:15" ht="30" customHeight="1" x14ac:dyDescent="0.25">
      <c r="A99" s="42"/>
      <c r="B99" s="42"/>
      <c r="C99" s="69"/>
      <c r="D99" s="39"/>
      <c r="E99" s="39"/>
      <c r="F99" s="39"/>
      <c r="G99" s="39"/>
      <c r="H99" s="52" t="s">
        <v>3</v>
      </c>
      <c r="I99" s="54" t="s">
        <v>24</v>
      </c>
      <c r="J99" s="4">
        <v>0</v>
      </c>
      <c r="K99" s="6">
        <v>0</v>
      </c>
      <c r="L99" s="6">
        <v>0</v>
      </c>
      <c r="M99" s="6">
        <v>0</v>
      </c>
      <c r="N99" s="1">
        <v>0</v>
      </c>
      <c r="O99" s="6">
        <v>0</v>
      </c>
    </row>
    <row r="100" spans="1:15" ht="45" customHeight="1" x14ac:dyDescent="0.25">
      <c r="A100" s="42"/>
      <c r="B100" s="42"/>
      <c r="C100" s="69"/>
      <c r="D100" s="39"/>
      <c r="E100" s="39"/>
      <c r="F100" s="39"/>
      <c r="G100" s="39"/>
      <c r="H100" s="52" t="s">
        <v>5</v>
      </c>
      <c r="I100" s="54" t="s">
        <v>24</v>
      </c>
      <c r="J100" s="4">
        <v>0</v>
      </c>
      <c r="K100" s="6">
        <v>350</v>
      </c>
      <c r="L100" s="6">
        <v>379</v>
      </c>
      <c r="M100" s="6">
        <v>350</v>
      </c>
      <c r="N100" s="1">
        <v>350</v>
      </c>
      <c r="O100" s="6">
        <v>0</v>
      </c>
    </row>
    <row r="101" spans="1:15" ht="33.75" customHeight="1" x14ac:dyDescent="0.25">
      <c r="A101" s="42"/>
      <c r="B101" s="42"/>
      <c r="C101" s="69"/>
      <c r="D101" s="38" t="s">
        <v>23</v>
      </c>
      <c r="E101" s="38" t="s">
        <v>23</v>
      </c>
      <c r="F101" s="38" t="s">
        <v>23</v>
      </c>
      <c r="G101" s="38" t="s">
        <v>23</v>
      </c>
      <c r="H101" s="52" t="s">
        <v>4</v>
      </c>
      <c r="I101" s="54" t="s">
        <v>24</v>
      </c>
      <c r="J101" s="4">
        <v>0</v>
      </c>
      <c r="K101" s="6">
        <v>0</v>
      </c>
      <c r="L101" s="6">
        <v>0</v>
      </c>
      <c r="M101" s="6">
        <v>0</v>
      </c>
      <c r="N101" s="1">
        <v>0</v>
      </c>
      <c r="O101" s="6">
        <v>0</v>
      </c>
    </row>
    <row r="102" spans="1:15" ht="73.5" customHeight="1" x14ac:dyDescent="0.25">
      <c r="A102" s="42"/>
      <c r="B102" s="42"/>
      <c r="C102" s="69"/>
      <c r="D102" s="38" t="s">
        <v>23</v>
      </c>
      <c r="E102" s="38" t="s">
        <v>23</v>
      </c>
      <c r="F102" s="38" t="s">
        <v>23</v>
      </c>
      <c r="G102" s="38" t="s">
        <v>23</v>
      </c>
      <c r="H102" s="52" t="s">
        <v>6</v>
      </c>
      <c r="I102" s="54" t="s">
        <v>24</v>
      </c>
      <c r="J102" s="4">
        <v>0</v>
      </c>
      <c r="K102" s="6">
        <v>0</v>
      </c>
      <c r="L102" s="6">
        <v>0</v>
      </c>
      <c r="M102" s="6">
        <v>0</v>
      </c>
      <c r="N102" s="1">
        <v>0</v>
      </c>
      <c r="O102" s="6">
        <v>0</v>
      </c>
    </row>
    <row r="103" spans="1:15" ht="30" customHeight="1" x14ac:dyDescent="0.25">
      <c r="A103" s="45"/>
      <c r="B103" s="45"/>
      <c r="C103" s="70"/>
      <c r="D103" s="38" t="s">
        <v>23</v>
      </c>
      <c r="E103" s="38" t="s">
        <v>23</v>
      </c>
      <c r="F103" s="38" t="s">
        <v>23</v>
      </c>
      <c r="G103" s="38" t="s">
        <v>23</v>
      </c>
      <c r="H103" s="52" t="s">
        <v>7</v>
      </c>
      <c r="I103" s="54" t="s">
        <v>24</v>
      </c>
      <c r="J103" s="4">
        <v>0</v>
      </c>
      <c r="K103" s="6">
        <v>0</v>
      </c>
      <c r="L103" s="6">
        <v>0</v>
      </c>
      <c r="M103" s="6">
        <v>0</v>
      </c>
      <c r="N103" s="1">
        <v>0</v>
      </c>
      <c r="O103" s="6">
        <v>0</v>
      </c>
    </row>
    <row r="104" spans="1:15" ht="105" x14ac:dyDescent="0.25">
      <c r="A104" s="47" t="s">
        <v>127</v>
      </c>
      <c r="B104" s="71" t="s">
        <v>97</v>
      </c>
      <c r="C104" s="38" t="s">
        <v>23</v>
      </c>
      <c r="D104" s="38" t="s">
        <v>23</v>
      </c>
      <c r="E104" s="38" t="s">
        <v>23</v>
      </c>
      <c r="F104" s="38" t="s">
        <v>23</v>
      </c>
      <c r="G104" s="38" t="s">
        <v>23</v>
      </c>
      <c r="H104" s="38" t="s">
        <v>23</v>
      </c>
      <c r="I104" s="38" t="s">
        <v>26</v>
      </c>
      <c r="J104" s="4">
        <v>0.01</v>
      </c>
      <c r="K104" s="4">
        <v>0.01</v>
      </c>
      <c r="L104" s="9" t="s">
        <v>23</v>
      </c>
      <c r="M104" s="9" t="s">
        <v>23</v>
      </c>
      <c r="N104" s="15" t="s">
        <v>94</v>
      </c>
      <c r="O104" s="3">
        <v>0.01</v>
      </c>
    </row>
    <row r="105" spans="1:15" ht="31.15" customHeight="1" x14ac:dyDescent="0.25">
      <c r="A105" s="49" t="s">
        <v>65</v>
      </c>
      <c r="B105" s="49" t="s">
        <v>106</v>
      </c>
      <c r="C105" s="37" t="s">
        <v>102</v>
      </c>
      <c r="D105" s="39"/>
      <c r="E105" s="38" t="s">
        <v>23</v>
      </c>
      <c r="F105" s="39"/>
      <c r="G105" s="38" t="s">
        <v>23</v>
      </c>
      <c r="H105" s="52" t="s">
        <v>2</v>
      </c>
      <c r="I105" s="54" t="s">
        <v>24</v>
      </c>
      <c r="J105" s="4">
        <v>0</v>
      </c>
      <c r="K105" s="6">
        <v>0</v>
      </c>
      <c r="L105" s="6">
        <v>0</v>
      </c>
      <c r="M105" s="6">
        <v>0</v>
      </c>
      <c r="N105" s="1">
        <f t="shared" ref="N105" si="15">SUM(N106:N110)</f>
        <v>0</v>
      </c>
      <c r="O105" s="6">
        <v>0</v>
      </c>
    </row>
    <row r="106" spans="1:15" ht="30" customHeight="1" x14ac:dyDescent="0.25">
      <c r="A106" s="42"/>
      <c r="B106" s="42"/>
      <c r="C106" s="69"/>
      <c r="D106" s="39"/>
      <c r="E106" s="39"/>
      <c r="F106" s="39"/>
      <c r="G106" s="39"/>
      <c r="H106" s="52" t="s">
        <v>3</v>
      </c>
      <c r="I106" s="54" t="s">
        <v>24</v>
      </c>
      <c r="J106" s="4">
        <v>0</v>
      </c>
      <c r="K106" s="6">
        <v>0</v>
      </c>
      <c r="L106" s="6">
        <v>0</v>
      </c>
      <c r="M106" s="6">
        <v>0</v>
      </c>
      <c r="N106" s="1">
        <v>0</v>
      </c>
      <c r="O106" s="6">
        <v>0</v>
      </c>
    </row>
    <row r="107" spans="1:15" ht="45" customHeight="1" x14ac:dyDescent="0.25">
      <c r="A107" s="42"/>
      <c r="B107" s="42"/>
      <c r="C107" s="69"/>
      <c r="D107" s="39"/>
      <c r="E107" s="39"/>
      <c r="F107" s="39"/>
      <c r="G107" s="39"/>
      <c r="H107" s="52" t="s">
        <v>5</v>
      </c>
      <c r="I107" s="54" t="s">
        <v>24</v>
      </c>
      <c r="J107" s="4">
        <v>0</v>
      </c>
      <c r="K107" s="6">
        <v>0</v>
      </c>
      <c r="L107" s="6">
        <v>0</v>
      </c>
      <c r="M107" s="6">
        <v>0</v>
      </c>
      <c r="N107" s="1">
        <v>0</v>
      </c>
      <c r="O107" s="6">
        <v>0</v>
      </c>
    </row>
    <row r="108" spans="1:15" ht="32.25" customHeight="1" x14ac:dyDescent="0.25">
      <c r="A108" s="42"/>
      <c r="B108" s="42"/>
      <c r="C108" s="69"/>
      <c r="D108" s="38" t="s">
        <v>23</v>
      </c>
      <c r="E108" s="38" t="s">
        <v>23</v>
      </c>
      <c r="F108" s="38" t="s">
        <v>23</v>
      </c>
      <c r="G108" s="38" t="s">
        <v>23</v>
      </c>
      <c r="H108" s="52" t="s">
        <v>4</v>
      </c>
      <c r="I108" s="54" t="s">
        <v>24</v>
      </c>
      <c r="J108" s="4">
        <v>0</v>
      </c>
      <c r="K108" s="6">
        <v>0</v>
      </c>
      <c r="L108" s="6">
        <v>0</v>
      </c>
      <c r="M108" s="6">
        <v>0</v>
      </c>
      <c r="N108" s="1">
        <v>0</v>
      </c>
      <c r="O108" s="6">
        <v>0</v>
      </c>
    </row>
    <row r="109" spans="1:15" ht="76.5" customHeight="1" x14ac:dyDescent="0.25">
      <c r="A109" s="42"/>
      <c r="B109" s="42"/>
      <c r="C109" s="69"/>
      <c r="D109" s="38" t="s">
        <v>23</v>
      </c>
      <c r="E109" s="38" t="s">
        <v>23</v>
      </c>
      <c r="F109" s="38" t="s">
        <v>23</v>
      </c>
      <c r="G109" s="38" t="s">
        <v>23</v>
      </c>
      <c r="H109" s="52" t="s">
        <v>6</v>
      </c>
      <c r="I109" s="54" t="s">
        <v>24</v>
      </c>
      <c r="J109" s="4">
        <v>0</v>
      </c>
      <c r="K109" s="6">
        <v>0</v>
      </c>
      <c r="L109" s="6">
        <v>0</v>
      </c>
      <c r="M109" s="6">
        <v>0</v>
      </c>
      <c r="N109" s="1">
        <v>0</v>
      </c>
      <c r="O109" s="6">
        <v>0</v>
      </c>
    </row>
    <row r="110" spans="1:15" ht="31.5" customHeight="1" x14ac:dyDescent="0.25">
      <c r="A110" s="45"/>
      <c r="B110" s="45"/>
      <c r="C110" s="70"/>
      <c r="D110" s="38" t="s">
        <v>23</v>
      </c>
      <c r="E110" s="38" t="s">
        <v>23</v>
      </c>
      <c r="F110" s="38" t="s">
        <v>23</v>
      </c>
      <c r="G110" s="38" t="s">
        <v>23</v>
      </c>
      <c r="H110" s="52" t="s">
        <v>7</v>
      </c>
      <c r="I110" s="54" t="s">
        <v>24</v>
      </c>
      <c r="J110" s="4">
        <v>0</v>
      </c>
      <c r="K110" s="6">
        <v>0</v>
      </c>
      <c r="L110" s="6">
        <v>0</v>
      </c>
      <c r="M110" s="6">
        <v>0</v>
      </c>
      <c r="N110" s="1">
        <v>0</v>
      </c>
      <c r="O110" s="6">
        <v>0</v>
      </c>
    </row>
    <row r="111" spans="1:15" ht="105" x14ac:dyDescent="0.25">
      <c r="A111" s="47" t="s">
        <v>127</v>
      </c>
      <c r="B111" s="71" t="s">
        <v>97</v>
      </c>
      <c r="C111" s="38" t="s">
        <v>23</v>
      </c>
      <c r="D111" s="38" t="s">
        <v>23</v>
      </c>
      <c r="E111" s="38" t="s">
        <v>23</v>
      </c>
      <c r="F111" s="38" t="s">
        <v>23</v>
      </c>
      <c r="G111" s="38" t="s">
        <v>23</v>
      </c>
      <c r="H111" s="38" t="s">
        <v>23</v>
      </c>
      <c r="I111" s="38" t="s">
        <v>23</v>
      </c>
      <c r="J111" s="4">
        <v>0.01</v>
      </c>
      <c r="K111" s="9">
        <v>0.01</v>
      </c>
      <c r="L111" s="9" t="s">
        <v>23</v>
      </c>
      <c r="M111" s="9" t="s">
        <v>23</v>
      </c>
      <c r="N111" s="15" t="s">
        <v>94</v>
      </c>
      <c r="O111" s="3">
        <v>0.01</v>
      </c>
    </row>
    <row r="112" spans="1:15" ht="30" customHeight="1" x14ac:dyDescent="0.25">
      <c r="A112" s="49" t="s">
        <v>22</v>
      </c>
      <c r="B112" s="36" t="s">
        <v>85</v>
      </c>
      <c r="C112" s="37" t="s">
        <v>89</v>
      </c>
      <c r="D112" s="68"/>
      <c r="E112" s="38" t="s">
        <v>23</v>
      </c>
      <c r="F112" s="39"/>
      <c r="G112" s="38" t="s">
        <v>23</v>
      </c>
      <c r="H112" s="50" t="s">
        <v>2</v>
      </c>
      <c r="I112" s="54" t="s">
        <v>24</v>
      </c>
      <c r="J112" s="4">
        <f t="shared" ref="J112:O112" si="16">SUM(J113:J117)</f>
        <v>131958.39999999999</v>
      </c>
      <c r="K112" s="4">
        <f t="shared" si="16"/>
        <v>57537.2</v>
      </c>
      <c r="L112" s="4">
        <f t="shared" si="16"/>
        <v>23357.4</v>
      </c>
      <c r="M112" s="4">
        <f t="shared" si="16"/>
        <v>57537.2</v>
      </c>
      <c r="N112" s="4">
        <f t="shared" si="16"/>
        <v>73984.2</v>
      </c>
      <c r="O112" s="4">
        <f t="shared" si="16"/>
        <v>42098.5</v>
      </c>
    </row>
    <row r="113" spans="1:15" ht="30" x14ac:dyDescent="0.25">
      <c r="A113" s="42"/>
      <c r="B113" s="42"/>
      <c r="C113" s="43"/>
      <c r="D113" s="39"/>
      <c r="E113" s="39"/>
      <c r="F113" s="39"/>
      <c r="G113" s="39"/>
      <c r="H113" s="52" t="s">
        <v>3</v>
      </c>
      <c r="I113" s="54" t="s">
        <v>24</v>
      </c>
      <c r="J113" s="4">
        <f t="shared" ref="J113:O113" si="17">J119+J126+J143+J150+J160</f>
        <v>78994.299999999988</v>
      </c>
      <c r="K113" s="4">
        <f t="shared" si="17"/>
        <v>36266.199999999997</v>
      </c>
      <c r="L113" s="4">
        <f t="shared" si="17"/>
        <v>15887.1</v>
      </c>
      <c r="M113" s="4">
        <f t="shared" si="17"/>
        <v>36266.199999999997</v>
      </c>
      <c r="N113" s="4">
        <f t="shared" si="17"/>
        <v>36256.199999999997</v>
      </c>
      <c r="O113" s="4">
        <f t="shared" si="17"/>
        <v>32778.1</v>
      </c>
    </row>
    <row r="114" spans="1:15" ht="60" x14ac:dyDescent="0.25">
      <c r="A114" s="42"/>
      <c r="B114" s="42"/>
      <c r="C114" s="43"/>
      <c r="D114" s="39"/>
      <c r="E114" s="39"/>
      <c r="F114" s="39"/>
      <c r="G114" s="39"/>
      <c r="H114" s="52" t="s">
        <v>5</v>
      </c>
      <c r="I114" s="54" t="s">
        <v>24</v>
      </c>
      <c r="J114" s="4">
        <f t="shared" ref="J114" si="18">J120+J127+J144+J151+J161</f>
        <v>36136.800000000003</v>
      </c>
      <c r="K114" s="4">
        <f t="shared" ref="K114:M114" si="19">K120+K127+K144+K151+K161</f>
        <v>19106</v>
      </c>
      <c r="L114" s="4">
        <f>L120+L127+L144+L151+L161</f>
        <v>7470.2999999999993</v>
      </c>
      <c r="M114" s="4">
        <f t="shared" si="19"/>
        <v>19106</v>
      </c>
      <c r="N114" s="4">
        <f t="shared" ref="N114:O117" si="20">N120+N127+N144+N151+N161</f>
        <v>19106</v>
      </c>
      <c r="O114" s="4">
        <f t="shared" si="20"/>
        <v>9320.4</v>
      </c>
    </row>
    <row r="115" spans="1:15" ht="30" x14ac:dyDescent="0.25">
      <c r="A115" s="42"/>
      <c r="B115" s="42"/>
      <c r="C115" s="43"/>
      <c r="D115" s="38" t="s">
        <v>23</v>
      </c>
      <c r="E115" s="38" t="s">
        <v>23</v>
      </c>
      <c r="F115" s="38" t="s">
        <v>23</v>
      </c>
      <c r="G115" s="38" t="s">
        <v>23</v>
      </c>
      <c r="H115" s="52" t="s">
        <v>4</v>
      </c>
      <c r="I115" s="54" t="s">
        <v>24</v>
      </c>
      <c r="J115" s="4">
        <f t="shared" ref="J115" si="21">J121+J128+J145+J152+J162</f>
        <v>7520.3</v>
      </c>
      <c r="K115" s="4">
        <f t="shared" ref="K115:M115" si="22">K121+K128+K145+K152+K162</f>
        <v>2165</v>
      </c>
      <c r="L115" s="4">
        <f>L121+L128+L145+L152+L162</f>
        <v>0</v>
      </c>
      <c r="M115" s="4">
        <f t="shared" si="22"/>
        <v>2165</v>
      </c>
      <c r="N115" s="4">
        <f t="shared" si="20"/>
        <v>9315</v>
      </c>
      <c r="O115" s="4">
        <f t="shared" si="20"/>
        <v>0</v>
      </c>
    </row>
    <row r="116" spans="1:15" ht="75" x14ac:dyDescent="0.25">
      <c r="A116" s="42"/>
      <c r="B116" s="42"/>
      <c r="C116" s="43"/>
      <c r="D116" s="38" t="s">
        <v>23</v>
      </c>
      <c r="E116" s="38" t="s">
        <v>23</v>
      </c>
      <c r="F116" s="38" t="s">
        <v>23</v>
      </c>
      <c r="G116" s="38" t="s">
        <v>23</v>
      </c>
      <c r="H116" s="52" t="s">
        <v>6</v>
      </c>
      <c r="I116" s="54" t="s">
        <v>24</v>
      </c>
      <c r="J116" s="4">
        <f t="shared" ref="J116" si="23">J122+J129+J146+J153+J163</f>
        <v>0</v>
      </c>
      <c r="K116" s="4">
        <f t="shared" ref="K116:M116" si="24">K122+K129+K146+K153+K163</f>
        <v>0</v>
      </c>
      <c r="L116" s="4">
        <f>L122+L129+L146+L153+L163</f>
        <v>0</v>
      </c>
      <c r="M116" s="4">
        <f t="shared" si="24"/>
        <v>0</v>
      </c>
      <c r="N116" s="4">
        <f t="shared" si="20"/>
        <v>0</v>
      </c>
      <c r="O116" s="4">
        <f t="shared" si="20"/>
        <v>0</v>
      </c>
    </row>
    <row r="117" spans="1:15" ht="30" customHeight="1" x14ac:dyDescent="0.25">
      <c r="A117" s="45"/>
      <c r="B117" s="45"/>
      <c r="C117" s="46"/>
      <c r="D117" s="38" t="s">
        <v>23</v>
      </c>
      <c r="E117" s="38" t="s">
        <v>23</v>
      </c>
      <c r="F117" s="38" t="s">
        <v>23</v>
      </c>
      <c r="G117" s="38" t="s">
        <v>23</v>
      </c>
      <c r="H117" s="52" t="s">
        <v>7</v>
      </c>
      <c r="I117" s="54" t="s">
        <v>24</v>
      </c>
      <c r="J117" s="4">
        <f t="shared" ref="J117" si="25">J123+J130+J147+J154+J164</f>
        <v>9307</v>
      </c>
      <c r="K117" s="4">
        <f t="shared" ref="K117:M117" si="26">K123+K130+K147+K154+K164</f>
        <v>0</v>
      </c>
      <c r="L117" s="4">
        <f>L123+L130+L147+L154+L164</f>
        <v>0</v>
      </c>
      <c r="M117" s="4">
        <f t="shared" si="26"/>
        <v>0</v>
      </c>
      <c r="N117" s="4">
        <f t="shared" si="20"/>
        <v>9307</v>
      </c>
      <c r="O117" s="4">
        <f t="shared" si="20"/>
        <v>0</v>
      </c>
    </row>
    <row r="118" spans="1:15" ht="30" customHeight="1" x14ac:dyDescent="0.25">
      <c r="A118" s="49" t="s">
        <v>57</v>
      </c>
      <c r="B118" s="59" t="s">
        <v>108</v>
      </c>
      <c r="C118" s="37" t="s">
        <v>89</v>
      </c>
      <c r="D118" s="68"/>
      <c r="E118" s="38" t="s">
        <v>23</v>
      </c>
      <c r="F118" s="39"/>
      <c r="G118" s="38" t="s">
        <v>23</v>
      </c>
      <c r="H118" s="50" t="s">
        <v>2</v>
      </c>
      <c r="I118" s="54" t="s">
        <v>24</v>
      </c>
      <c r="J118" s="1">
        <v>0</v>
      </c>
      <c r="K118" s="4">
        <v>0</v>
      </c>
      <c r="L118" s="4">
        <v>0</v>
      </c>
      <c r="M118" s="4">
        <v>0</v>
      </c>
      <c r="N118" s="4">
        <v>0</v>
      </c>
      <c r="O118" s="4">
        <v>0</v>
      </c>
    </row>
    <row r="119" spans="1:15" ht="30" customHeight="1" x14ac:dyDescent="0.25">
      <c r="A119" s="42"/>
      <c r="B119" s="61"/>
      <c r="C119" s="43"/>
      <c r="D119" s="39"/>
      <c r="E119" s="39"/>
      <c r="F119" s="39"/>
      <c r="G119" s="39"/>
      <c r="H119" s="52" t="s">
        <v>3</v>
      </c>
      <c r="I119" s="54" t="s">
        <v>24</v>
      </c>
      <c r="J119" s="1">
        <v>0</v>
      </c>
      <c r="K119" s="4">
        <v>0</v>
      </c>
      <c r="L119" s="4">
        <v>0</v>
      </c>
      <c r="M119" s="4">
        <v>0</v>
      </c>
      <c r="N119" s="4">
        <v>0</v>
      </c>
      <c r="O119" s="4">
        <v>0</v>
      </c>
    </row>
    <row r="120" spans="1:15" ht="30" customHeight="1" x14ac:dyDescent="0.25">
      <c r="A120" s="42"/>
      <c r="B120" s="42"/>
      <c r="C120" s="43"/>
      <c r="D120" s="39"/>
      <c r="E120" s="39"/>
      <c r="F120" s="39"/>
      <c r="G120" s="39"/>
      <c r="H120" s="52" t="s">
        <v>5</v>
      </c>
      <c r="I120" s="54" t="s">
        <v>24</v>
      </c>
      <c r="J120" s="1">
        <v>0</v>
      </c>
      <c r="K120" s="4">
        <v>0</v>
      </c>
      <c r="L120" s="4">
        <v>0</v>
      </c>
      <c r="M120" s="4">
        <v>0</v>
      </c>
      <c r="N120" s="4">
        <v>0</v>
      </c>
      <c r="O120" s="4">
        <v>0</v>
      </c>
    </row>
    <row r="121" spans="1:15" ht="30" customHeight="1" x14ac:dyDescent="0.25">
      <c r="A121" s="42"/>
      <c r="B121" s="42"/>
      <c r="C121" s="43"/>
      <c r="D121" s="38" t="s">
        <v>23</v>
      </c>
      <c r="E121" s="38" t="s">
        <v>23</v>
      </c>
      <c r="F121" s="38" t="s">
        <v>23</v>
      </c>
      <c r="G121" s="38" t="s">
        <v>23</v>
      </c>
      <c r="H121" s="52" t="s">
        <v>4</v>
      </c>
      <c r="I121" s="54" t="s">
        <v>24</v>
      </c>
      <c r="J121" s="1">
        <v>0</v>
      </c>
      <c r="K121" s="4">
        <v>0</v>
      </c>
      <c r="L121" s="4">
        <v>0</v>
      </c>
      <c r="M121" s="4">
        <v>0</v>
      </c>
      <c r="N121" s="4">
        <v>0</v>
      </c>
      <c r="O121" s="4">
        <v>0</v>
      </c>
    </row>
    <row r="122" spans="1:15" ht="30" customHeight="1" x14ac:dyDescent="0.25">
      <c r="A122" s="42"/>
      <c r="B122" s="42"/>
      <c r="C122" s="43"/>
      <c r="D122" s="38" t="s">
        <v>23</v>
      </c>
      <c r="E122" s="38" t="s">
        <v>23</v>
      </c>
      <c r="F122" s="38" t="s">
        <v>23</v>
      </c>
      <c r="G122" s="38" t="s">
        <v>23</v>
      </c>
      <c r="H122" s="52" t="s">
        <v>6</v>
      </c>
      <c r="I122" s="54" t="s">
        <v>24</v>
      </c>
      <c r="J122" s="1">
        <v>0</v>
      </c>
      <c r="K122" s="4">
        <v>0</v>
      </c>
      <c r="L122" s="4">
        <v>0</v>
      </c>
      <c r="M122" s="4">
        <v>0</v>
      </c>
      <c r="N122" s="4">
        <v>0</v>
      </c>
      <c r="O122" s="4">
        <v>0</v>
      </c>
    </row>
    <row r="123" spans="1:15" ht="30" customHeight="1" x14ac:dyDescent="0.25">
      <c r="A123" s="45"/>
      <c r="B123" s="45"/>
      <c r="C123" s="46"/>
      <c r="D123" s="38" t="s">
        <v>23</v>
      </c>
      <c r="E123" s="38" t="s">
        <v>23</v>
      </c>
      <c r="F123" s="38" t="s">
        <v>23</v>
      </c>
      <c r="G123" s="38" t="s">
        <v>23</v>
      </c>
      <c r="H123" s="52" t="s">
        <v>7</v>
      </c>
      <c r="I123" s="54" t="s">
        <v>24</v>
      </c>
      <c r="J123" s="1">
        <v>0</v>
      </c>
      <c r="K123" s="4">
        <v>0</v>
      </c>
      <c r="L123" s="4">
        <v>0</v>
      </c>
      <c r="M123" s="4">
        <v>0</v>
      </c>
      <c r="N123" s="4">
        <v>0</v>
      </c>
      <c r="O123" s="4">
        <v>0</v>
      </c>
    </row>
    <row r="124" spans="1:15" ht="105" x14ac:dyDescent="0.25">
      <c r="A124" s="47" t="s">
        <v>127</v>
      </c>
      <c r="B124" s="72" t="s">
        <v>130</v>
      </c>
      <c r="C124" s="38" t="s">
        <v>23</v>
      </c>
      <c r="D124" s="38" t="s">
        <v>23</v>
      </c>
      <c r="E124" s="38" t="s">
        <v>23</v>
      </c>
      <c r="F124" s="38" t="s">
        <v>23</v>
      </c>
      <c r="G124" s="38" t="s">
        <v>23</v>
      </c>
      <c r="H124" s="38" t="s">
        <v>23</v>
      </c>
      <c r="I124" s="54" t="s">
        <v>131</v>
      </c>
      <c r="J124" s="6">
        <v>2</v>
      </c>
      <c r="K124" s="6">
        <v>1</v>
      </c>
      <c r="L124" s="6" t="s">
        <v>23</v>
      </c>
      <c r="M124" s="6" t="s">
        <v>23</v>
      </c>
      <c r="N124" s="6">
        <v>1</v>
      </c>
      <c r="O124" s="6">
        <v>0</v>
      </c>
    </row>
    <row r="125" spans="1:15" ht="30" customHeight="1" x14ac:dyDescent="0.25">
      <c r="A125" s="49" t="s">
        <v>46</v>
      </c>
      <c r="B125" s="59" t="s">
        <v>49</v>
      </c>
      <c r="C125" s="37" t="s">
        <v>90</v>
      </c>
      <c r="D125" s="53">
        <v>856</v>
      </c>
      <c r="E125" s="38" t="s">
        <v>23</v>
      </c>
      <c r="F125" s="39"/>
      <c r="G125" s="38" t="s">
        <v>23</v>
      </c>
      <c r="H125" s="52" t="s">
        <v>2</v>
      </c>
      <c r="I125" s="54" t="s">
        <v>24</v>
      </c>
      <c r="J125" s="4">
        <f>SUM(J126:J130)</f>
        <v>71657.8</v>
      </c>
      <c r="K125" s="4">
        <f>SUM(K126:K130)</f>
        <v>13661</v>
      </c>
      <c r="L125" s="4">
        <f>SUM(L126:L130)</f>
        <v>19932.5</v>
      </c>
      <c r="M125" s="4">
        <f>SUM(M126:M130)</f>
        <v>13661</v>
      </c>
      <c r="N125" s="4">
        <v>13661</v>
      </c>
      <c r="O125" s="4">
        <f>SUM(O126:O130)</f>
        <v>11261.9</v>
      </c>
    </row>
    <row r="126" spans="1:15" ht="30" x14ac:dyDescent="0.25">
      <c r="A126" s="42"/>
      <c r="B126" s="61"/>
      <c r="C126" s="69"/>
      <c r="D126" s="39"/>
      <c r="E126" s="39"/>
      <c r="F126" s="39"/>
      <c r="G126" s="39"/>
      <c r="H126" s="52" t="s">
        <v>3</v>
      </c>
      <c r="I126" s="54" t="s">
        <v>24</v>
      </c>
      <c r="J126" s="4">
        <v>39926.9</v>
      </c>
      <c r="K126" s="4">
        <v>8868</v>
      </c>
      <c r="L126" s="4">
        <v>15887.1</v>
      </c>
      <c r="M126" s="4">
        <v>8868</v>
      </c>
      <c r="N126" s="4">
        <v>8868</v>
      </c>
      <c r="O126" s="4">
        <v>10473.6</v>
      </c>
    </row>
    <row r="127" spans="1:15" ht="60" x14ac:dyDescent="0.25">
      <c r="A127" s="42"/>
      <c r="B127" s="42"/>
      <c r="C127" s="69"/>
      <c r="D127" s="39"/>
      <c r="E127" s="39"/>
      <c r="F127" s="39"/>
      <c r="G127" s="39"/>
      <c r="H127" s="52" t="s">
        <v>5</v>
      </c>
      <c r="I127" s="54" t="s">
        <v>24</v>
      </c>
      <c r="J127" s="4">
        <v>15273.9</v>
      </c>
      <c r="K127" s="4">
        <v>4793</v>
      </c>
      <c r="L127" s="4">
        <f>19932.5-15887.1</f>
        <v>4045.3999999999996</v>
      </c>
      <c r="M127" s="4">
        <v>4793</v>
      </c>
      <c r="N127" s="4">
        <v>4793</v>
      </c>
      <c r="O127" s="4">
        <v>788.3</v>
      </c>
    </row>
    <row r="128" spans="1:15" ht="30" x14ac:dyDescent="0.25">
      <c r="A128" s="42"/>
      <c r="B128" s="42"/>
      <c r="C128" s="69"/>
      <c r="D128" s="38" t="s">
        <v>23</v>
      </c>
      <c r="E128" s="38" t="s">
        <v>23</v>
      </c>
      <c r="F128" s="38" t="s">
        <v>23</v>
      </c>
      <c r="G128" s="38" t="s">
        <v>23</v>
      </c>
      <c r="H128" s="52" t="s">
        <v>4</v>
      </c>
      <c r="I128" s="54" t="s">
        <v>24</v>
      </c>
      <c r="J128" s="4">
        <v>7150</v>
      </c>
      <c r="K128" s="4">
        <v>0</v>
      </c>
      <c r="L128" s="4">
        <v>0</v>
      </c>
      <c r="M128" s="4">
        <v>0</v>
      </c>
      <c r="N128" s="4">
        <v>7150</v>
      </c>
      <c r="O128" s="4">
        <v>0</v>
      </c>
    </row>
    <row r="129" spans="1:15" ht="75" x14ac:dyDescent="0.25">
      <c r="A129" s="42"/>
      <c r="B129" s="42"/>
      <c r="C129" s="69"/>
      <c r="D129" s="38" t="s">
        <v>23</v>
      </c>
      <c r="E129" s="38" t="s">
        <v>23</v>
      </c>
      <c r="F129" s="38" t="s">
        <v>23</v>
      </c>
      <c r="G129" s="38" t="s">
        <v>23</v>
      </c>
      <c r="H129" s="52" t="s">
        <v>6</v>
      </c>
      <c r="I129" s="54" t="s">
        <v>24</v>
      </c>
      <c r="J129" s="4">
        <v>0</v>
      </c>
      <c r="K129" s="4">
        <v>0</v>
      </c>
      <c r="L129" s="4">
        <v>0</v>
      </c>
      <c r="M129" s="4">
        <v>0</v>
      </c>
      <c r="N129" s="4"/>
      <c r="O129" s="4">
        <v>0</v>
      </c>
    </row>
    <row r="130" spans="1:15" ht="30" x14ac:dyDescent="0.25">
      <c r="A130" s="45"/>
      <c r="B130" s="45"/>
      <c r="C130" s="70"/>
      <c r="D130" s="38" t="s">
        <v>23</v>
      </c>
      <c r="E130" s="38" t="s">
        <v>23</v>
      </c>
      <c r="F130" s="38" t="s">
        <v>23</v>
      </c>
      <c r="G130" s="38" t="s">
        <v>23</v>
      </c>
      <c r="H130" s="52" t="s">
        <v>7</v>
      </c>
      <c r="I130" s="54" t="s">
        <v>24</v>
      </c>
      <c r="J130" s="4">
        <v>9307</v>
      </c>
      <c r="K130" s="4">
        <v>0</v>
      </c>
      <c r="L130" s="4">
        <v>0</v>
      </c>
      <c r="M130" s="4">
        <v>0</v>
      </c>
      <c r="N130" s="4">
        <v>9307</v>
      </c>
      <c r="O130" s="4">
        <v>0</v>
      </c>
    </row>
    <row r="131" spans="1:15" ht="75" x14ac:dyDescent="0.25">
      <c r="A131" s="59" t="s">
        <v>142</v>
      </c>
      <c r="B131" s="73" t="s">
        <v>50</v>
      </c>
      <c r="C131" s="38" t="s">
        <v>23</v>
      </c>
      <c r="D131" s="38" t="s">
        <v>23</v>
      </c>
      <c r="E131" s="38" t="s">
        <v>23</v>
      </c>
      <c r="F131" s="38" t="s">
        <v>23</v>
      </c>
      <c r="G131" s="38" t="s">
        <v>23</v>
      </c>
      <c r="H131" s="38" t="s">
        <v>23</v>
      </c>
      <c r="I131" s="53" t="s">
        <v>26</v>
      </c>
      <c r="J131" s="6">
        <v>45</v>
      </c>
      <c r="K131" s="74" t="s">
        <v>23</v>
      </c>
      <c r="L131" s="74" t="s">
        <v>23</v>
      </c>
      <c r="M131" s="74" t="s">
        <v>23</v>
      </c>
      <c r="N131" s="6">
        <v>50</v>
      </c>
      <c r="O131" s="6">
        <v>52</v>
      </c>
    </row>
    <row r="132" spans="1:15" ht="90" x14ac:dyDescent="0.25">
      <c r="A132" s="61"/>
      <c r="B132" s="47" t="s">
        <v>133</v>
      </c>
      <c r="C132" s="38" t="s">
        <v>23</v>
      </c>
      <c r="D132" s="38" t="s">
        <v>23</v>
      </c>
      <c r="E132" s="38" t="s">
        <v>23</v>
      </c>
      <c r="F132" s="38" t="s">
        <v>23</v>
      </c>
      <c r="G132" s="38" t="s">
        <v>23</v>
      </c>
      <c r="H132" s="38" t="s">
        <v>23</v>
      </c>
      <c r="I132" s="53" t="s">
        <v>26</v>
      </c>
      <c r="J132" s="6">
        <v>45</v>
      </c>
      <c r="K132" s="74">
        <v>51</v>
      </c>
      <c r="L132" s="74" t="s">
        <v>23</v>
      </c>
      <c r="M132" s="74" t="s">
        <v>23</v>
      </c>
      <c r="N132" s="6"/>
      <c r="O132" s="6">
        <v>59</v>
      </c>
    </row>
    <row r="133" spans="1:15" ht="105" x14ac:dyDescent="0.25">
      <c r="A133" s="61"/>
      <c r="B133" s="47" t="s">
        <v>134</v>
      </c>
      <c r="C133" s="38" t="s">
        <v>23</v>
      </c>
      <c r="D133" s="38" t="s">
        <v>23</v>
      </c>
      <c r="E133" s="38" t="s">
        <v>23</v>
      </c>
      <c r="F133" s="38" t="s">
        <v>23</v>
      </c>
      <c r="G133" s="38" t="s">
        <v>23</v>
      </c>
      <c r="H133" s="38" t="s">
        <v>23</v>
      </c>
      <c r="I133" s="53" t="s">
        <v>26</v>
      </c>
      <c r="J133" s="6">
        <v>30</v>
      </c>
      <c r="K133" s="74">
        <v>35</v>
      </c>
      <c r="L133" s="74" t="s">
        <v>23</v>
      </c>
      <c r="M133" s="74" t="s">
        <v>23</v>
      </c>
      <c r="N133" s="6"/>
      <c r="O133" s="6">
        <v>50</v>
      </c>
    </row>
    <row r="134" spans="1:15" ht="90" x14ac:dyDescent="0.25">
      <c r="A134" s="61"/>
      <c r="B134" s="47" t="s">
        <v>135</v>
      </c>
      <c r="C134" s="38" t="s">
        <v>23</v>
      </c>
      <c r="D134" s="38" t="s">
        <v>23</v>
      </c>
      <c r="E134" s="38" t="s">
        <v>23</v>
      </c>
      <c r="F134" s="38" t="s">
        <v>23</v>
      </c>
      <c r="G134" s="38" t="s">
        <v>23</v>
      </c>
      <c r="H134" s="38" t="s">
        <v>23</v>
      </c>
      <c r="I134" s="53" t="s">
        <v>26</v>
      </c>
      <c r="J134" s="6">
        <v>0</v>
      </c>
      <c r="K134" s="74">
        <v>52.4</v>
      </c>
      <c r="L134" s="74" t="s">
        <v>23</v>
      </c>
      <c r="M134" s="74" t="s">
        <v>23</v>
      </c>
      <c r="N134" s="6"/>
      <c r="O134" s="6">
        <v>62.2</v>
      </c>
    </row>
    <row r="135" spans="1:15" ht="74.45" customHeight="1" x14ac:dyDescent="0.25">
      <c r="A135" s="61"/>
      <c r="B135" s="47" t="s">
        <v>136</v>
      </c>
      <c r="C135" s="38" t="s">
        <v>23</v>
      </c>
      <c r="D135" s="38" t="s">
        <v>23</v>
      </c>
      <c r="E135" s="38" t="s">
        <v>23</v>
      </c>
      <c r="F135" s="38" t="s">
        <v>23</v>
      </c>
      <c r="G135" s="38" t="s">
        <v>23</v>
      </c>
      <c r="H135" s="38" t="s">
        <v>23</v>
      </c>
      <c r="I135" s="53" t="s">
        <v>26</v>
      </c>
      <c r="J135" s="6">
        <v>0</v>
      </c>
      <c r="K135" s="74">
        <v>45.4</v>
      </c>
      <c r="L135" s="74" t="s">
        <v>23</v>
      </c>
      <c r="M135" s="74" t="s">
        <v>23</v>
      </c>
      <c r="N135" s="6"/>
      <c r="O135" s="6">
        <v>55.2</v>
      </c>
    </row>
    <row r="136" spans="1:15" ht="75" x14ac:dyDescent="0.25">
      <c r="A136" s="61"/>
      <c r="B136" s="47" t="s">
        <v>137</v>
      </c>
      <c r="C136" s="38" t="s">
        <v>23</v>
      </c>
      <c r="D136" s="38" t="s">
        <v>23</v>
      </c>
      <c r="E136" s="38" t="s">
        <v>23</v>
      </c>
      <c r="F136" s="38" t="s">
        <v>23</v>
      </c>
      <c r="G136" s="38" t="s">
        <v>23</v>
      </c>
      <c r="H136" s="38" t="s">
        <v>23</v>
      </c>
      <c r="I136" s="53" t="s">
        <v>26</v>
      </c>
      <c r="J136" s="6">
        <v>0</v>
      </c>
      <c r="K136" s="74">
        <v>37.4</v>
      </c>
      <c r="L136" s="74" t="s">
        <v>23</v>
      </c>
      <c r="M136" s="74" t="s">
        <v>23</v>
      </c>
      <c r="N136" s="6"/>
      <c r="O136" s="6">
        <v>47.2</v>
      </c>
    </row>
    <row r="137" spans="1:15" ht="75" x14ac:dyDescent="0.25">
      <c r="A137" s="61"/>
      <c r="B137" s="47" t="s">
        <v>138</v>
      </c>
      <c r="C137" s="38" t="s">
        <v>23</v>
      </c>
      <c r="D137" s="38" t="s">
        <v>23</v>
      </c>
      <c r="E137" s="38" t="s">
        <v>23</v>
      </c>
      <c r="F137" s="38" t="s">
        <v>23</v>
      </c>
      <c r="G137" s="38" t="s">
        <v>23</v>
      </c>
      <c r="H137" s="38" t="s">
        <v>23</v>
      </c>
      <c r="I137" s="53" t="s">
        <v>26</v>
      </c>
      <c r="J137" s="6">
        <v>0</v>
      </c>
      <c r="K137" s="74">
        <v>36.799999999999997</v>
      </c>
      <c r="L137" s="74" t="s">
        <v>23</v>
      </c>
      <c r="M137" s="74" t="s">
        <v>23</v>
      </c>
      <c r="N137" s="6"/>
      <c r="O137" s="6">
        <v>46.6</v>
      </c>
    </row>
    <row r="138" spans="1:15" ht="74.45" customHeight="1" x14ac:dyDescent="0.25">
      <c r="A138" s="61"/>
      <c r="B138" s="47" t="s">
        <v>132</v>
      </c>
      <c r="C138" s="38" t="s">
        <v>23</v>
      </c>
      <c r="D138" s="38" t="s">
        <v>23</v>
      </c>
      <c r="E138" s="38" t="s">
        <v>23</v>
      </c>
      <c r="F138" s="38" t="s">
        <v>23</v>
      </c>
      <c r="G138" s="38" t="s">
        <v>23</v>
      </c>
      <c r="H138" s="38" t="s">
        <v>23</v>
      </c>
      <c r="I138" s="53" t="s">
        <v>26</v>
      </c>
      <c r="J138" s="6">
        <v>0</v>
      </c>
      <c r="K138" s="74">
        <v>49.8</v>
      </c>
      <c r="L138" s="74" t="s">
        <v>23</v>
      </c>
      <c r="M138" s="74" t="s">
        <v>23</v>
      </c>
      <c r="N138" s="6"/>
      <c r="O138" s="6">
        <v>59.6</v>
      </c>
    </row>
    <row r="139" spans="1:15" ht="90" x14ac:dyDescent="0.25">
      <c r="A139" s="61"/>
      <c r="B139" s="47" t="s">
        <v>139</v>
      </c>
      <c r="C139" s="38" t="s">
        <v>23</v>
      </c>
      <c r="D139" s="38" t="s">
        <v>23</v>
      </c>
      <c r="E139" s="38" t="s">
        <v>23</v>
      </c>
      <c r="F139" s="38" t="s">
        <v>23</v>
      </c>
      <c r="G139" s="38" t="s">
        <v>23</v>
      </c>
      <c r="H139" s="38" t="s">
        <v>23</v>
      </c>
      <c r="I139" s="53" t="s">
        <v>26</v>
      </c>
      <c r="J139" s="6">
        <v>0</v>
      </c>
      <c r="K139" s="74">
        <v>56.2</v>
      </c>
      <c r="L139" s="74" t="s">
        <v>23</v>
      </c>
      <c r="M139" s="74" t="s">
        <v>23</v>
      </c>
      <c r="N139" s="6"/>
      <c r="O139" s="6">
        <v>66</v>
      </c>
    </row>
    <row r="140" spans="1:15" ht="105" x14ac:dyDescent="0.25">
      <c r="A140" s="61"/>
      <c r="B140" s="47" t="s">
        <v>140</v>
      </c>
      <c r="C140" s="38" t="s">
        <v>23</v>
      </c>
      <c r="D140" s="38" t="s">
        <v>23</v>
      </c>
      <c r="E140" s="38" t="s">
        <v>23</v>
      </c>
      <c r="F140" s="38" t="s">
        <v>23</v>
      </c>
      <c r="G140" s="38" t="s">
        <v>23</v>
      </c>
      <c r="H140" s="38" t="s">
        <v>23</v>
      </c>
      <c r="I140" s="53" t="s">
        <v>26</v>
      </c>
      <c r="J140" s="6">
        <v>0</v>
      </c>
      <c r="K140" s="74">
        <v>13.4</v>
      </c>
      <c r="L140" s="74" t="s">
        <v>23</v>
      </c>
      <c r="M140" s="74" t="s">
        <v>23</v>
      </c>
      <c r="N140" s="6"/>
      <c r="O140" s="6">
        <v>15.1</v>
      </c>
    </row>
    <row r="141" spans="1:15" ht="180" x14ac:dyDescent="0.25">
      <c r="A141" s="63"/>
      <c r="B141" s="47" t="s">
        <v>141</v>
      </c>
      <c r="C141" s="38" t="s">
        <v>23</v>
      </c>
      <c r="D141" s="38" t="s">
        <v>23</v>
      </c>
      <c r="E141" s="38" t="s">
        <v>23</v>
      </c>
      <c r="F141" s="38" t="s">
        <v>23</v>
      </c>
      <c r="G141" s="38" t="s">
        <v>23</v>
      </c>
      <c r="H141" s="38" t="s">
        <v>23</v>
      </c>
      <c r="I141" s="53" t="s">
        <v>26</v>
      </c>
      <c r="J141" s="6">
        <v>0</v>
      </c>
      <c r="K141" s="74">
        <v>15</v>
      </c>
      <c r="L141" s="74" t="s">
        <v>23</v>
      </c>
      <c r="M141" s="74" t="s">
        <v>23</v>
      </c>
      <c r="N141" s="6"/>
      <c r="O141" s="6">
        <v>20</v>
      </c>
    </row>
    <row r="142" spans="1:15" ht="30" customHeight="1" x14ac:dyDescent="0.25">
      <c r="A142" s="49" t="s">
        <v>51</v>
      </c>
      <c r="B142" s="59" t="s">
        <v>52</v>
      </c>
      <c r="C142" s="37" t="s">
        <v>90</v>
      </c>
      <c r="D142" s="39"/>
      <c r="E142" s="38" t="s">
        <v>23</v>
      </c>
      <c r="F142" s="39"/>
      <c r="G142" s="38" t="s">
        <v>23</v>
      </c>
      <c r="H142" s="52" t="s">
        <v>2</v>
      </c>
      <c r="I142" s="54" t="s">
        <v>24</v>
      </c>
      <c r="J142" s="4">
        <f>SUM(J143:J147)</f>
        <v>9129.0999999999985</v>
      </c>
      <c r="K142" s="4">
        <f>SUM(K143:K147)</f>
        <v>11166.3</v>
      </c>
      <c r="L142" s="4">
        <f>SUM(L143:L147)</f>
        <v>3424.9</v>
      </c>
      <c r="M142" s="4">
        <f>SUM(M143:M147)</f>
        <v>11166.3</v>
      </c>
      <c r="N142" s="4">
        <v>11166.3</v>
      </c>
      <c r="O142" s="4">
        <v>11472.8</v>
      </c>
    </row>
    <row r="143" spans="1:15" ht="78" customHeight="1" x14ac:dyDescent="0.25">
      <c r="A143" s="42"/>
      <c r="B143" s="61"/>
      <c r="C143" s="43"/>
      <c r="D143" s="39"/>
      <c r="E143" s="39"/>
      <c r="F143" s="39"/>
      <c r="G143" s="39"/>
      <c r="H143" s="52" t="s">
        <v>3</v>
      </c>
      <c r="I143" s="54" t="s">
        <v>24</v>
      </c>
      <c r="J143" s="4">
        <v>3291.5</v>
      </c>
      <c r="K143" s="4">
        <v>4859</v>
      </c>
      <c r="L143" s="4">
        <v>0</v>
      </c>
      <c r="M143" s="4">
        <v>4859</v>
      </c>
      <c r="N143" s="4">
        <v>4859</v>
      </c>
      <c r="O143" s="4">
        <v>7489.1</v>
      </c>
    </row>
    <row r="144" spans="1:15" ht="60" x14ac:dyDescent="0.25">
      <c r="A144" s="42"/>
      <c r="B144" s="42"/>
      <c r="C144" s="43"/>
      <c r="D144" s="39"/>
      <c r="E144" s="39"/>
      <c r="F144" s="39"/>
      <c r="G144" s="39"/>
      <c r="H144" s="52" t="s">
        <v>5</v>
      </c>
      <c r="I144" s="54" t="s">
        <v>24</v>
      </c>
      <c r="J144" s="4">
        <v>5467.3</v>
      </c>
      <c r="K144" s="4">
        <v>4142.3</v>
      </c>
      <c r="L144" s="4">
        <v>3424.9</v>
      </c>
      <c r="M144" s="4">
        <v>4142.3</v>
      </c>
      <c r="N144" s="4">
        <v>4142.3</v>
      </c>
      <c r="O144" s="4">
        <v>3983.7</v>
      </c>
    </row>
    <row r="145" spans="1:15" ht="30" x14ac:dyDescent="0.25">
      <c r="A145" s="42"/>
      <c r="B145" s="42"/>
      <c r="C145" s="43"/>
      <c r="D145" s="38" t="s">
        <v>23</v>
      </c>
      <c r="E145" s="38" t="s">
        <v>23</v>
      </c>
      <c r="F145" s="38" t="s">
        <v>23</v>
      </c>
      <c r="G145" s="38" t="s">
        <v>23</v>
      </c>
      <c r="H145" s="52" t="s">
        <v>4</v>
      </c>
      <c r="I145" s="54" t="s">
        <v>24</v>
      </c>
      <c r="J145" s="4">
        <v>370.3</v>
      </c>
      <c r="K145" s="4">
        <v>2165</v>
      </c>
      <c r="L145" s="4">
        <v>0</v>
      </c>
      <c r="M145" s="4">
        <v>2165</v>
      </c>
      <c r="N145" s="4">
        <v>2165</v>
      </c>
      <c r="O145" s="4">
        <v>0</v>
      </c>
    </row>
    <row r="146" spans="1:15" ht="75" x14ac:dyDescent="0.25">
      <c r="A146" s="42"/>
      <c r="B146" s="42"/>
      <c r="C146" s="43"/>
      <c r="D146" s="38" t="s">
        <v>23</v>
      </c>
      <c r="E146" s="38" t="s">
        <v>23</v>
      </c>
      <c r="F146" s="38" t="s">
        <v>23</v>
      </c>
      <c r="G146" s="38" t="s">
        <v>23</v>
      </c>
      <c r="H146" s="52" t="s">
        <v>6</v>
      </c>
      <c r="I146" s="54" t="s">
        <v>24</v>
      </c>
      <c r="J146" s="1">
        <v>0</v>
      </c>
      <c r="K146" s="4">
        <v>0</v>
      </c>
      <c r="L146" s="4">
        <v>0</v>
      </c>
      <c r="M146" s="4">
        <v>0</v>
      </c>
      <c r="N146" s="4"/>
      <c r="O146" s="4">
        <v>0</v>
      </c>
    </row>
    <row r="147" spans="1:15" ht="30" x14ac:dyDescent="0.25">
      <c r="A147" s="45"/>
      <c r="B147" s="45"/>
      <c r="C147" s="46"/>
      <c r="D147" s="38" t="s">
        <v>23</v>
      </c>
      <c r="E147" s="38" t="s">
        <v>23</v>
      </c>
      <c r="F147" s="38" t="s">
        <v>23</v>
      </c>
      <c r="G147" s="38" t="s">
        <v>23</v>
      </c>
      <c r="H147" s="52" t="s">
        <v>7</v>
      </c>
      <c r="I147" s="54" t="s">
        <v>24</v>
      </c>
      <c r="J147" s="1">
        <v>0</v>
      </c>
      <c r="K147" s="4">
        <v>0</v>
      </c>
      <c r="L147" s="4">
        <v>0</v>
      </c>
      <c r="M147" s="4">
        <v>0</v>
      </c>
      <c r="N147" s="4"/>
      <c r="O147" s="4">
        <v>0</v>
      </c>
    </row>
    <row r="148" spans="1:15" ht="139.5" customHeight="1" x14ac:dyDescent="0.25">
      <c r="A148" s="47" t="s">
        <v>127</v>
      </c>
      <c r="B148" s="73" t="s">
        <v>143</v>
      </c>
      <c r="C148" s="38" t="s">
        <v>23</v>
      </c>
      <c r="D148" s="38" t="s">
        <v>23</v>
      </c>
      <c r="E148" s="38" t="s">
        <v>23</v>
      </c>
      <c r="F148" s="38" t="s">
        <v>23</v>
      </c>
      <c r="G148" s="38" t="s">
        <v>23</v>
      </c>
      <c r="H148" s="38" t="s">
        <v>23</v>
      </c>
      <c r="I148" s="53" t="s">
        <v>26</v>
      </c>
      <c r="J148" s="3">
        <v>0</v>
      </c>
      <c r="K148" s="57">
        <v>98</v>
      </c>
      <c r="L148" s="48" t="s">
        <v>23</v>
      </c>
      <c r="M148" s="48" t="s">
        <v>23</v>
      </c>
      <c r="N148" s="5">
        <v>98</v>
      </c>
      <c r="O148" s="5">
        <v>98</v>
      </c>
    </row>
    <row r="149" spans="1:15" ht="30" customHeight="1" x14ac:dyDescent="0.25">
      <c r="A149" s="49" t="s">
        <v>53</v>
      </c>
      <c r="B149" s="59" t="s">
        <v>54</v>
      </c>
      <c r="C149" s="37" t="s">
        <v>91</v>
      </c>
      <c r="D149" s="39"/>
      <c r="E149" s="38" t="s">
        <v>23</v>
      </c>
      <c r="F149" s="39"/>
      <c r="G149" s="38" t="s">
        <v>23</v>
      </c>
      <c r="H149" s="52" t="s">
        <v>2</v>
      </c>
      <c r="I149" s="54" t="s">
        <v>24</v>
      </c>
      <c r="J149" s="4">
        <f>SUM(J150:J154)</f>
        <v>173.7</v>
      </c>
      <c r="K149" s="4">
        <f>SUM(K150:K154)</f>
        <v>80</v>
      </c>
      <c r="L149" s="4">
        <f>SUM(L150:L154)</f>
        <v>0</v>
      </c>
      <c r="M149" s="4">
        <f>SUM(M150:M154)</f>
        <v>80</v>
      </c>
      <c r="N149" s="4">
        <v>80</v>
      </c>
      <c r="O149" s="4">
        <v>0</v>
      </c>
    </row>
    <row r="150" spans="1:15" ht="30" x14ac:dyDescent="0.25">
      <c r="A150" s="42"/>
      <c r="B150" s="61"/>
      <c r="C150" s="43"/>
      <c r="D150" s="39"/>
      <c r="E150" s="39"/>
      <c r="F150" s="39"/>
      <c r="G150" s="39"/>
      <c r="H150" s="52" t="s">
        <v>3</v>
      </c>
      <c r="I150" s="54" t="s">
        <v>24</v>
      </c>
      <c r="J150" s="4">
        <v>173.7</v>
      </c>
      <c r="K150" s="4">
        <v>56</v>
      </c>
      <c r="L150" s="4">
        <v>0</v>
      </c>
      <c r="M150" s="4">
        <v>56</v>
      </c>
      <c r="N150" s="4">
        <v>56</v>
      </c>
      <c r="O150" s="4">
        <v>0</v>
      </c>
    </row>
    <row r="151" spans="1:15" ht="60" x14ac:dyDescent="0.25">
      <c r="A151" s="42"/>
      <c r="B151" s="61"/>
      <c r="C151" s="43"/>
      <c r="D151" s="39"/>
      <c r="E151" s="39"/>
      <c r="F151" s="39"/>
      <c r="G151" s="39"/>
      <c r="H151" s="52" t="s">
        <v>5</v>
      </c>
      <c r="I151" s="54" t="s">
        <v>24</v>
      </c>
      <c r="J151" s="1">
        <v>0</v>
      </c>
      <c r="K151" s="4">
        <v>24</v>
      </c>
      <c r="L151" s="4">
        <v>0</v>
      </c>
      <c r="M151" s="4">
        <v>24</v>
      </c>
      <c r="N151" s="4">
        <v>24</v>
      </c>
      <c r="O151" s="4">
        <v>0</v>
      </c>
    </row>
    <row r="152" spans="1:15" ht="30" x14ac:dyDescent="0.25">
      <c r="A152" s="42"/>
      <c r="B152" s="42"/>
      <c r="C152" s="43"/>
      <c r="D152" s="38" t="s">
        <v>23</v>
      </c>
      <c r="E152" s="38" t="s">
        <v>23</v>
      </c>
      <c r="F152" s="38" t="s">
        <v>23</v>
      </c>
      <c r="G152" s="38" t="s">
        <v>23</v>
      </c>
      <c r="H152" s="52" t="s">
        <v>4</v>
      </c>
      <c r="I152" s="54" t="s">
        <v>24</v>
      </c>
      <c r="J152" s="1">
        <v>0</v>
      </c>
      <c r="K152" s="4">
        <v>0</v>
      </c>
      <c r="L152" s="4">
        <v>0</v>
      </c>
      <c r="M152" s="4">
        <v>0</v>
      </c>
      <c r="N152" s="4">
        <v>0</v>
      </c>
      <c r="O152" s="4">
        <v>0</v>
      </c>
    </row>
    <row r="153" spans="1:15" ht="75" x14ac:dyDescent="0.25">
      <c r="A153" s="42"/>
      <c r="B153" s="42"/>
      <c r="C153" s="43"/>
      <c r="D153" s="38" t="s">
        <v>23</v>
      </c>
      <c r="E153" s="38" t="s">
        <v>23</v>
      </c>
      <c r="F153" s="38" t="s">
        <v>23</v>
      </c>
      <c r="G153" s="38" t="s">
        <v>23</v>
      </c>
      <c r="H153" s="52" t="s">
        <v>6</v>
      </c>
      <c r="I153" s="54" t="s">
        <v>24</v>
      </c>
      <c r="J153" s="1">
        <v>0</v>
      </c>
      <c r="K153" s="4">
        <v>0</v>
      </c>
      <c r="L153" s="4">
        <v>0</v>
      </c>
      <c r="M153" s="4">
        <v>0</v>
      </c>
      <c r="N153" s="4">
        <v>0</v>
      </c>
      <c r="O153" s="4">
        <v>0</v>
      </c>
    </row>
    <row r="154" spans="1:15" ht="30" x14ac:dyDescent="0.25">
      <c r="A154" s="45"/>
      <c r="B154" s="45"/>
      <c r="C154" s="46"/>
      <c r="D154" s="38" t="s">
        <v>23</v>
      </c>
      <c r="E154" s="38" t="s">
        <v>23</v>
      </c>
      <c r="F154" s="38" t="s">
        <v>23</v>
      </c>
      <c r="G154" s="38" t="s">
        <v>23</v>
      </c>
      <c r="H154" s="52" t="s">
        <v>7</v>
      </c>
      <c r="I154" s="54" t="s">
        <v>24</v>
      </c>
      <c r="J154" s="1">
        <v>0</v>
      </c>
      <c r="K154" s="4">
        <v>0</v>
      </c>
      <c r="L154" s="4">
        <v>0</v>
      </c>
      <c r="M154" s="4">
        <v>0</v>
      </c>
      <c r="N154" s="4">
        <v>0</v>
      </c>
      <c r="O154" s="4">
        <v>0</v>
      </c>
    </row>
    <row r="155" spans="1:15" ht="75" x14ac:dyDescent="0.25">
      <c r="A155" s="59" t="s">
        <v>142</v>
      </c>
      <c r="B155" s="47" t="s">
        <v>144</v>
      </c>
      <c r="C155" s="38" t="s">
        <v>23</v>
      </c>
      <c r="D155" s="38" t="s">
        <v>23</v>
      </c>
      <c r="E155" s="38" t="s">
        <v>23</v>
      </c>
      <c r="F155" s="38" t="s">
        <v>23</v>
      </c>
      <c r="G155" s="38" t="s">
        <v>23</v>
      </c>
      <c r="H155" s="38" t="s">
        <v>23</v>
      </c>
      <c r="I155" s="53" t="s">
        <v>26</v>
      </c>
      <c r="J155" s="3">
        <v>45</v>
      </c>
      <c r="K155" s="57">
        <v>50.1</v>
      </c>
      <c r="L155" s="48" t="s">
        <v>23</v>
      </c>
      <c r="M155" s="48" t="s">
        <v>23</v>
      </c>
      <c r="N155" s="5">
        <v>50.1</v>
      </c>
      <c r="O155" s="5">
        <v>50.6</v>
      </c>
    </row>
    <row r="156" spans="1:15" ht="105" x14ac:dyDescent="0.25">
      <c r="A156" s="61"/>
      <c r="B156" s="47" t="s">
        <v>145</v>
      </c>
      <c r="C156" s="38" t="s">
        <v>23</v>
      </c>
      <c r="D156" s="38" t="s">
        <v>23</v>
      </c>
      <c r="E156" s="38" t="s">
        <v>23</v>
      </c>
      <c r="F156" s="38" t="s">
        <v>23</v>
      </c>
      <c r="G156" s="38" t="s">
        <v>23</v>
      </c>
      <c r="H156" s="38" t="s">
        <v>23</v>
      </c>
      <c r="I156" s="53" t="s">
        <v>26</v>
      </c>
      <c r="J156" s="3">
        <v>30</v>
      </c>
      <c r="K156" s="75">
        <v>35</v>
      </c>
      <c r="L156" s="48" t="s">
        <v>23</v>
      </c>
      <c r="M156" s="48" t="s">
        <v>23</v>
      </c>
      <c r="N156" s="75">
        <v>35</v>
      </c>
      <c r="O156" s="76">
        <v>40</v>
      </c>
    </row>
    <row r="157" spans="1:15" ht="90" x14ac:dyDescent="0.25">
      <c r="A157" s="61"/>
      <c r="B157" s="47" t="s">
        <v>146</v>
      </c>
      <c r="C157" s="38" t="s">
        <v>23</v>
      </c>
      <c r="D157" s="38" t="s">
        <v>23</v>
      </c>
      <c r="E157" s="38" t="s">
        <v>23</v>
      </c>
      <c r="F157" s="38" t="s">
        <v>23</v>
      </c>
      <c r="G157" s="38" t="s">
        <v>23</v>
      </c>
      <c r="H157" s="38" t="s">
        <v>23</v>
      </c>
      <c r="I157" s="53" t="s">
        <v>26</v>
      </c>
      <c r="J157" s="3">
        <v>0</v>
      </c>
      <c r="K157" s="75">
        <v>96</v>
      </c>
      <c r="L157" s="48" t="s">
        <v>23</v>
      </c>
      <c r="M157" s="48" t="s">
        <v>23</v>
      </c>
      <c r="N157" s="75">
        <v>96</v>
      </c>
      <c r="O157" s="76">
        <v>97</v>
      </c>
    </row>
    <row r="158" spans="1:15" ht="105" x14ac:dyDescent="0.25">
      <c r="A158" s="63"/>
      <c r="B158" s="47" t="s">
        <v>147</v>
      </c>
      <c r="C158" s="38" t="s">
        <v>23</v>
      </c>
      <c r="D158" s="38" t="s">
        <v>23</v>
      </c>
      <c r="E158" s="38" t="s">
        <v>23</v>
      </c>
      <c r="F158" s="38" t="s">
        <v>23</v>
      </c>
      <c r="G158" s="38" t="s">
        <v>23</v>
      </c>
      <c r="H158" s="38" t="s">
        <v>23</v>
      </c>
      <c r="I158" s="53" t="s">
        <v>26</v>
      </c>
      <c r="J158" s="3">
        <v>55</v>
      </c>
      <c r="K158" s="75">
        <v>60</v>
      </c>
      <c r="L158" s="48" t="s">
        <v>23</v>
      </c>
      <c r="M158" s="48" t="s">
        <v>23</v>
      </c>
      <c r="N158" s="75">
        <v>60</v>
      </c>
      <c r="O158" s="76">
        <v>68</v>
      </c>
    </row>
    <row r="159" spans="1:15" ht="30" customHeight="1" x14ac:dyDescent="0.25">
      <c r="A159" s="49" t="s">
        <v>55</v>
      </c>
      <c r="B159" s="59" t="s">
        <v>109</v>
      </c>
      <c r="C159" s="37" t="s">
        <v>90</v>
      </c>
      <c r="D159" s="39"/>
      <c r="E159" s="38" t="s">
        <v>23</v>
      </c>
      <c r="F159" s="39"/>
      <c r="G159" s="38" t="s">
        <v>23</v>
      </c>
      <c r="H159" s="52" t="s">
        <v>2</v>
      </c>
      <c r="I159" s="54" t="s">
        <v>24</v>
      </c>
      <c r="J159" s="4">
        <f>SUM(J160:J164)</f>
        <v>50997.799999999996</v>
      </c>
      <c r="K159" s="4">
        <f>SUM(K160:K164)</f>
        <v>32629.9</v>
      </c>
      <c r="L159" s="4">
        <f>SUM(L160:L164)</f>
        <v>0</v>
      </c>
      <c r="M159" s="4">
        <f>SUM(M160:M164)</f>
        <v>32629.9</v>
      </c>
      <c r="N159" s="4">
        <v>32629.9</v>
      </c>
      <c r="O159" s="4">
        <v>19363.8</v>
      </c>
    </row>
    <row r="160" spans="1:15" ht="30" x14ac:dyDescent="0.25">
      <c r="A160" s="42"/>
      <c r="B160" s="61"/>
      <c r="C160" s="43"/>
      <c r="D160" s="39"/>
      <c r="E160" s="39"/>
      <c r="F160" s="39"/>
      <c r="G160" s="39"/>
      <c r="H160" s="52" t="s">
        <v>3</v>
      </c>
      <c r="I160" s="54" t="s">
        <v>24</v>
      </c>
      <c r="J160" s="4">
        <v>35602.199999999997</v>
      </c>
      <c r="K160" s="4">
        <v>22483.200000000001</v>
      </c>
      <c r="L160" s="4">
        <v>0</v>
      </c>
      <c r="M160" s="4">
        <v>22483.200000000001</v>
      </c>
      <c r="N160" s="4">
        <v>22473.200000000001</v>
      </c>
      <c r="O160" s="4">
        <v>14815.4</v>
      </c>
    </row>
    <row r="161" spans="1:15" ht="60" x14ac:dyDescent="0.25">
      <c r="A161" s="42"/>
      <c r="B161" s="61"/>
      <c r="C161" s="43"/>
      <c r="D161" s="39"/>
      <c r="E161" s="39"/>
      <c r="F161" s="39"/>
      <c r="G161" s="39"/>
      <c r="H161" s="52" t="s">
        <v>5</v>
      </c>
      <c r="I161" s="54" t="s">
        <v>24</v>
      </c>
      <c r="J161" s="4">
        <v>15395.6</v>
      </c>
      <c r="K161" s="4">
        <v>10146.700000000001</v>
      </c>
      <c r="L161" s="4">
        <v>0</v>
      </c>
      <c r="M161" s="4">
        <v>10146.700000000001</v>
      </c>
      <c r="N161" s="4">
        <v>10146.700000000001</v>
      </c>
      <c r="O161" s="4">
        <v>4548.3999999999996</v>
      </c>
    </row>
    <row r="162" spans="1:15" ht="30" x14ac:dyDescent="0.25">
      <c r="A162" s="42"/>
      <c r="B162" s="42"/>
      <c r="C162" s="43"/>
      <c r="D162" s="38" t="s">
        <v>23</v>
      </c>
      <c r="E162" s="38" t="s">
        <v>23</v>
      </c>
      <c r="F162" s="38" t="s">
        <v>23</v>
      </c>
      <c r="G162" s="38" t="s">
        <v>23</v>
      </c>
      <c r="H162" s="52" t="s">
        <v>4</v>
      </c>
      <c r="I162" s="54" t="s">
        <v>24</v>
      </c>
      <c r="J162" s="1">
        <v>0</v>
      </c>
      <c r="K162" s="4">
        <v>0</v>
      </c>
      <c r="L162" s="4">
        <v>0</v>
      </c>
      <c r="M162" s="4">
        <v>0</v>
      </c>
      <c r="N162" s="4">
        <v>0</v>
      </c>
      <c r="O162" s="4">
        <v>0</v>
      </c>
    </row>
    <row r="163" spans="1:15" ht="75" x14ac:dyDescent="0.25">
      <c r="A163" s="42"/>
      <c r="B163" s="42"/>
      <c r="C163" s="43"/>
      <c r="D163" s="38" t="s">
        <v>23</v>
      </c>
      <c r="E163" s="38" t="s">
        <v>23</v>
      </c>
      <c r="F163" s="38" t="s">
        <v>23</v>
      </c>
      <c r="G163" s="38" t="s">
        <v>23</v>
      </c>
      <c r="H163" s="52" t="s">
        <v>6</v>
      </c>
      <c r="I163" s="54" t="s">
        <v>24</v>
      </c>
      <c r="J163" s="1">
        <v>0</v>
      </c>
      <c r="K163" s="4">
        <v>0</v>
      </c>
      <c r="L163" s="4">
        <v>0</v>
      </c>
      <c r="M163" s="4">
        <v>0</v>
      </c>
      <c r="N163" s="4">
        <v>0</v>
      </c>
      <c r="O163" s="4">
        <v>0</v>
      </c>
    </row>
    <row r="164" spans="1:15" ht="30" x14ac:dyDescent="0.25">
      <c r="A164" s="45"/>
      <c r="B164" s="45"/>
      <c r="C164" s="46"/>
      <c r="D164" s="38" t="s">
        <v>23</v>
      </c>
      <c r="E164" s="38" t="s">
        <v>23</v>
      </c>
      <c r="F164" s="38" t="s">
        <v>23</v>
      </c>
      <c r="G164" s="38" t="s">
        <v>23</v>
      </c>
      <c r="H164" s="52" t="s">
        <v>7</v>
      </c>
      <c r="I164" s="54" t="s">
        <v>24</v>
      </c>
      <c r="J164" s="1">
        <v>0</v>
      </c>
      <c r="K164" s="4">
        <v>0</v>
      </c>
      <c r="L164" s="4">
        <v>0</v>
      </c>
      <c r="M164" s="4">
        <v>0</v>
      </c>
      <c r="N164" s="4">
        <v>0</v>
      </c>
      <c r="O164" s="4">
        <v>0</v>
      </c>
    </row>
    <row r="165" spans="1:15" ht="75" x14ac:dyDescent="0.25">
      <c r="A165" s="59" t="s">
        <v>142</v>
      </c>
      <c r="B165" s="47" t="s">
        <v>148</v>
      </c>
      <c r="C165" s="38" t="s">
        <v>23</v>
      </c>
      <c r="D165" s="38" t="s">
        <v>23</v>
      </c>
      <c r="E165" s="38" t="s">
        <v>23</v>
      </c>
      <c r="F165" s="38" t="s">
        <v>23</v>
      </c>
      <c r="G165" s="38" t="s">
        <v>23</v>
      </c>
      <c r="H165" s="38" t="s">
        <v>23</v>
      </c>
      <c r="I165" s="53" t="s">
        <v>26</v>
      </c>
      <c r="J165" s="3">
        <v>45</v>
      </c>
      <c r="K165" s="57">
        <v>50.3</v>
      </c>
      <c r="L165" s="48" t="s">
        <v>23</v>
      </c>
      <c r="M165" s="48" t="s">
        <v>23</v>
      </c>
      <c r="N165" s="4">
        <v>50.1</v>
      </c>
      <c r="O165" s="4">
        <v>50.6</v>
      </c>
    </row>
    <row r="166" spans="1:15" ht="90" x14ac:dyDescent="0.25">
      <c r="A166" s="61"/>
      <c r="B166" s="64" t="s">
        <v>146</v>
      </c>
      <c r="C166" s="38" t="s">
        <v>23</v>
      </c>
      <c r="D166" s="38" t="s">
        <v>23</v>
      </c>
      <c r="E166" s="38" t="s">
        <v>23</v>
      </c>
      <c r="F166" s="38" t="s">
        <v>23</v>
      </c>
      <c r="G166" s="38" t="s">
        <v>23</v>
      </c>
      <c r="H166" s="38" t="s">
        <v>23</v>
      </c>
      <c r="I166" s="53" t="s">
        <v>26</v>
      </c>
      <c r="J166" s="3">
        <v>0</v>
      </c>
      <c r="K166" s="75">
        <v>96</v>
      </c>
      <c r="L166" s="48" t="s">
        <v>23</v>
      </c>
      <c r="M166" s="48" t="s">
        <v>23</v>
      </c>
      <c r="N166" s="75">
        <v>96</v>
      </c>
      <c r="O166" s="76">
        <v>97</v>
      </c>
    </row>
    <row r="167" spans="1:15" ht="60" x14ac:dyDescent="0.25">
      <c r="A167" s="61"/>
      <c r="B167" s="64" t="s">
        <v>149</v>
      </c>
      <c r="C167" s="38" t="s">
        <v>23</v>
      </c>
      <c r="D167" s="38" t="s">
        <v>23</v>
      </c>
      <c r="E167" s="38" t="s">
        <v>23</v>
      </c>
      <c r="F167" s="38" t="s">
        <v>23</v>
      </c>
      <c r="G167" s="38" t="s">
        <v>23</v>
      </c>
      <c r="H167" s="38" t="s">
        <v>23</v>
      </c>
      <c r="I167" s="53" t="s">
        <v>26</v>
      </c>
      <c r="J167" s="3">
        <v>0</v>
      </c>
      <c r="K167" s="75">
        <v>30</v>
      </c>
      <c r="L167" s="48" t="s">
        <v>23</v>
      </c>
      <c r="M167" s="48" t="s">
        <v>23</v>
      </c>
      <c r="N167" s="75">
        <v>30</v>
      </c>
      <c r="O167" s="76">
        <v>35</v>
      </c>
    </row>
    <row r="168" spans="1:15" ht="60" x14ac:dyDescent="0.25">
      <c r="A168" s="61"/>
      <c r="B168" s="64" t="s">
        <v>150</v>
      </c>
      <c r="C168" s="38" t="s">
        <v>23</v>
      </c>
      <c r="D168" s="38" t="s">
        <v>23</v>
      </c>
      <c r="E168" s="38" t="s">
        <v>23</v>
      </c>
      <c r="F168" s="38" t="s">
        <v>23</v>
      </c>
      <c r="G168" s="38" t="s">
        <v>23</v>
      </c>
      <c r="H168" s="38" t="s">
        <v>23</v>
      </c>
      <c r="I168" s="53" t="s">
        <v>26</v>
      </c>
      <c r="J168" s="3">
        <v>0</v>
      </c>
      <c r="K168" s="75">
        <v>80</v>
      </c>
      <c r="L168" s="48" t="s">
        <v>23</v>
      </c>
      <c r="M168" s="48" t="s">
        <v>23</v>
      </c>
      <c r="N168" s="75">
        <v>80</v>
      </c>
      <c r="O168" s="76">
        <v>85</v>
      </c>
    </row>
    <row r="169" spans="1:15" ht="105" x14ac:dyDescent="0.25">
      <c r="A169" s="61"/>
      <c r="B169" s="64" t="s">
        <v>151</v>
      </c>
      <c r="C169" s="38" t="s">
        <v>23</v>
      </c>
      <c r="D169" s="38" t="s">
        <v>23</v>
      </c>
      <c r="E169" s="38" t="s">
        <v>23</v>
      </c>
      <c r="F169" s="38" t="s">
        <v>23</v>
      </c>
      <c r="G169" s="38" t="s">
        <v>23</v>
      </c>
      <c r="H169" s="38" t="s">
        <v>23</v>
      </c>
      <c r="I169" s="53" t="s">
        <v>26</v>
      </c>
      <c r="J169" s="3">
        <v>0</v>
      </c>
      <c r="K169" s="75">
        <v>16</v>
      </c>
      <c r="L169" s="48" t="s">
        <v>23</v>
      </c>
      <c r="M169" s="48" t="s">
        <v>23</v>
      </c>
      <c r="N169" s="75">
        <v>16</v>
      </c>
      <c r="O169" s="76">
        <v>17</v>
      </c>
    </row>
    <row r="170" spans="1:15" ht="90" x14ac:dyDescent="0.25">
      <c r="A170" s="61"/>
      <c r="B170" s="64" t="s">
        <v>152</v>
      </c>
      <c r="C170" s="38" t="s">
        <v>23</v>
      </c>
      <c r="D170" s="38" t="s">
        <v>23</v>
      </c>
      <c r="E170" s="38" t="s">
        <v>23</v>
      </c>
      <c r="F170" s="38" t="s">
        <v>23</v>
      </c>
      <c r="G170" s="38" t="s">
        <v>23</v>
      </c>
      <c r="H170" s="38" t="s">
        <v>23</v>
      </c>
      <c r="I170" s="53" t="s">
        <v>26</v>
      </c>
      <c r="J170" s="3">
        <v>20</v>
      </c>
      <c r="K170" s="57">
        <v>21.4</v>
      </c>
      <c r="L170" s="48" t="s">
        <v>23</v>
      </c>
      <c r="M170" s="48" t="s">
        <v>23</v>
      </c>
      <c r="N170" s="57">
        <v>21.4</v>
      </c>
      <c r="O170" s="5">
        <v>22.3</v>
      </c>
    </row>
    <row r="171" spans="1:15" ht="60" x14ac:dyDescent="0.25">
      <c r="A171" s="61"/>
      <c r="B171" s="64" t="s">
        <v>153</v>
      </c>
      <c r="C171" s="38" t="s">
        <v>23</v>
      </c>
      <c r="D171" s="38" t="s">
        <v>23</v>
      </c>
      <c r="E171" s="38" t="s">
        <v>23</v>
      </c>
      <c r="F171" s="38" t="s">
        <v>23</v>
      </c>
      <c r="G171" s="38" t="s">
        <v>23</v>
      </c>
      <c r="H171" s="38" t="s">
        <v>23</v>
      </c>
      <c r="I171" s="53" t="s">
        <v>26</v>
      </c>
      <c r="J171" s="3">
        <v>0</v>
      </c>
      <c r="K171" s="57">
        <v>41.9</v>
      </c>
      <c r="L171" s="48" t="s">
        <v>23</v>
      </c>
      <c r="M171" s="48" t="s">
        <v>23</v>
      </c>
      <c r="N171" s="57">
        <v>41.9</v>
      </c>
      <c r="O171" s="5">
        <v>45.1</v>
      </c>
    </row>
    <row r="172" spans="1:15" ht="60" x14ac:dyDescent="0.25">
      <c r="A172" s="61"/>
      <c r="B172" s="64" t="s">
        <v>154</v>
      </c>
      <c r="C172" s="38" t="s">
        <v>23</v>
      </c>
      <c r="D172" s="38" t="s">
        <v>23</v>
      </c>
      <c r="E172" s="38" t="s">
        <v>23</v>
      </c>
      <c r="F172" s="38" t="s">
        <v>23</v>
      </c>
      <c r="G172" s="38" t="s">
        <v>23</v>
      </c>
      <c r="H172" s="38" t="s">
        <v>23</v>
      </c>
      <c r="I172" s="53" t="s">
        <v>26</v>
      </c>
      <c r="J172" s="3">
        <v>5</v>
      </c>
      <c r="K172" s="57">
        <v>7</v>
      </c>
      <c r="L172" s="48" t="s">
        <v>23</v>
      </c>
      <c r="M172" s="48" t="s">
        <v>23</v>
      </c>
      <c r="N172" s="75">
        <v>7</v>
      </c>
      <c r="O172" s="76">
        <v>9</v>
      </c>
    </row>
    <row r="173" spans="1:15" ht="90" x14ac:dyDescent="0.25">
      <c r="A173" s="61"/>
      <c r="B173" s="64" t="s">
        <v>155</v>
      </c>
      <c r="C173" s="38" t="s">
        <v>23</v>
      </c>
      <c r="D173" s="38" t="s">
        <v>23</v>
      </c>
      <c r="E173" s="38" t="s">
        <v>23</v>
      </c>
      <c r="F173" s="38" t="s">
        <v>23</v>
      </c>
      <c r="G173" s="38" t="s">
        <v>23</v>
      </c>
      <c r="H173" s="38" t="s">
        <v>23</v>
      </c>
      <c r="I173" s="53" t="s">
        <v>26</v>
      </c>
      <c r="J173" s="3">
        <v>15</v>
      </c>
      <c r="K173" s="57">
        <v>61</v>
      </c>
      <c r="L173" s="48" t="s">
        <v>23</v>
      </c>
      <c r="M173" s="48" t="s">
        <v>23</v>
      </c>
      <c r="N173" s="57">
        <v>61</v>
      </c>
      <c r="O173" s="4" t="s">
        <v>157</v>
      </c>
    </row>
    <row r="174" spans="1:15" ht="90" x14ac:dyDescent="0.25">
      <c r="A174" s="63"/>
      <c r="B174" s="64" t="s">
        <v>156</v>
      </c>
      <c r="C174" s="38" t="s">
        <v>23</v>
      </c>
      <c r="D174" s="38" t="s">
        <v>23</v>
      </c>
      <c r="E174" s="38" t="s">
        <v>23</v>
      </c>
      <c r="F174" s="38" t="s">
        <v>23</v>
      </c>
      <c r="G174" s="38" t="s">
        <v>23</v>
      </c>
      <c r="H174" s="38" t="s">
        <v>23</v>
      </c>
      <c r="I174" s="53" t="s">
        <v>26</v>
      </c>
      <c r="J174" s="3">
        <v>0</v>
      </c>
      <c r="K174" s="57">
        <v>16.5</v>
      </c>
      <c r="L174" s="48" t="s">
        <v>23</v>
      </c>
      <c r="M174" s="48" t="s">
        <v>23</v>
      </c>
      <c r="N174" s="57">
        <v>16.5</v>
      </c>
      <c r="O174" s="5">
        <v>17.3</v>
      </c>
    </row>
    <row r="175" spans="1:15" ht="30" customHeight="1" x14ac:dyDescent="0.25">
      <c r="A175" s="49" t="s">
        <v>22</v>
      </c>
      <c r="B175" s="36" t="s">
        <v>76</v>
      </c>
      <c r="C175" s="37" t="s">
        <v>89</v>
      </c>
      <c r="D175" s="77">
        <v>856</v>
      </c>
      <c r="E175" s="53" t="s">
        <v>23</v>
      </c>
      <c r="F175" s="39"/>
      <c r="G175" s="53" t="s">
        <v>23</v>
      </c>
      <c r="H175" s="52" t="s">
        <v>2</v>
      </c>
      <c r="I175" s="54" t="s">
        <v>24</v>
      </c>
      <c r="J175" s="4">
        <f>SUM(J176:J180)</f>
        <v>2096168</v>
      </c>
      <c r="K175" s="4">
        <f>SUM(K176:K180)</f>
        <v>2789237</v>
      </c>
      <c r="L175" s="4">
        <f>SUM(L176:L180)</f>
        <v>2133476.5999999996</v>
      </c>
      <c r="M175" s="4">
        <f>SUM(M176:M180)</f>
        <v>2789237</v>
      </c>
      <c r="N175" s="4">
        <f>SUM(N176:N180)</f>
        <v>2813948.9017999996</v>
      </c>
      <c r="O175" s="6">
        <f>O176+O177+O178+O179+O180</f>
        <v>2824407</v>
      </c>
    </row>
    <row r="176" spans="1:15" ht="30" x14ac:dyDescent="0.25">
      <c r="A176" s="42"/>
      <c r="B176" s="42"/>
      <c r="C176" s="43"/>
      <c r="D176" s="77"/>
      <c r="E176" s="39"/>
      <c r="F176" s="39"/>
      <c r="G176" s="39"/>
      <c r="H176" s="52" t="s">
        <v>3</v>
      </c>
      <c r="I176" s="54" t="s">
        <v>24</v>
      </c>
      <c r="J176" s="4">
        <f t="shared" ref="J176:O176" si="27">J183+J190+J197+J204+J211+J218</f>
        <v>353483.5</v>
      </c>
      <c r="K176" s="4">
        <f t="shared" si="27"/>
        <v>950780</v>
      </c>
      <c r="L176" s="4">
        <f t="shared" si="27"/>
        <v>581546.1</v>
      </c>
      <c r="M176" s="4">
        <f t="shared" si="27"/>
        <v>950780</v>
      </c>
      <c r="N176" s="4">
        <f t="shared" si="27"/>
        <v>950205.01799999992</v>
      </c>
      <c r="O176" s="4">
        <f t="shared" si="27"/>
        <v>847824.1</v>
      </c>
    </row>
    <row r="177" spans="1:15" ht="60" x14ac:dyDescent="0.25">
      <c r="A177" s="42"/>
      <c r="B177" s="42"/>
      <c r="C177" s="43"/>
      <c r="D177" s="77"/>
      <c r="E177" s="39"/>
      <c r="F177" s="39"/>
      <c r="G177" s="39"/>
      <c r="H177" s="52" t="s">
        <v>5</v>
      </c>
      <c r="I177" s="54" t="s">
        <v>24</v>
      </c>
      <c r="J177" s="4">
        <f t="shared" ref="J177" si="28">J184+J191+J198+J205+J212+J219</f>
        <v>1742684.5</v>
      </c>
      <c r="K177" s="4">
        <f t="shared" ref="K177:M177" si="29">K184+K191+K198+K205+K212+K219</f>
        <v>1355346.9</v>
      </c>
      <c r="L177" s="4">
        <f t="shared" ref="L177:O180" si="30">L184+L191+L198+L205+L212+L219</f>
        <v>1551930.4999999998</v>
      </c>
      <c r="M177" s="4">
        <f t="shared" si="29"/>
        <v>1355346.9</v>
      </c>
      <c r="N177" s="4">
        <f t="shared" si="30"/>
        <v>1357187.7327999999</v>
      </c>
      <c r="O177" s="4">
        <f t="shared" si="30"/>
        <v>1525941.7</v>
      </c>
    </row>
    <row r="178" spans="1:15" ht="30" x14ac:dyDescent="0.25">
      <c r="A178" s="42"/>
      <c r="B178" s="42"/>
      <c r="C178" s="43"/>
      <c r="D178" s="53" t="s">
        <v>23</v>
      </c>
      <c r="E178" s="53" t="s">
        <v>23</v>
      </c>
      <c r="F178" s="53" t="s">
        <v>23</v>
      </c>
      <c r="G178" s="53" t="s">
        <v>23</v>
      </c>
      <c r="H178" s="52" t="s">
        <v>4</v>
      </c>
      <c r="I178" s="54" t="s">
        <v>24</v>
      </c>
      <c r="J178" s="4">
        <f t="shared" ref="J178" si="31">J185+J192+J199+J206+J213+J220</f>
        <v>0</v>
      </c>
      <c r="K178" s="4">
        <f t="shared" ref="K178:M178" si="32">K185+K192+K199+K206+K213+K220</f>
        <v>273182</v>
      </c>
      <c r="L178" s="4">
        <f t="shared" si="30"/>
        <v>0</v>
      </c>
      <c r="M178" s="4">
        <f t="shared" si="32"/>
        <v>273182</v>
      </c>
      <c r="N178" s="4">
        <f t="shared" si="30"/>
        <v>273182</v>
      </c>
      <c r="O178" s="4">
        <f t="shared" si="30"/>
        <v>232316</v>
      </c>
    </row>
    <row r="179" spans="1:15" ht="30" customHeight="1" x14ac:dyDescent="0.25">
      <c r="A179" s="42"/>
      <c r="B179" s="42"/>
      <c r="C179" s="43"/>
      <c r="D179" s="53" t="s">
        <v>23</v>
      </c>
      <c r="E179" s="53" t="s">
        <v>23</v>
      </c>
      <c r="F179" s="53" t="s">
        <v>23</v>
      </c>
      <c r="G179" s="53" t="s">
        <v>23</v>
      </c>
      <c r="H179" s="52" t="s">
        <v>6</v>
      </c>
      <c r="I179" s="54" t="s">
        <v>24</v>
      </c>
      <c r="J179" s="4">
        <f t="shared" ref="J179" si="33">J186+J193+J200+J207+J214+J221</f>
        <v>0</v>
      </c>
      <c r="K179" s="4">
        <f t="shared" ref="K179:M179" si="34">K186+K193+K200+K207+K214+K221</f>
        <v>0</v>
      </c>
      <c r="L179" s="4">
        <f t="shared" si="30"/>
        <v>0</v>
      </c>
      <c r="M179" s="4">
        <f t="shared" si="34"/>
        <v>0</v>
      </c>
      <c r="N179" s="4">
        <f t="shared" si="30"/>
        <v>0</v>
      </c>
      <c r="O179" s="4">
        <f t="shared" si="30"/>
        <v>0</v>
      </c>
    </row>
    <row r="180" spans="1:15" ht="30" x14ac:dyDescent="0.25">
      <c r="A180" s="45"/>
      <c r="B180" s="45"/>
      <c r="C180" s="46"/>
      <c r="D180" s="53" t="s">
        <v>23</v>
      </c>
      <c r="E180" s="53" t="s">
        <v>23</v>
      </c>
      <c r="F180" s="53" t="s">
        <v>23</v>
      </c>
      <c r="G180" s="53" t="s">
        <v>23</v>
      </c>
      <c r="H180" s="52" t="s">
        <v>7</v>
      </c>
      <c r="I180" s="54" t="s">
        <v>24</v>
      </c>
      <c r="J180" s="4">
        <f t="shared" ref="J180" si="35">J187+J194+J201+J208+J215+J222</f>
        <v>0</v>
      </c>
      <c r="K180" s="4">
        <f t="shared" ref="K180:M180" si="36">K187+K194+K201+K208+K215+K222</f>
        <v>209928.1</v>
      </c>
      <c r="L180" s="4">
        <f t="shared" si="30"/>
        <v>0</v>
      </c>
      <c r="M180" s="4">
        <f t="shared" si="36"/>
        <v>209928.1</v>
      </c>
      <c r="N180" s="4">
        <f t="shared" si="30"/>
        <v>233374.15100000001</v>
      </c>
      <c r="O180" s="4">
        <f t="shared" si="30"/>
        <v>218325.2</v>
      </c>
    </row>
    <row r="182" spans="1:15" ht="30" x14ac:dyDescent="0.25">
      <c r="A182" s="49" t="s">
        <v>57</v>
      </c>
      <c r="B182" s="49" t="s">
        <v>77</v>
      </c>
      <c r="C182" s="37" t="s">
        <v>89</v>
      </c>
      <c r="D182" s="53">
        <v>856</v>
      </c>
      <c r="E182" s="53"/>
      <c r="F182" s="53"/>
      <c r="G182" s="53"/>
      <c r="H182" s="52" t="s">
        <v>2</v>
      </c>
      <c r="I182" s="54" t="s">
        <v>24</v>
      </c>
      <c r="J182" s="1">
        <f>J183+J184+J185+J186+J187</f>
        <v>1480366.7</v>
      </c>
      <c r="K182" s="1">
        <f>K183+K184+K185+K186+K187</f>
        <v>2078472.3</v>
      </c>
      <c r="L182" s="1">
        <f>L183+L184+L185+L186+L187</f>
        <v>1925332.7999999998</v>
      </c>
      <c r="M182" s="1">
        <f>M183+M184+M185+M186+M187</f>
        <v>2078472.3</v>
      </c>
      <c r="N182" s="1">
        <f>N183+N184+N185+N186+N187</f>
        <v>2079902.7650000001</v>
      </c>
      <c r="O182" s="1">
        <v>2170723.7999999998</v>
      </c>
    </row>
    <row r="183" spans="1:15" ht="30" x14ac:dyDescent="0.25">
      <c r="A183" s="78"/>
      <c r="B183" s="78"/>
      <c r="C183" s="43"/>
      <c r="D183" s="53"/>
      <c r="E183" s="53"/>
      <c r="F183" s="53"/>
      <c r="G183" s="53"/>
      <c r="H183" s="52" t="s">
        <v>3</v>
      </c>
      <c r="I183" s="54" t="s">
        <v>24</v>
      </c>
      <c r="J183" s="1">
        <f>347334.8+6048.7+100</f>
        <v>353483.5</v>
      </c>
      <c r="K183" s="1">
        <v>931320.5</v>
      </c>
      <c r="L183" s="1">
        <v>581512.4</v>
      </c>
      <c r="M183" s="1">
        <v>931320.5</v>
      </c>
      <c r="N183" s="1">
        <f>5521.145+541418.282+383824</f>
        <v>930763.42700000003</v>
      </c>
      <c r="O183" s="1">
        <v>847789</v>
      </c>
    </row>
    <row r="184" spans="1:15" ht="60" x14ac:dyDescent="0.25">
      <c r="A184" s="78"/>
      <c r="B184" s="78"/>
      <c r="C184" s="43"/>
      <c r="D184" s="53"/>
      <c r="E184" s="53"/>
      <c r="F184" s="53"/>
      <c r="G184" s="53"/>
      <c r="H184" s="52" t="s">
        <v>5</v>
      </c>
      <c r="I184" s="54" t="s">
        <v>24</v>
      </c>
      <c r="J184" s="1">
        <f>174188.9+11.7+10.3+598774.2+79858.2+2204.8+30+89146.6+134280.7+48377.8</f>
        <v>1126883.2</v>
      </c>
      <c r="K184" s="1">
        <v>1147151.8</v>
      </c>
      <c r="L184" s="1">
        <f>1925332.8-581512.4</f>
        <v>1343820.4</v>
      </c>
      <c r="M184" s="1">
        <v>1147151.8</v>
      </c>
      <c r="N184" s="1">
        <f>508126.153+2888.708+5.604+103428.452+29.43+96288.174+121673.769+53265.048+263434</f>
        <v>1149139.338</v>
      </c>
      <c r="O184" s="1">
        <v>1322934.8</v>
      </c>
    </row>
    <row r="185" spans="1:15" ht="30" x14ac:dyDescent="0.25">
      <c r="A185" s="78"/>
      <c r="B185" s="78"/>
      <c r="C185" s="43"/>
      <c r="D185" s="53" t="s">
        <v>23</v>
      </c>
      <c r="E185" s="53" t="s">
        <v>23</v>
      </c>
      <c r="F185" s="53" t="s">
        <v>23</v>
      </c>
      <c r="G185" s="53" t="s">
        <v>23</v>
      </c>
      <c r="H185" s="52" t="s">
        <v>4</v>
      </c>
      <c r="I185" s="54" t="s">
        <v>24</v>
      </c>
      <c r="J185" s="1">
        <v>0</v>
      </c>
      <c r="K185" s="1">
        <v>0</v>
      </c>
      <c r="L185" s="1">
        <v>0</v>
      </c>
      <c r="M185" s="1">
        <v>0</v>
      </c>
      <c r="N185" s="1">
        <v>0</v>
      </c>
      <c r="O185" s="1">
        <v>0</v>
      </c>
    </row>
    <row r="186" spans="1:15" ht="30" customHeight="1" x14ac:dyDescent="0.25">
      <c r="A186" s="78"/>
      <c r="B186" s="78"/>
      <c r="C186" s="43"/>
      <c r="D186" s="53" t="s">
        <v>23</v>
      </c>
      <c r="E186" s="53" t="s">
        <v>23</v>
      </c>
      <c r="F186" s="53" t="s">
        <v>23</v>
      </c>
      <c r="G186" s="53" t="s">
        <v>23</v>
      </c>
      <c r="H186" s="52" t="s">
        <v>6</v>
      </c>
      <c r="I186" s="54" t="s">
        <v>24</v>
      </c>
      <c r="J186" s="1">
        <v>0</v>
      </c>
      <c r="K186" s="1">
        <v>0</v>
      </c>
      <c r="L186" s="1">
        <v>0</v>
      </c>
      <c r="M186" s="1">
        <v>0</v>
      </c>
      <c r="N186" s="1">
        <v>0</v>
      </c>
      <c r="O186" s="1">
        <v>0</v>
      </c>
    </row>
    <row r="187" spans="1:15" ht="30" x14ac:dyDescent="0.25">
      <c r="A187" s="79"/>
      <c r="B187" s="79"/>
      <c r="C187" s="46"/>
      <c r="D187" s="53" t="s">
        <v>23</v>
      </c>
      <c r="E187" s="53" t="s">
        <v>23</v>
      </c>
      <c r="F187" s="53" t="s">
        <v>23</v>
      </c>
      <c r="G187" s="53" t="s">
        <v>23</v>
      </c>
      <c r="H187" s="52" t="s">
        <v>7</v>
      </c>
      <c r="I187" s="54" t="s">
        <v>24</v>
      </c>
      <c r="J187" s="1">
        <v>0</v>
      </c>
      <c r="K187" s="1">
        <v>0</v>
      </c>
      <c r="L187" s="1">
        <v>0</v>
      </c>
      <c r="M187" s="1">
        <v>0</v>
      </c>
      <c r="N187" s="1">
        <v>0</v>
      </c>
      <c r="O187" s="80">
        <v>0</v>
      </c>
    </row>
    <row r="188" spans="1:15" ht="105" x14ac:dyDescent="0.25">
      <c r="A188" s="47" t="s">
        <v>127</v>
      </c>
      <c r="B188" s="47" t="s">
        <v>158</v>
      </c>
      <c r="C188" s="53" t="s">
        <v>23</v>
      </c>
      <c r="D188" s="53" t="s">
        <v>23</v>
      </c>
      <c r="E188" s="53" t="s">
        <v>23</v>
      </c>
      <c r="F188" s="53" t="s">
        <v>23</v>
      </c>
      <c r="G188" s="53" t="s">
        <v>23</v>
      </c>
      <c r="H188" s="53" t="s">
        <v>23</v>
      </c>
      <c r="I188" s="81" t="s">
        <v>26</v>
      </c>
      <c r="J188" s="3">
        <v>100</v>
      </c>
      <c r="K188" s="3">
        <v>100</v>
      </c>
      <c r="L188" s="3" t="s">
        <v>23</v>
      </c>
      <c r="M188" s="3" t="s">
        <v>23</v>
      </c>
      <c r="N188" s="3">
        <v>100</v>
      </c>
      <c r="O188" s="3">
        <v>100</v>
      </c>
    </row>
    <row r="189" spans="1:15" ht="30" customHeight="1" x14ac:dyDescent="0.25">
      <c r="A189" s="49" t="s">
        <v>46</v>
      </c>
      <c r="B189" s="49" t="s">
        <v>78</v>
      </c>
      <c r="C189" s="37" t="s">
        <v>89</v>
      </c>
      <c r="D189" s="77">
        <v>856</v>
      </c>
      <c r="E189" s="53" t="s">
        <v>23</v>
      </c>
      <c r="F189" s="39"/>
      <c r="G189" s="53" t="s">
        <v>23</v>
      </c>
      <c r="H189" s="52" t="s">
        <v>2</v>
      </c>
      <c r="I189" s="54" t="s">
        <v>24</v>
      </c>
      <c r="J189" s="1">
        <f t="shared" ref="J189:O189" si="37">J190+J191+J192+J193+J194</f>
        <v>464567.4</v>
      </c>
      <c r="K189" s="1">
        <f t="shared" si="37"/>
        <v>561396.1</v>
      </c>
      <c r="L189" s="1">
        <f t="shared" si="37"/>
        <v>58860.2</v>
      </c>
      <c r="M189" s="1">
        <f t="shared" si="37"/>
        <v>561396.1</v>
      </c>
      <c r="N189" s="1">
        <f t="shared" si="37"/>
        <v>561231.97100000002</v>
      </c>
      <c r="O189" s="1">
        <f t="shared" si="37"/>
        <v>498501.4</v>
      </c>
    </row>
    <row r="190" spans="1:15" ht="30" x14ac:dyDescent="0.25">
      <c r="A190" s="42"/>
      <c r="B190" s="42"/>
      <c r="C190" s="43"/>
      <c r="D190" s="77"/>
      <c r="E190" s="39"/>
      <c r="F190" s="39"/>
      <c r="G190" s="39"/>
      <c r="H190" s="52" t="s">
        <v>3</v>
      </c>
      <c r="I190" s="54" t="s">
        <v>24</v>
      </c>
      <c r="J190" s="3"/>
      <c r="K190" s="1">
        <v>19425.8</v>
      </c>
      <c r="L190" s="1">
        <v>0</v>
      </c>
      <c r="M190" s="1">
        <v>19425.8</v>
      </c>
      <c r="N190" s="1">
        <v>19407.891</v>
      </c>
      <c r="O190" s="1">
        <v>0</v>
      </c>
    </row>
    <row r="191" spans="1:15" ht="62.25" customHeight="1" x14ac:dyDescent="0.25">
      <c r="A191" s="42"/>
      <c r="B191" s="42"/>
      <c r="C191" s="43"/>
      <c r="D191" s="77"/>
      <c r="E191" s="39"/>
      <c r="F191" s="39"/>
      <c r="G191" s="39"/>
      <c r="H191" s="52" t="s">
        <v>5</v>
      </c>
      <c r="I191" s="54" t="s">
        <v>24</v>
      </c>
      <c r="J191" s="3">
        <v>464567.4</v>
      </c>
      <c r="K191" s="1">
        <v>58860.2</v>
      </c>
      <c r="L191" s="1">
        <v>58860.2</v>
      </c>
      <c r="M191" s="1">
        <v>58860.2</v>
      </c>
      <c r="N191" s="1">
        <v>58713.98</v>
      </c>
      <c r="O191" s="1">
        <v>47860.2</v>
      </c>
    </row>
    <row r="192" spans="1:15" ht="30" x14ac:dyDescent="0.25">
      <c r="A192" s="42"/>
      <c r="B192" s="42"/>
      <c r="C192" s="43"/>
      <c r="D192" s="53" t="s">
        <v>23</v>
      </c>
      <c r="E192" s="53" t="s">
        <v>23</v>
      </c>
      <c r="F192" s="53" t="s">
        <v>23</v>
      </c>
      <c r="G192" s="53" t="s">
        <v>23</v>
      </c>
      <c r="H192" s="52" t="s">
        <v>4</v>
      </c>
      <c r="I192" s="54" t="s">
        <v>24</v>
      </c>
      <c r="J192" s="3"/>
      <c r="K192" s="1">
        <v>273182</v>
      </c>
      <c r="L192" s="1">
        <v>0</v>
      </c>
      <c r="M192" s="1">
        <v>273182</v>
      </c>
      <c r="N192" s="1">
        <v>273182</v>
      </c>
      <c r="O192" s="1">
        <v>232316</v>
      </c>
    </row>
    <row r="193" spans="1:15" ht="30" customHeight="1" x14ac:dyDescent="0.25">
      <c r="A193" s="42"/>
      <c r="B193" s="42"/>
      <c r="C193" s="43"/>
      <c r="D193" s="53" t="s">
        <v>23</v>
      </c>
      <c r="E193" s="53" t="s">
        <v>23</v>
      </c>
      <c r="F193" s="53" t="s">
        <v>23</v>
      </c>
      <c r="G193" s="53" t="s">
        <v>23</v>
      </c>
      <c r="H193" s="52" t="s">
        <v>6</v>
      </c>
      <c r="I193" s="54" t="s">
        <v>24</v>
      </c>
      <c r="J193" s="1">
        <v>0</v>
      </c>
      <c r="K193" s="1">
        <v>0</v>
      </c>
      <c r="L193" s="1">
        <v>0</v>
      </c>
      <c r="M193" s="1">
        <v>0</v>
      </c>
      <c r="N193" s="1">
        <v>0</v>
      </c>
      <c r="O193" s="1">
        <v>0</v>
      </c>
    </row>
    <row r="194" spans="1:15" ht="30" x14ac:dyDescent="0.25">
      <c r="A194" s="45"/>
      <c r="B194" s="45"/>
      <c r="C194" s="46"/>
      <c r="D194" s="53" t="s">
        <v>23</v>
      </c>
      <c r="E194" s="53" t="s">
        <v>23</v>
      </c>
      <c r="F194" s="53" t="s">
        <v>23</v>
      </c>
      <c r="G194" s="53" t="s">
        <v>23</v>
      </c>
      <c r="H194" s="52" t="s">
        <v>7</v>
      </c>
      <c r="I194" s="54" t="s">
        <v>24</v>
      </c>
      <c r="J194" s="3"/>
      <c r="K194" s="1">
        <v>209928.1</v>
      </c>
      <c r="L194" s="1">
        <v>0</v>
      </c>
      <c r="M194" s="1">
        <v>209928.1</v>
      </c>
      <c r="N194" s="1">
        <v>209928.1</v>
      </c>
      <c r="O194" s="1">
        <v>218325.2</v>
      </c>
    </row>
    <row r="195" spans="1:15" ht="105" x14ac:dyDescent="0.25">
      <c r="A195" s="47" t="s">
        <v>127</v>
      </c>
      <c r="B195" s="47" t="s">
        <v>27</v>
      </c>
      <c r="C195" s="53" t="s">
        <v>23</v>
      </c>
      <c r="D195" s="53" t="s">
        <v>23</v>
      </c>
      <c r="E195" s="53" t="s">
        <v>23</v>
      </c>
      <c r="F195" s="53" t="s">
        <v>23</v>
      </c>
      <c r="G195" s="53" t="s">
        <v>23</v>
      </c>
      <c r="H195" s="53" t="s">
        <v>23</v>
      </c>
      <c r="I195" s="82" t="s">
        <v>26</v>
      </c>
      <c r="J195" s="3">
        <v>64.5</v>
      </c>
      <c r="K195" s="3">
        <v>64.5</v>
      </c>
      <c r="L195" s="3" t="s">
        <v>23</v>
      </c>
      <c r="M195" s="3" t="s">
        <v>23</v>
      </c>
      <c r="N195" s="3">
        <v>65</v>
      </c>
      <c r="O195" s="6">
        <v>64.5</v>
      </c>
    </row>
    <row r="196" spans="1:15" ht="30" x14ac:dyDescent="0.25">
      <c r="A196" s="49" t="s">
        <v>51</v>
      </c>
      <c r="B196" s="49" t="s">
        <v>79</v>
      </c>
      <c r="C196" s="37" t="s">
        <v>89</v>
      </c>
      <c r="D196" s="77">
        <v>856</v>
      </c>
      <c r="E196" s="53" t="s">
        <v>23</v>
      </c>
      <c r="F196" s="39"/>
      <c r="G196" s="53" t="s">
        <v>23</v>
      </c>
      <c r="H196" s="52" t="s">
        <v>2</v>
      </c>
      <c r="I196" s="54" t="s">
        <v>24</v>
      </c>
      <c r="J196" s="1">
        <f>J197+J198+J199+J200+J201</f>
        <v>143012.4</v>
      </c>
      <c r="K196" s="1">
        <f>K197+K198+K199+K200+K201</f>
        <v>141630</v>
      </c>
      <c r="L196" s="1">
        <f>L197+L198+L199+L200+L201</f>
        <v>141465.20000000001</v>
      </c>
      <c r="M196" s="1">
        <f>M197+M198+M199+M200+M201</f>
        <v>141630</v>
      </c>
      <c r="N196" s="1">
        <f>N197+N198+N199+N200+N201</f>
        <v>165119.49000000002</v>
      </c>
      <c r="O196" s="1">
        <f>O198</f>
        <v>147377.29999999999</v>
      </c>
    </row>
    <row r="197" spans="1:15" ht="30" x14ac:dyDescent="0.25">
      <c r="A197" s="42"/>
      <c r="B197" s="42"/>
      <c r="C197" s="43"/>
      <c r="D197" s="77"/>
      <c r="E197" s="39"/>
      <c r="F197" s="39"/>
      <c r="G197" s="39"/>
      <c r="H197" s="52" t="s">
        <v>3</v>
      </c>
      <c r="I197" s="54" t="s">
        <v>24</v>
      </c>
      <c r="J197" s="1">
        <v>0</v>
      </c>
      <c r="K197" s="1">
        <v>0</v>
      </c>
      <c r="L197" s="1">
        <v>0</v>
      </c>
      <c r="M197" s="1">
        <v>0</v>
      </c>
      <c r="N197" s="1">
        <v>0</v>
      </c>
      <c r="O197" s="1"/>
    </row>
    <row r="198" spans="1:15" ht="30" customHeight="1" x14ac:dyDescent="0.25">
      <c r="A198" s="42"/>
      <c r="B198" s="42"/>
      <c r="C198" s="43"/>
      <c r="D198" s="77"/>
      <c r="E198" s="39"/>
      <c r="F198" s="39"/>
      <c r="G198" s="39"/>
      <c r="H198" s="52" t="s">
        <v>5</v>
      </c>
      <c r="I198" s="54" t="s">
        <v>24</v>
      </c>
      <c r="J198" s="1">
        <f>72985+70027.4</f>
        <v>143012.4</v>
      </c>
      <c r="K198" s="1">
        <v>141630</v>
      </c>
      <c r="L198" s="1">
        <v>141465.20000000001</v>
      </c>
      <c r="M198" s="1">
        <v>141630</v>
      </c>
      <c r="N198" s="1">
        <f>73114.477+68328.962+230</f>
        <v>141673.43900000001</v>
      </c>
      <c r="O198" s="1">
        <v>147377.29999999999</v>
      </c>
    </row>
    <row r="199" spans="1:15" ht="30" x14ac:dyDescent="0.25">
      <c r="A199" s="42"/>
      <c r="B199" s="42"/>
      <c r="C199" s="43"/>
      <c r="D199" s="53" t="s">
        <v>23</v>
      </c>
      <c r="E199" s="53" t="s">
        <v>23</v>
      </c>
      <c r="F199" s="53" t="s">
        <v>23</v>
      </c>
      <c r="G199" s="53" t="s">
        <v>23</v>
      </c>
      <c r="H199" s="52" t="s">
        <v>4</v>
      </c>
      <c r="I199" s="54" t="s">
        <v>24</v>
      </c>
      <c r="J199" s="15">
        <v>0</v>
      </c>
      <c r="K199" s="1">
        <v>0</v>
      </c>
      <c r="L199" s="1">
        <v>0</v>
      </c>
      <c r="M199" s="1">
        <v>0</v>
      </c>
      <c r="N199" s="1">
        <v>0</v>
      </c>
      <c r="O199" s="1">
        <v>0</v>
      </c>
    </row>
    <row r="200" spans="1:15" ht="75" x14ac:dyDescent="0.25">
      <c r="A200" s="42"/>
      <c r="B200" s="42"/>
      <c r="C200" s="43"/>
      <c r="D200" s="53" t="s">
        <v>23</v>
      </c>
      <c r="E200" s="53" t="s">
        <v>23</v>
      </c>
      <c r="F200" s="53" t="s">
        <v>23</v>
      </c>
      <c r="G200" s="53" t="s">
        <v>23</v>
      </c>
      <c r="H200" s="52" t="s">
        <v>6</v>
      </c>
      <c r="I200" s="54" t="s">
        <v>24</v>
      </c>
      <c r="J200" s="1">
        <v>0</v>
      </c>
      <c r="K200" s="1">
        <v>0</v>
      </c>
      <c r="L200" s="1">
        <v>0</v>
      </c>
      <c r="M200" s="1">
        <v>0</v>
      </c>
      <c r="N200" s="1">
        <v>0</v>
      </c>
      <c r="O200" s="1">
        <v>0</v>
      </c>
    </row>
    <row r="201" spans="1:15" ht="30" x14ac:dyDescent="0.25">
      <c r="A201" s="45"/>
      <c r="B201" s="45"/>
      <c r="C201" s="46"/>
      <c r="D201" s="53" t="s">
        <v>23</v>
      </c>
      <c r="E201" s="53" t="s">
        <v>23</v>
      </c>
      <c r="F201" s="53" t="s">
        <v>23</v>
      </c>
      <c r="G201" s="53" t="s">
        <v>23</v>
      </c>
      <c r="H201" s="52" t="s">
        <v>7</v>
      </c>
      <c r="I201" s="54" t="s">
        <v>24</v>
      </c>
      <c r="J201" s="3"/>
      <c r="K201" s="1">
        <v>0</v>
      </c>
      <c r="L201" s="1">
        <v>0</v>
      </c>
      <c r="M201" s="1">
        <v>0</v>
      </c>
      <c r="N201" s="1">
        <f>14174.354+871.697+8400</f>
        <v>23446.050999999999</v>
      </c>
      <c r="O201" s="1">
        <v>0</v>
      </c>
    </row>
    <row r="202" spans="1:15" ht="105" x14ac:dyDescent="0.25">
      <c r="A202" s="47" t="s">
        <v>127</v>
      </c>
      <c r="B202" s="47" t="s">
        <v>80</v>
      </c>
      <c r="C202" s="53" t="s">
        <v>23</v>
      </c>
      <c r="D202" s="53" t="s">
        <v>23</v>
      </c>
      <c r="E202" s="53" t="s">
        <v>23</v>
      </c>
      <c r="F202" s="53" t="s">
        <v>23</v>
      </c>
      <c r="G202" s="53" t="s">
        <v>23</v>
      </c>
      <c r="H202" s="53" t="s">
        <v>23</v>
      </c>
      <c r="I202" s="82" t="s">
        <v>26</v>
      </c>
      <c r="J202" s="3">
        <v>0.2</v>
      </c>
      <c r="K202" s="3">
        <v>0.18</v>
      </c>
      <c r="L202" s="3" t="s">
        <v>23</v>
      </c>
      <c r="M202" s="3" t="s">
        <v>23</v>
      </c>
      <c r="N202" s="3">
        <v>0.22</v>
      </c>
      <c r="O202" s="3">
        <v>0.18</v>
      </c>
    </row>
    <row r="203" spans="1:15" ht="30" customHeight="1" x14ac:dyDescent="0.25">
      <c r="A203" s="49" t="s">
        <v>53</v>
      </c>
      <c r="B203" s="49" t="s">
        <v>81</v>
      </c>
      <c r="C203" s="37" t="s">
        <v>89</v>
      </c>
      <c r="D203" s="77">
        <v>856</v>
      </c>
      <c r="E203" s="53" t="s">
        <v>23</v>
      </c>
      <c r="F203" s="39"/>
      <c r="G203" s="53" t="s">
        <v>23</v>
      </c>
      <c r="H203" s="52" t="s">
        <v>2</v>
      </c>
      <c r="I203" s="54" t="s">
        <v>24</v>
      </c>
      <c r="J203" s="1">
        <f>J204+J205+J206+J207+J208</f>
        <v>6729.2</v>
      </c>
      <c r="K203" s="1">
        <f>K204+K205+K206+K207+K208</f>
        <v>6539.5999999999995</v>
      </c>
      <c r="L203" s="1">
        <f>L204+L205+L206+L207+L208</f>
        <v>6539.5999999999995</v>
      </c>
      <c r="M203" s="1">
        <f>M204+M205+M206+M207+M208</f>
        <v>6539.5999999999995</v>
      </c>
      <c r="N203" s="1">
        <f>N204+N205+N206+N207+N208</f>
        <v>6511.5999999999995</v>
      </c>
      <c r="O203" s="6">
        <v>6541</v>
      </c>
    </row>
    <row r="204" spans="1:15" ht="30" x14ac:dyDescent="0.25">
      <c r="A204" s="42"/>
      <c r="B204" s="42"/>
      <c r="C204" s="43"/>
      <c r="D204" s="77"/>
      <c r="E204" s="39"/>
      <c r="F204" s="39"/>
      <c r="G204" s="39"/>
      <c r="H204" s="52" t="s">
        <v>3</v>
      </c>
      <c r="I204" s="54" t="s">
        <v>24</v>
      </c>
      <c r="J204" s="2">
        <v>0</v>
      </c>
      <c r="K204" s="1">
        <v>33.700000000000003</v>
      </c>
      <c r="L204" s="1">
        <v>33.700000000000003</v>
      </c>
      <c r="M204" s="1">
        <v>33.700000000000003</v>
      </c>
      <c r="N204" s="1">
        <v>33.700000000000003</v>
      </c>
      <c r="O204" s="3">
        <v>35.1</v>
      </c>
    </row>
    <row r="205" spans="1:15" ht="60" x14ac:dyDescent="0.25">
      <c r="A205" s="42"/>
      <c r="B205" s="42"/>
      <c r="C205" s="43"/>
      <c r="D205" s="77"/>
      <c r="E205" s="39"/>
      <c r="F205" s="39"/>
      <c r="G205" s="39"/>
      <c r="H205" s="52" t="s">
        <v>5</v>
      </c>
      <c r="I205" s="54" t="s">
        <v>24</v>
      </c>
      <c r="J205" s="2">
        <v>6729.2</v>
      </c>
      <c r="K205" s="1">
        <v>6505.9</v>
      </c>
      <c r="L205" s="1">
        <v>6505.9</v>
      </c>
      <c r="M205" s="1">
        <v>6505.9</v>
      </c>
      <c r="N205" s="1">
        <v>6477.9</v>
      </c>
      <c r="O205" s="6">
        <v>6505.9</v>
      </c>
    </row>
    <row r="206" spans="1:15" ht="30" x14ac:dyDescent="0.25">
      <c r="A206" s="42"/>
      <c r="B206" s="42"/>
      <c r="C206" s="43"/>
      <c r="D206" s="53" t="s">
        <v>23</v>
      </c>
      <c r="E206" s="53" t="s">
        <v>23</v>
      </c>
      <c r="F206" s="53" t="s">
        <v>23</v>
      </c>
      <c r="G206" s="53" t="s">
        <v>23</v>
      </c>
      <c r="H206" s="52" t="s">
        <v>4</v>
      </c>
      <c r="I206" s="54" t="s">
        <v>24</v>
      </c>
      <c r="J206" s="15">
        <v>0</v>
      </c>
      <c r="K206" s="1">
        <v>0</v>
      </c>
      <c r="L206" s="1">
        <v>0</v>
      </c>
      <c r="M206" s="1">
        <v>0</v>
      </c>
      <c r="N206" s="1">
        <v>0</v>
      </c>
      <c r="O206" s="1">
        <v>0</v>
      </c>
    </row>
    <row r="207" spans="1:15" ht="75" x14ac:dyDescent="0.25">
      <c r="A207" s="42"/>
      <c r="B207" s="42"/>
      <c r="C207" s="43"/>
      <c r="D207" s="53" t="s">
        <v>23</v>
      </c>
      <c r="E207" s="53" t="s">
        <v>23</v>
      </c>
      <c r="F207" s="53" t="s">
        <v>23</v>
      </c>
      <c r="G207" s="53" t="s">
        <v>23</v>
      </c>
      <c r="H207" s="52" t="s">
        <v>6</v>
      </c>
      <c r="I207" s="54" t="s">
        <v>24</v>
      </c>
      <c r="J207" s="2">
        <v>0</v>
      </c>
      <c r="K207" s="1">
        <v>0</v>
      </c>
      <c r="L207" s="1">
        <v>0</v>
      </c>
      <c r="M207" s="1">
        <v>0</v>
      </c>
      <c r="N207" s="1">
        <v>0</v>
      </c>
      <c r="O207" s="1">
        <v>0</v>
      </c>
    </row>
    <row r="208" spans="1:15" ht="30" x14ac:dyDescent="0.25">
      <c r="A208" s="45"/>
      <c r="B208" s="45"/>
      <c r="C208" s="46"/>
      <c r="D208" s="53" t="s">
        <v>23</v>
      </c>
      <c r="E208" s="53" t="s">
        <v>23</v>
      </c>
      <c r="F208" s="53" t="s">
        <v>23</v>
      </c>
      <c r="G208" s="53" t="s">
        <v>23</v>
      </c>
      <c r="H208" s="52" t="s">
        <v>7</v>
      </c>
      <c r="I208" s="54" t="s">
        <v>24</v>
      </c>
      <c r="J208" s="2">
        <v>0</v>
      </c>
      <c r="K208" s="1">
        <v>0</v>
      </c>
      <c r="L208" s="1">
        <v>0</v>
      </c>
      <c r="M208" s="1">
        <v>0</v>
      </c>
      <c r="N208" s="1">
        <v>0</v>
      </c>
      <c r="O208" s="1">
        <v>0</v>
      </c>
    </row>
    <row r="209" spans="1:15" ht="105" x14ac:dyDescent="0.25">
      <c r="A209" s="47" t="s">
        <v>127</v>
      </c>
      <c r="B209" s="47" t="s">
        <v>80</v>
      </c>
      <c r="C209" s="53" t="s">
        <v>23</v>
      </c>
      <c r="D209" s="53" t="s">
        <v>23</v>
      </c>
      <c r="E209" s="53" t="s">
        <v>23</v>
      </c>
      <c r="F209" s="53" t="s">
        <v>23</v>
      </c>
      <c r="G209" s="53" t="s">
        <v>23</v>
      </c>
      <c r="H209" s="53" t="s">
        <v>23</v>
      </c>
      <c r="I209" s="82" t="s">
        <v>26</v>
      </c>
      <c r="J209" s="3">
        <v>0.2</v>
      </c>
      <c r="K209" s="3">
        <v>0.18</v>
      </c>
      <c r="L209" s="3" t="s">
        <v>23</v>
      </c>
      <c r="M209" s="3" t="s">
        <v>23</v>
      </c>
      <c r="N209" s="3">
        <v>0.22</v>
      </c>
      <c r="O209" s="3">
        <v>0.18</v>
      </c>
    </row>
    <row r="210" spans="1:15" ht="30" customHeight="1" x14ac:dyDescent="0.25">
      <c r="A210" s="49" t="s">
        <v>55</v>
      </c>
      <c r="B210" s="59" t="s">
        <v>82</v>
      </c>
      <c r="C210" s="37" t="s">
        <v>89</v>
      </c>
      <c r="D210" s="77">
        <v>856</v>
      </c>
      <c r="E210" s="53" t="s">
        <v>23</v>
      </c>
      <c r="F210" s="39"/>
      <c r="G210" s="53" t="s">
        <v>23</v>
      </c>
      <c r="H210" s="52" t="s">
        <v>2</v>
      </c>
      <c r="I210" s="54" t="s">
        <v>24</v>
      </c>
      <c r="J210" s="1">
        <f t="shared" ref="J210:O210" si="38">J211+J212+J213+J214+J215</f>
        <v>0</v>
      </c>
      <c r="K210" s="1">
        <f t="shared" si="38"/>
        <v>0</v>
      </c>
      <c r="L210" s="1">
        <f t="shared" si="38"/>
        <v>0</v>
      </c>
      <c r="M210" s="1">
        <f t="shared" si="38"/>
        <v>0</v>
      </c>
      <c r="N210" s="1">
        <f t="shared" si="38"/>
        <v>0</v>
      </c>
      <c r="O210" s="1">
        <f t="shared" si="38"/>
        <v>0</v>
      </c>
    </row>
    <row r="211" spans="1:15" ht="30" x14ac:dyDescent="0.25">
      <c r="A211" s="42"/>
      <c r="B211" s="61"/>
      <c r="C211" s="43"/>
      <c r="D211" s="77"/>
      <c r="E211" s="39"/>
      <c r="F211" s="39"/>
      <c r="G211" s="39"/>
      <c r="H211" s="52" t="s">
        <v>3</v>
      </c>
      <c r="I211" s="54" t="s">
        <v>24</v>
      </c>
      <c r="J211" s="1">
        <v>0</v>
      </c>
      <c r="K211" s="1">
        <v>0</v>
      </c>
      <c r="L211" s="1">
        <v>0</v>
      </c>
      <c r="M211" s="1">
        <v>0</v>
      </c>
      <c r="N211" s="1">
        <v>0</v>
      </c>
      <c r="O211" s="1">
        <v>0</v>
      </c>
    </row>
    <row r="212" spans="1:15" ht="60" x14ac:dyDescent="0.25">
      <c r="A212" s="42"/>
      <c r="B212" s="61"/>
      <c r="C212" s="43"/>
      <c r="D212" s="77"/>
      <c r="E212" s="39"/>
      <c r="F212" s="39"/>
      <c r="G212" s="39"/>
      <c r="H212" s="52" t="s">
        <v>5</v>
      </c>
      <c r="I212" s="54" t="s">
        <v>24</v>
      </c>
      <c r="J212" s="1">
        <v>0</v>
      </c>
      <c r="K212" s="1">
        <v>0</v>
      </c>
      <c r="L212" s="1">
        <v>0</v>
      </c>
      <c r="M212" s="1">
        <v>0</v>
      </c>
      <c r="N212" s="1">
        <v>0</v>
      </c>
      <c r="O212" s="1">
        <v>0</v>
      </c>
    </row>
    <row r="213" spans="1:15" ht="30" x14ac:dyDescent="0.25">
      <c r="A213" s="42"/>
      <c r="B213" s="42"/>
      <c r="C213" s="43"/>
      <c r="D213" s="53" t="s">
        <v>23</v>
      </c>
      <c r="E213" s="53" t="s">
        <v>23</v>
      </c>
      <c r="F213" s="53" t="s">
        <v>23</v>
      </c>
      <c r="G213" s="53" t="s">
        <v>23</v>
      </c>
      <c r="H213" s="52" t="s">
        <v>4</v>
      </c>
      <c r="I213" s="54" t="s">
        <v>24</v>
      </c>
      <c r="J213" s="1">
        <v>0</v>
      </c>
      <c r="K213" s="1">
        <v>0</v>
      </c>
      <c r="L213" s="1">
        <v>0</v>
      </c>
      <c r="M213" s="1">
        <v>0</v>
      </c>
      <c r="N213" s="1">
        <v>0</v>
      </c>
      <c r="O213" s="1">
        <v>0</v>
      </c>
    </row>
    <row r="214" spans="1:15" ht="75" x14ac:dyDescent="0.25">
      <c r="A214" s="42"/>
      <c r="B214" s="42"/>
      <c r="C214" s="43"/>
      <c r="D214" s="53" t="s">
        <v>23</v>
      </c>
      <c r="E214" s="53" t="s">
        <v>23</v>
      </c>
      <c r="F214" s="53" t="s">
        <v>23</v>
      </c>
      <c r="G214" s="53" t="s">
        <v>23</v>
      </c>
      <c r="H214" s="52" t="s">
        <v>6</v>
      </c>
      <c r="I214" s="54" t="s">
        <v>24</v>
      </c>
      <c r="J214" s="1">
        <v>0</v>
      </c>
      <c r="K214" s="1">
        <v>0</v>
      </c>
      <c r="L214" s="1">
        <v>0</v>
      </c>
      <c r="M214" s="1">
        <v>0</v>
      </c>
      <c r="N214" s="1">
        <v>0</v>
      </c>
      <c r="O214" s="1">
        <v>0</v>
      </c>
    </row>
    <row r="215" spans="1:15" ht="30" x14ac:dyDescent="0.25">
      <c r="A215" s="45"/>
      <c r="B215" s="45"/>
      <c r="C215" s="46"/>
      <c r="D215" s="53" t="s">
        <v>23</v>
      </c>
      <c r="E215" s="53" t="s">
        <v>23</v>
      </c>
      <c r="F215" s="53" t="s">
        <v>23</v>
      </c>
      <c r="G215" s="53" t="s">
        <v>23</v>
      </c>
      <c r="H215" s="52" t="s">
        <v>7</v>
      </c>
      <c r="I215" s="54" t="s">
        <v>24</v>
      </c>
      <c r="J215" s="1">
        <v>0</v>
      </c>
      <c r="K215" s="1">
        <v>0</v>
      </c>
      <c r="L215" s="1">
        <v>0</v>
      </c>
      <c r="M215" s="1">
        <v>0</v>
      </c>
      <c r="N215" s="1">
        <v>0</v>
      </c>
      <c r="O215" s="1">
        <v>0</v>
      </c>
    </row>
    <row r="216" spans="1:15" ht="105" x14ac:dyDescent="0.25">
      <c r="A216" s="47" t="s">
        <v>127</v>
      </c>
      <c r="B216" s="47" t="s">
        <v>83</v>
      </c>
      <c r="C216" s="53" t="s">
        <v>23</v>
      </c>
      <c r="D216" s="53" t="s">
        <v>23</v>
      </c>
      <c r="E216" s="53" t="s">
        <v>23</v>
      </c>
      <c r="F216" s="53" t="s">
        <v>23</v>
      </c>
      <c r="G216" s="53" t="s">
        <v>23</v>
      </c>
      <c r="H216" s="53" t="s">
        <v>23</v>
      </c>
      <c r="I216" s="82" t="s">
        <v>26</v>
      </c>
      <c r="J216" s="8">
        <v>62</v>
      </c>
      <c r="K216" s="3">
        <v>64</v>
      </c>
      <c r="L216" s="3" t="s">
        <v>23</v>
      </c>
      <c r="M216" s="3" t="s">
        <v>23</v>
      </c>
      <c r="N216" s="3">
        <v>73.3</v>
      </c>
      <c r="O216" s="3">
        <v>66</v>
      </c>
    </row>
    <row r="217" spans="1:15" ht="30" customHeight="1" x14ac:dyDescent="0.25">
      <c r="A217" s="49" t="s">
        <v>65</v>
      </c>
      <c r="B217" s="59" t="s">
        <v>84</v>
      </c>
      <c r="C217" s="37" t="s">
        <v>89</v>
      </c>
      <c r="D217" s="77">
        <v>856</v>
      </c>
      <c r="E217" s="53" t="s">
        <v>23</v>
      </c>
      <c r="F217" s="39"/>
      <c r="G217" s="53" t="s">
        <v>23</v>
      </c>
      <c r="H217" s="52" t="s">
        <v>2</v>
      </c>
      <c r="I217" s="54" t="s">
        <v>24</v>
      </c>
      <c r="J217" s="1">
        <f>J218+J219+J220+J221+J222</f>
        <v>1492.3</v>
      </c>
      <c r="K217" s="1">
        <f>K218+K219+K220+K221+K222</f>
        <v>1199</v>
      </c>
      <c r="L217" s="1">
        <f>L218+L219+L220+L221+L222</f>
        <v>1278.8</v>
      </c>
      <c r="M217" s="1">
        <f>M218+M219+M220+M221+M222</f>
        <v>1199</v>
      </c>
      <c r="N217" s="1">
        <f>N218+N219+N220+N221+N222</f>
        <v>1183.0758000000001</v>
      </c>
      <c r="O217" s="1">
        <v>1263.5</v>
      </c>
    </row>
    <row r="218" spans="1:15" ht="30" x14ac:dyDescent="0.25">
      <c r="A218" s="42"/>
      <c r="B218" s="61"/>
      <c r="C218" s="43"/>
      <c r="D218" s="77"/>
      <c r="E218" s="39"/>
      <c r="F218" s="39"/>
      <c r="G218" s="39"/>
      <c r="H218" s="52" t="s">
        <v>3</v>
      </c>
      <c r="I218" s="54" t="s">
        <v>24</v>
      </c>
      <c r="J218" s="1">
        <v>0</v>
      </c>
      <c r="K218" s="1">
        <v>0</v>
      </c>
      <c r="L218" s="1">
        <v>0</v>
      </c>
      <c r="M218" s="1">
        <v>0</v>
      </c>
      <c r="N218" s="1">
        <v>0</v>
      </c>
      <c r="O218" s="1">
        <v>0</v>
      </c>
    </row>
    <row r="219" spans="1:15" ht="60" x14ac:dyDescent="0.25">
      <c r="A219" s="42"/>
      <c r="B219" s="42"/>
      <c r="C219" s="43"/>
      <c r="D219" s="77"/>
      <c r="E219" s="39"/>
      <c r="F219" s="39"/>
      <c r="G219" s="39"/>
      <c r="H219" s="52" t="s">
        <v>5</v>
      </c>
      <c r="I219" s="54" t="s">
        <v>24</v>
      </c>
      <c r="J219" s="1">
        <f>1369.6+122.7</f>
        <v>1492.3</v>
      </c>
      <c r="K219" s="1">
        <v>1199</v>
      </c>
      <c r="L219" s="1">
        <v>1278.8</v>
      </c>
      <c r="M219" s="1">
        <v>1199</v>
      </c>
      <c r="N219" s="1">
        <f>921.024+111.8968+150.155</f>
        <v>1183.0758000000001</v>
      </c>
      <c r="O219" s="1">
        <v>1263.5</v>
      </c>
    </row>
    <row r="220" spans="1:15" ht="30" x14ac:dyDescent="0.25">
      <c r="A220" s="42"/>
      <c r="B220" s="42"/>
      <c r="C220" s="43"/>
      <c r="D220" s="53" t="s">
        <v>23</v>
      </c>
      <c r="E220" s="53" t="s">
        <v>23</v>
      </c>
      <c r="F220" s="53" t="s">
        <v>23</v>
      </c>
      <c r="G220" s="53" t="s">
        <v>23</v>
      </c>
      <c r="H220" s="52" t="s">
        <v>4</v>
      </c>
      <c r="I220" s="54" t="s">
        <v>24</v>
      </c>
      <c r="J220" s="1">
        <v>0</v>
      </c>
      <c r="K220" s="1">
        <v>0</v>
      </c>
      <c r="L220" s="1">
        <v>0</v>
      </c>
      <c r="M220" s="1">
        <v>0</v>
      </c>
      <c r="N220" s="1">
        <v>0</v>
      </c>
      <c r="O220" s="1">
        <v>0</v>
      </c>
    </row>
    <row r="221" spans="1:15" ht="75" x14ac:dyDescent="0.25">
      <c r="A221" s="42"/>
      <c r="B221" s="42"/>
      <c r="C221" s="43"/>
      <c r="D221" s="53" t="s">
        <v>23</v>
      </c>
      <c r="E221" s="53" t="s">
        <v>23</v>
      </c>
      <c r="F221" s="53" t="s">
        <v>23</v>
      </c>
      <c r="G221" s="53" t="s">
        <v>23</v>
      </c>
      <c r="H221" s="52" t="s">
        <v>6</v>
      </c>
      <c r="I221" s="54" t="s">
        <v>24</v>
      </c>
      <c r="J221" s="1">
        <v>0</v>
      </c>
      <c r="K221" s="1">
        <v>0</v>
      </c>
      <c r="L221" s="1">
        <v>0</v>
      </c>
      <c r="M221" s="1">
        <v>0</v>
      </c>
      <c r="N221" s="1">
        <v>0</v>
      </c>
      <c r="O221" s="1">
        <v>0</v>
      </c>
    </row>
    <row r="222" spans="1:15" ht="30" x14ac:dyDescent="0.25">
      <c r="A222" s="45"/>
      <c r="B222" s="45"/>
      <c r="C222" s="46"/>
      <c r="D222" s="53" t="s">
        <v>23</v>
      </c>
      <c r="E222" s="53" t="s">
        <v>23</v>
      </c>
      <c r="F222" s="53" t="s">
        <v>23</v>
      </c>
      <c r="G222" s="53" t="s">
        <v>23</v>
      </c>
      <c r="H222" s="52" t="s">
        <v>7</v>
      </c>
      <c r="I222" s="54" t="s">
        <v>24</v>
      </c>
      <c r="J222" s="1">
        <v>0</v>
      </c>
      <c r="K222" s="1">
        <v>0</v>
      </c>
      <c r="L222" s="1">
        <v>0</v>
      </c>
      <c r="M222" s="1">
        <v>0</v>
      </c>
      <c r="N222" s="1">
        <v>0</v>
      </c>
      <c r="O222" s="1">
        <v>0</v>
      </c>
    </row>
    <row r="223" spans="1:15" ht="105" x14ac:dyDescent="0.25">
      <c r="A223" s="47" t="s">
        <v>127</v>
      </c>
      <c r="B223" s="47" t="s">
        <v>80</v>
      </c>
      <c r="C223" s="53" t="s">
        <v>23</v>
      </c>
      <c r="D223" s="53" t="s">
        <v>23</v>
      </c>
      <c r="E223" s="53" t="s">
        <v>23</v>
      </c>
      <c r="F223" s="53" t="s">
        <v>23</v>
      </c>
      <c r="G223" s="53" t="s">
        <v>23</v>
      </c>
      <c r="H223" s="53" t="s">
        <v>23</v>
      </c>
      <c r="I223" s="82" t="s">
        <v>26</v>
      </c>
      <c r="J223" s="3">
        <v>0.2</v>
      </c>
      <c r="K223" s="3">
        <v>0.18</v>
      </c>
      <c r="L223" s="3" t="s">
        <v>23</v>
      </c>
      <c r="M223" s="3" t="s">
        <v>23</v>
      </c>
      <c r="N223" s="3">
        <v>0.22</v>
      </c>
      <c r="O223" s="3">
        <v>0.18</v>
      </c>
    </row>
    <row r="224" spans="1:15" ht="30" customHeight="1" x14ac:dyDescent="0.25">
      <c r="A224" s="49" t="s">
        <v>31</v>
      </c>
      <c r="B224" s="36" t="s">
        <v>56</v>
      </c>
      <c r="C224" s="37" t="s">
        <v>89</v>
      </c>
      <c r="D224" s="83"/>
      <c r="E224" s="84"/>
      <c r="F224" s="84"/>
      <c r="G224" s="84"/>
      <c r="H224" s="52" t="s">
        <v>2</v>
      </c>
      <c r="I224" s="32" t="s">
        <v>24</v>
      </c>
      <c r="J224" s="1">
        <f t="shared" ref="J224:O224" si="39">SUM(J225:J229)</f>
        <v>686.61599999999999</v>
      </c>
      <c r="K224" s="1">
        <f t="shared" si="39"/>
        <v>3588.6</v>
      </c>
      <c r="L224" s="1">
        <f t="shared" si="39"/>
        <v>37.9</v>
      </c>
      <c r="M224" s="1">
        <f t="shared" si="39"/>
        <v>3588.6</v>
      </c>
      <c r="N224" s="1">
        <f t="shared" si="39"/>
        <v>560</v>
      </c>
      <c r="O224" s="1">
        <f t="shared" si="39"/>
        <v>82.6</v>
      </c>
    </row>
    <row r="225" spans="1:15" ht="30" x14ac:dyDescent="0.25">
      <c r="A225" s="42"/>
      <c r="B225" s="42"/>
      <c r="C225" s="43"/>
      <c r="D225" s="84"/>
      <c r="E225" s="84"/>
      <c r="F225" s="84"/>
      <c r="G225" s="84"/>
      <c r="H225" s="52" t="s">
        <v>3</v>
      </c>
      <c r="I225" s="32" t="s">
        <v>24</v>
      </c>
      <c r="J225" s="1">
        <f t="shared" ref="J225:O225" si="40">J231+J238+J245+J252+J259+J266+J273+J280+J287+J294+J301</f>
        <v>652.29</v>
      </c>
      <c r="K225" s="1">
        <f t="shared" si="40"/>
        <v>3409.1</v>
      </c>
      <c r="L225" s="1">
        <f t="shared" si="40"/>
        <v>0</v>
      </c>
      <c r="M225" s="1">
        <f t="shared" si="40"/>
        <v>3409.1</v>
      </c>
      <c r="N225" s="1">
        <f t="shared" si="40"/>
        <v>524.4</v>
      </c>
      <c r="O225" s="1">
        <f t="shared" si="40"/>
        <v>76.8</v>
      </c>
    </row>
    <row r="226" spans="1:15" ht="60" x14ac:dyDescent="0.25">
      <c r="A226" s="42"/>
      <c r="B226" s="42"/>
      <c r="C226" s="43"/>
      <c r="D226" s="84"/>
      <c r="E226" s="84"/>
      <c r="F226" s="84"/>
      <c r="G226" s="84"/>
      <c r="H226" s="52" t="s">
        <v>5</v>
      </c>
      <c r="I226" s="32" t="s">
        <v>24</v>
      </c>
      <c r="J226" s="1">
        <f t="shared" ref="J226" si="41">J232+J239+J246+J253+J260+J267+J274+J281+J288+J295+J302</f>
        <v>34.326000000000001</v>
      </c>
      <c r="K226" s="1">
        <f t="shared" ref="K226:M226" si="42">K232+K239+K246+K253+K260+K267+K274+K281+K288+K295+K302</f>
        <v>179.5</v>
      </c>
      <c r="L226" s="1">
        <f t="shared" ref="L226:O228" si="43">L232+L239+L246+L253+L260+L267+L274+L281+L288+L295+L302</f>
        <v>37.9</v>
      </c>
      <c r="M226" s="1">
        <f t="shared" si="42"/>
        <v>179.5</v>
      </c>
      <c r="N226" s="1">
        <f t="shared" si="43"/>
        <v>35.6</v>
      </c>
      <c r="O226" s="1">
        <f t="shared" si="43"/>
        <v>5.8</v>
      </c>
    </row>
    <row r="227" spans="1:15" ht="30" x14ac:dyDescent="0.25">
      <c r="A227" s="42"/>
      <c r="B227" s="42"/>
      <c r="C227" s="43"/>
      <c r="D227" s="84"/>
      <c r="E227" s="84"/>
      <c r="F227" s="84"/>
      <c r="G227" s="84"/>
      <c r="H227" s="52" t="s">
        <v>4</v>
      </c>
      <c r="I227" s="32" t="s">
        <v>24</v>
      </c>
      <c r="J227" s="1">
        <f t="shared" ref="J227" si="44">J233+J240+J247+J254+J261+J268+J275+J282+J289+J296+J303</f>
        <v>0</v>
      </c>
      <c r="K227" s="1">
        <f t="shared" ref="K227:M227" si="45">K233+K240+K247+K254+K261+K268+K275+K282+K289+K296+K303</f>
        <v>0</v>
      </c>
      <c r="L227" s="1">
        <f t="shared" si="43"/>
        <v>0</v>
      </c>
      <c r="M227" s="1">
        <f t="shared" si="45"/>
        <v>0</v>
      </c>
      <c r="N227" s="1">
        <f t="shared" si="43"/>
        <v>0</v>
      </c>
      <c r="O227" s="1">
        <f t="shared" si="43"/>
        <v>0</v>
      </c>
    </row>
    <row r="228" spans="1:15" ht="75" x14ac:dyDescent="0.25">
      <c r="A228" s="42"/>
      <c r="B228" s="42"/>
      <c r="C228" s="43"/>
      <c r="D228" s="84"/>
      <c r="E228" s="84"/>
      <c r="F228" s="84"/>
      <c r="G228" s="84"/>
      <c r="H228" s="52" t="s">
        <v>6</v>
      </c>
      <c r="I228" s="32" t="s">
        <v>24</v>
      </c>
      <c r="J228" s="1">
        <f t="shared" ref="J228" si="46">J234+J241+J248+J255+J262+J269+J276+J283+J290+J297+J304</f>
        <v>0</v>
      </c>
      <c r="K228" s="1">
        <f t="shared" ref="K228:M228" si="47">K234+K241+K248+K255+K262+K269+K276+K283+K290+K297+K304</f>
        <v>0</v>
      </c>
      <c r="L228" s="1">
        <f t="shared" si="43"/>
        <v>0</v>
      </c>
      <c r="M228" s="1">
        <f t="shared" si="47"/>
        <v>0</v>
      </c>
      <c r="N228" s="1">
        <f t="shared" si="43"/>
        <v>0</v>
      </c>
      <c r="O228" s="1">
        <f t="shared" si="43"/>
        <v>0</v>
      </c>
    </row>
    <row r="229" spans="1:15" ht="30" x14ac:dyDescent="0.25">
      <c r="A229" s="45"/>
      <c r="B229" s="45"/>
      <c r="C229" s="46"/>
      <c r="D229" s="84"/>
      <c r="E229" s="84"/>
      <c r="F229" s="84"/>
      <c r="G229" s="84"/>
      <c r="H229" s="52" t="s">
        <v>7</v>
      </c>
      <c r="I229" s="32" t="s">
        <v>24</v>
      </c>
      <c r="J229" s="1">
        <f>J235+J242+J249+J256+J263+J270+J277+J284+J291+J298+J305</f>
        <v>0</v>
      </c>
      <c r="K229" s="1">
        <f>K235+K242+K249+K256+K263+K270+K277+K284+K291+K298+K305</f>
        <v>0</v>
      </c>
      <c r="L229" s="1">
        <f>L235+L242+L249+L256+L263+L270+L277+L284+L291+L298+L305</f>
        <v>0</v>
      </c>
      <c r="M229" s="1">
        <f>M235+M242+M249+M256+M263+M270+M277+M284+M291+M298+M305</f>
        <v>0</v>
      </c>
      <c r="N229" s="1">
        <f>N235+N242+N249+N256+N263+N270+N277+N284+N291+N298+N305</f>
        <v>0</v>
      </c>
      <c r="O229" s="1">
        <v>0</v>
      </c>
    </row>
    <row r="230" spans="1:15" ht="30" x14ac:dyDescent="0.25">
      <c r="A230" s="49" t="s">
        <v>57</v>
      </c>
      <c r="B230" s="49" t="s">
        <v>58</v>
      </c>
      <c r="C230" s="37" t="s">
        <v>89</v>
      </c>
      <c r="D230" s="39"/>
      <c r="E230" s="38" t="s">
        <v>23</v>
      </c>
      <c r="F230" s="39"/>
      <c r="G230" s="38" t="s">
        <v>23</v>
      </c>
      <c r="H230" s="52" t="s">
        <v>2</v>
      </c>
      <c r="I230" s="32" t="s">
        <v>24</v>
      </c>
      <c r="J230" s="1">
        <v>0</v>
      </c>
      <c r="K230" s="1">
        <f>SUM(K231:K235)</f>
        <v>0</v>
      </c>
      <c r="L230" s="1">
        <f>SUM(L231:L235)</f>
        <v>0</v>
      </c>
      <c r="M230" s="1">
        <f>SUM(M231:M235)</f>
        <v>0</v>
      </c>
      <c r="N230" s="1">
        <v>0</v>
      </c>
      <c r="O230" s="1">
        <v>0</v>
      </c>
    </row>
    <row r="231" spans="1:15" ht="30" x14ac:dyDescent="0.25">
      <c r="A231" s="42"/>
      <c r="B231" s="42"/>
      <c r="C231" s="43"/>
      <c r="D231" s="39"/>
      <c r="E231" s="39"/>
      <c r="F231" s="39"/>
      <c r="G231" s="39"/>
      <c r="H231" s="52" t="s">
        <v>3</v>
      </c>
      <c r="I231" s="32" t="s">
        <v>24</v>
      </c>
      <c r="J231" s="1">
        <v>0</v>
      </c>
      <c r="K231" s="1">
        <v>0</v>
      </c>
      <c r="L231" s="1">
        <v>0</v>
      </c>
      <c r="M231" s="1">
        <v>0</v>
      </c>
      <c r="N231" s="1">
        <v>0</v>
      </c>
      <c r="O231" s="1">
        <v>0</v>
      </c>
    </row>
    <row r="232" spans="1:15" ht="60" x14ac:dyDescent="0.25">
      <c r="A232" s="42"/>
      <c r="B232" s="42"/>
      <c r="C232" s="43"/>
      <c r="D232" s="39"/>
      <c r="E232" s="39"/>
      <c r="F232" s="39"/>
      <c r="G232" s="39"/>
      <c r="H232" s="52" t="s">
        <v>5</v>
      </c>
      <c r="I232" s="32" t="s">
        <v>24</v>
      </c>
      <c r="J232" s="1">
        <v>0</v>
      </c>
      <c r="K232" s="1">
        <v>0</v>
      </c>
      <c r="L232" s="1">
        <v>0</v>
      </c>
      <c r="M232" s="1">
        <v>0</v>
      </c>
      <c r="N232" s="1">
        <v>0</v>
      </c>
      <c r="O232" s="1">
        <v>0</v>
      </c>
    </row>
    <row r="233" spans="1:15" ht="30" x14ac:dyDescent="0.25">
      <c r="A233" s="42"/>
      <c r="B233" s="42"/>
      <c r="C233" s="43"/>
      <c r="D233" s="38" t="s">
        <v>23</v>
      </c>
      <c r="E233" s="38" t="s">
        <v>23</v>
      </c>
      <c r="F233" s="38" t="s">
        <v>23</v>
      </c>
      <c r="G233" s="38" t="s">
        <v>23</v>
      </c>
      <c r="H233" s="52" t="s">
        <v>4</v>
      </c>
      <c r="I233" s="32" t="s">
        <v>24</v>
      </c>
      <c r="J233" s="1">
        <v>0</v>
      </c>
      <c r="K233" s="1">
        <v>0</v>
      </c>
      <c r="L233" s="1">
        <v>0</v>
      </c>
      <c r="M233" s="1">
        <v>0</v>
      </c>
      <c r="N233" s="1">
        <v>0</v>
      </c>
      <c r="O233" s="1">
        <v>0</v>
      </c>
    </row>
    <row r="234" spans="1:15" ht="75" x14ac:dyDescent="0.25">
      <c r="A234" s="42"/>
      <c r="B234" s="42"/>
      <c r="C234" s="43"/>
      <c r="D234" s="38" t="s">
        <v>23</v>
      </c>
      <c r="E234" s="38" t="s">
        <v>23</v>
      </c>
      <c r="F234" s="38" t="s">
        <v>23</v>
      </c>
      <c r="G234" s="38" t="s">
        <v>23</v>
      </c>
      <c r="H234" s="52" t="s">
        <v>6</v>
      </c>
      <c r="I234" s="32" t="s">
        <v>24</v>
      </c>
      <c r="J234" s="1">
        <v>0</v>
      </c>
      <c r="K234" s="1">
        <v>0</v>
      </c>
      <c r="L234" s="1">
        <v>0</v>
      </c>
      <c r="M234" s="1">
        <v>0</v>
      </c>
      <c r="N234" s="1">
        <v>0</v>
      </c>
      <c r="O234" s="1">
        <v>0</v>
      </c>
    </row>
    <row r="235" spans="1:15" ht="30" x14ac:dyDescent="0.25">
      <c r="A235" s="45"/>
      <c r="B235" s="45"/>
      <c r="C235" s="46"/>
      <c r="D235" s="38" t="s">
        <v>23</v>
      </c>
      <c r="E235" s="38" t="s">
        <v>23</v>
      </c>
      <c r="F235" s="38" t="s">
        <v>23</v>
      </c>
      <c r="G235" s="38" t="s">
        <v>23</v>
      </c>
      <c r="H235" s="52" t="s">
        <v>7</v>
      </c>
      <c r="I235" s="32" t="s">
        <v>24</v>
      </c>
      <c r="J235" s="1">
        <v>0</v>
      </c>
      <c r="K235" s="1">
        <v>0</v>
      </c>
      <c r="L235" s="1">
        <v>0</v>
      </c>
      <c r="M235" s="1">
        <v>0</v>
      </c>
      <c r="N235" s="1">
        <v>0</v>
      </c>
      <c r="O235" s="1">
        <v>0</v>
      </c>
    </row>
    <row r="236" spans="1:15" ht="105" x14ac:dyDescent="0.25">
      <c r="A236" s="47" t="s">
        <v>159</v>
      </c>
      <c r="B236" s="47" t="s">
        <v>36</v>
      </c>
      <c r="C236" s="85"/>
      <c r="D236" s="38" t="s">
        <v>23</v>
      </c>
      <c r="E236" s="38" t="s">
        <v>23</v>
      </c>
      <c r="F236" s="38" t="s">
        <v>23</v>
      </c>
      <c r="G236" s="38" t="s">
        <v>23</v>
      </c>
      <c r="H236" s="38" t="s">
        <v>23</v>
      </c>
      <c r="I236" s="82" t="s">
        <v>28</v>
      </c>
      <c r="J236" s="16">
        <v>220</v>
      </c>
      <c r="K236" s="9">
        <v>21</v>
      </c>
      <c r="L236" s="9" t="s">
        <v>23</v>
      </c>
      <c r="M236" s="9" t="s">
        <v>23</v>
      </c>
      <c r="N236" s="16" t="s">
        <v>92</v>
      </c>
      <c r="O236" s="3">
        <v>21</v>
      </c>
    </row>
    <row r="237" spans="1:15" ht="30" customHeight="1" x14ac:dyDescent="0.25">
      <c r="A237" s="49" t="s">
        <v>46</v>
      </c>
      <c r="B237" s="59" t="s">
        <v>59</v>
      </c>
      <c r="C237" s="37" t="s">
        <v>89</v>
      </c>
      <c r="D237" s="38" t="s">
        <v>23</v>
      </c>
      <c r="E237" s="38" t="s">
        <v>23</v>
      </c>
      <c r="F237" s="38" t="s">
        <v>23</v>
      </c>
      <c r="G237" s="38" t="s">
        <v>23</v>
      </c>
      <c r="H237" s="52" t="s">
        <v>2</v>
      </c>
      <c r="I237" s="32" t="s">
        <v>24</v>
      </c>
      <c r="J237" s="4">
        <f>SUM(J238:J242)</f>
        <v>686.32999999999993</v>
      </c>
      <c r="K237" s="4">
        <f>SUM(K238:K242)</f>
        <v>3580.6</v>
      </c>
      <c r="L237" s="4">
        <f>SUM(L238:L242)</f>
        <v>33.9</v>
      </c>
      <c r="M237" s="4">
        <f>SUM(M238:M242)</f>
        <v>3580.6</v>
      </c>
      <c r="N237" s="1">
        <v>552</v>
      </c>
      <c r="O237" s="6">
        <v>82.6</v>
      </c>
    </row>
    <row r="238" spans="1:15" ht="30" x14ac:dyDescent="0.25">
      <c r="A238" s="42"/>
      <c r="B238" s="61"/>
      <c r="C238" s="43"/>
      <c r="D238" s="38" t="s">
        <v>23</v>
      </c>
      <c r="E238" s="38" t="s">
        <v>23</v>
      </c>
      <c r="F238" s="38" t="s">
        <v>23</v>
      </c>
      <c r="G238" s="39"/>
      <c r="H238" s="52" t="s">
        <v>3</v>
      </c>
      <c r="I238" s="32" t="s">
        <v>24</v>
      </c>
      <c r="J238" s="3">
        <v>652.29</v>
      </c>
      <c r="K238" s="2">
        <v>3409.1</v>
      </c>
      <c r="L238" s="2">
        <v>0</v>
      </c>
      <c r="M238" s="2">
        <v>3409.1</v>
      </c>
      <c r="N238" s="1">
        <v>524.4</v>
      </c>
      <c r="O238" s="6">
        <v>76.8</v>
      </c>
    </row>
    <row r="239" spans="1:15" ht="60" x14ac:dyDescent="0.25">
      <c r="A239" s="42"/>
      <c r="B239" s="61"/>
      <c r="C239" s="43"/>
      <c r="D239" s="53">
        <v>856</v>
      </c>
      <c r="E239" s="38" t="s">
        <v>23</v>
      </c>
      <c r="F239" s="82" t="s">
        <v>60</v>
      </c>
      <c r="G239" s="39"/>
      <c r="H239" s="52" t="s">
        <v>5</v>
      </c>
      <c r="I239" s="32" t="s">
        <v>24</v>
      </c>
      <c r="J239" s="3">
        <v>34.04</v>
      </c>
      <c r="K239" s="2">
        <v>171.5</v>
      </c>
      <c r="L239" s="2">
        <v>33.9</v>
      </c>
      <c r="M239" s="2">
        <v>171.5</v>
      </c>
      <c r="N239" s="1">
        <v>27.6</v>
      </c>
      <c r="O239" s="3">
        <v>5.8</v>
      </c>
    </row>
    <row r="240" spans="1:15" ht="30" x14ac:dyDescent="0.25">
      <c r="A240" s="42"/>
      <c r="B240" s="42"/>
      <c r="C240" s="43"/>
      <c r="D240" s="38" t="s">
        <v>23</v>
      </c>
      <c r="E240" s="38" t="s">
        <v>23</v>
      </c>
      <c r="F240" s="38" t="s">
        <v>23</v>
      </c>
      <c r="G240" s="38" t="s">
        <v>23</v>
      </c>
      <c r="H240" s="52" t="s">
        <v>4</v>
      </c>
      <c r="I240" s="32" t="s">
        <v>24</v>
      </c>
      <c r="J240" s="1">
        <v>0</v>
      </c>
      <c r="K240" s="2">
        <v>0</v>
      </c>
      <c r="L240" s="2">
        <v>0</v>
      </c>
      <c r="M240" s="2">
        <v>0</v>
      </c>
      <c r="N240" s="2">
        <v>0</v>
      </c>
      <c r="O240" s="2">
        <v>0</v>
      </c>
    </row>
    <row r="241" spans="1:15" ht="75" x14ac:dyDescent="0.25">
      <c r="A241" s="42"/>
      <c r="B241" s="42"/>
      <c r="C241" s="43"/>
      <c r="D241" s="38" t="s">
        <v>23</v>
      </c>
      <c r="E241" s="38" t="s">
        <v>23</v>
      </c>
      <c r="F241" s="38" t="s">
        <v>23</v>
      </c>
      <c r="G241" s="38" t="s">
        <v>23</v>
      </c>
      <c r="H241" s="52" t="s">
        <v>6</v>
      </c>
      <c r="I241" s="32" t="s">
        <v>24</v>
      </c>
      <c r="J241" s="15">
        <v>0</v>
      </c>
      <c r="K241" s="2">
        <v>0</v>
      </c>
      <c r="L241" s="2">
        <v>0</v>
      </c>
      <c r="M241" s="2">
        <v>0</v>
      </c>
      <c r="N241" s="2">
        <v>0</v>
      </c>
      <c r="O241" s="2">
        <v>0</v>
      </c>
    </row>
    <row r="242" spans="1:15" ht="30" x14ac:dyDescent="0.25">
      <c r="A242" s="45"/>
      <c r="B242" s="45"/>
      <c r="C242" s="46"/>
      <c r="D242" s="38" t="s">
        <v>23</v>
      </c>
      <c r="E242" s="38" t="s">
        <v>23</v>
      </c>
      <c r="F242" s="38" t="s">
        <v>23</v>
      </c>
      <c r="G242" s="38" t="s">
        <v>23</v>
      </c>
      <c r="H242" s="52" t="s">
        <v>7</v>
      </c>
      <c r="I242" s="32" t="s">
        <v>24</v>
      </c>
      <c r="J242" s="1">
        <v>0</v>
      </c>
      <c r="K242" s="2">
        <v>0</v>
      </c>
      <c r="L242" s="2">
        <v>0</v>
      </c>
      <c r="M242" s="2">
        <v>0</v>
      </c>
      <c r="N242" s="2">
        <v>0</v>
      </c>
      <c r="O242" s="2">
        <v>0</v>
      </c>
    </row>
    <row r="243" spans="1:15" ht="105" x14ac:dyDescent="0.25">
      <c r="A243" s="47" t="s">
        <v>159</v>
      </c>
      <c r="B243" s="47" t="s">
        <v>160</v>
      </c>
      <c r="C243" s="85"/>
      <c r="D243" s="38" t="s">
        <v>23</v>
      </c>
      <c r="E243" s="38" t="s">
        <v>23</v>
      </c>
      <c r="F243" s="38" t="s">
        <v>23</v>
      </c>
      <c r="G243" s="38" t="s">
        <v>23</v>
      </c>
      <c r="H243" s="38" t="s">
        <v>23</v>
      </c>
      <c r="I243" s="82" t="s">
        <v>28</v>
      </c>
      <c r="J243" s="3">
        <v>220</v>
      </c>
      <c r="K243" s="9">
        <v>21</v>
      </c>
      <c r="L243" s="9" t="s">
        <v>23</v>
      </c>
      <c r="M243" s="9" t="s">
        <v>23</v>
      </c>
      <c r="N243" s="16" t="s">
        <v>93</v>
      </c>
      <c r="O243" s="3">
        <v>21</v>
      </c>
    </row>
    <row r="244" spans="1:15" ht="30" customHeight="1" x14ac:dyDescent="0.25">
      <c r="A244" s="49" t="s">
        <v>51</v>
      </c>
      <c r="B244" s="59" t="s">
        <v>61</v>
      </c>
      <c r="C244" s="37" t="s">
        <v>89</v>
      </c>
      <c r="D244" s="68"/>
      <c r="E244" s="38" t="s">
        <v>23</v>
      </c>
      <c r="F244" s="68"/>
      <c r="G244" s="38" t="s">
        <v>23</v>
      </c>
      <c r="H244" s="50" t="s">
        <v>2</v>
      </c>
      <c r="I244" s="86" t="s">
        <v>24</v>
      </c>
      <c r="J244" s="4">
        <f>SUM(J245:J249)</f>
        <v>0</v>
      </c>
      <c r="K244" s="4">
        <f>SUM(K245:K249)</f>
        <v>0</v>
      </c>
      <c r="L244" s="4">
        <f>SUM(L245:L249)</f>
        <v>0</v>
      </c>
      <c r="M244" s="4">
        <f>SUM(M245:M249)</f>
        <v>0</v>
      </c>
      <c r="N244" s="4">
        <f>SUM(N245:N249)</f>
        <v>0</v>
      </c>
      <c r="O244" s="2">
        <v>0</v>
      </c>
    </row>
    <row r="245" spans="1:15" ht="30" x14ac:dyDescent="0.25">
      <c r="A245" s="42"/>
      <c r="B245" s="61"/>
      <c r="C245" s="43"/>
      <c r="D245" s="39"/>
      <c r="E245" s="39"/>
      <c r="F245" s="39"/>
      <c r="G245" s="39"/>
      <c r="H245" s="52" t="s">
        <v>3</v>
      </c>
      <c r="I245" s="32" t="s">
        <v>24</v>
      </c>
      <c r="J245" s="2">
        <v>0</v>
      </c>
      <c r="K245" s="2">
        <v>0</v>
      </c>
      <c r="L245" s="2">
        <v>0</v>
      </c>
      <c r="M245" s="2">
        <v>0</v>
      </c>
      <c r="N245" s="2">
        <v>0</v>
      </c>
      <c r="O245" s="2">
        <v>0</v>
      </c>
    </row>
    <row r="246" spans="1:15" ht="60" x14ac:dyDescent="0.25">
      <c r="A246" s="42"/>
      <c r="B246" s="61"/>
      <c r="C246" s="43"/>
      <c r="D246" s="39"/>
      <c r="E246" s="39"/>
      <c r="F246" s="39"/>
      <c r="G246" s="39"/>
      <c r="H246" s="52" t="s">
        <v>5</v>
      </c>
      <c r="I246" s="32" t="s">
        <v>24</v>
      </c>
      <c r="J246" s="2">
        <v>0</v>
      </c>
      <c r="K246" s="2">
        <v>0</v>
      </c>
      <c r="L246" s="2">
        <v>0</v>
      </c>
      <c r="M246" s="2">
        <v>0</v>
      </c>
      <c r="N246" s="2">
        <v>0</v>
      </c>
      <c r="O246" s="2">
        <v>0</v>
      </c>
    </row>
    <row r="247" spans="1:15" ht="30" x14ac:dyDescent="0.25">
      <c r="A247" s="42"/>
      <c r="B247" s="42"/>
      <c r="C247" s="43"/>
      <c r="D247" s="38" t="s">
        <v>23</v>
      </c>
      <c r="E247" s="38" t="s">
        <v>23</v>
      </c>
      <c r="F247" s="38" t="s">
        <v>23</v>
      </c>
      <c r="G247" s="38" t="s">
        <v>23</v>
      </c>
      <c r="H247" s="52" t="s">
        <v>4</v>
      </c>
      <c r="I247" s="32" t="s">
        <v>24</v>
      </c>
      <c r="J247" s="2">
        <v>0</v>
      </c>
      <c r="K247" s="2">
        <v>0</v>
      </c>
      <c r="L247" s="2">
        <v>0</v>
      </c>
      <c r="M247" s="2">
        <v>0</v>
      </c>
      <c r="N247" s="2">
        <v>0</v>
      </c>
      <c r="O247" s="2">
        <v>0</v>
      </c>
    </row>
    <row r="248" spans="1:15" ht="75" x14ac:dyDescent="0.25">
      <c r="A248" s="42"/>
      <c r="B248" s="42"/>
      <c r="C248" s="43"/>
      <c r="D248" s="38" t="s">
        <v>23</v>
      </c>
      <c r="E248" s="38" t="s">
        <v>23</v>
      </c>
      <c r="F248" s="38" t="s">
        <v>23</v>
      </c>
      <c r="G248" s="38" t="s">
        <v>23</v>
      </c>
      <c r="H248" s="52" t="s">
        <v>6</v>
      </c>
      <c r="I248" s="32" t="s">
        <v>24</v>
      </c>
      <c r="J248" s="2">
        <v>0</v>
      </c>
      <c r="K248" s="2">
        <v>0</v>
      </c>
      <c r="L248" s="2">
        <v>0</v>
      </c>
      <c r="M248" s="2">
        <v>0</v>
      </c>
      <c r="N248" s="2">
        <v>0</v>
      </c>
      <c r="O248" s="2">
        <v>0</v>
      </c>
    </row>
    <row r="249" spans="1:15" ht="30" x14ac:dyDescent="0.25">
      <c r="A249" s="45"/>
      <c r="B249" s="45"/>
      <c r="C249" s="46"/>
      <c r="D249" s="38" t="s">
        <v>23</v>
      </c>
      <c r="E249" s="38" t="s">
        <v>23</v>
      </c>
      <c r="F249" s="38" t="s">
        <v>23</v>
      </c>
      <c r="G249" s="38" t="s">
        <v>23</v>
      </c>
      <c r="H249" s="52" t="s">
        <v>7</v>
      </c>
      <c r="I249" s="32" t="s">
        <v>24</v>
      </c>
      <c r="J249" s="2">
        <v>0</v>
      </c>
      <c r="K249" s="2">
        <v>0</v>
      </c>
      <c r="L249" s="2">
        <v>0</v>
      </c>
      <c r="M249" s="2">
        <v>0</v>
      </c>
      <c r="N249" s="2">
        <v>0</v>
      </c>
      <c r="O249" s="2">
        <v>0</v>
      </c>
    </row>
    <row r="250" spans="1:15" ht="105" x14ac:dyDescent="0.25">
      <c r="A250" s="47" t="s">
        <v>159</v>
      </c>
      <c r="B250" s="47" t="s">
        <v>29</v>
      </c>
      <c r="C250" s="87"/>
      <c r="D250" s="38" t="s">
        <v>23</v>
      </c>
      <c r="E250" s="38" t="s">
        <v>23</v>
      </c>
      <c r="F250" s="38" t="s">
        <v>23</v>
      </c>
      <c r="G250" s="38" t="s">
        <v>23</v>
      </c>
      <c r="H250" s="38" t="s">
        <v>23</v>
      </c>
      <c r="I250" s="82" t="s">
        <v>30</v>
      </c>
      <c r="J250" s="3">
        <v>176</v>
      </c>
      <c r="K250" s="9">
        <v>17</v>
      </c>
      <c r="L250" s="9" t="s">
        <v>23</v>
      </c>
      <c r="M250" s="9" t="s">
        <v>23</v>
      </c>
      <c r="N250" s="9">
        <v>9</v>
      </c>
      <c r="O250" s="9">
        <v>17</v>
      </c>
    </row>
    <row r="251" spans="1:15" ht="30" customHeight="1" x14ac:dyDescent="0.25">
      <c r="A251" s="49" t="s">
        <v>53</v>
      </c>
      <c r="B251" s="59" t="s">
        <v>110</v>
      </c>
      <c r="C251" s="37" t="s">
        <v>89</v>
      </c>
      <c r="D251" s="39"/>
      <c r="E251" s="38" t="s">
        <v>23</v>
      </c>
      <c r="F251" s="39"/>
      <c r="G251" s="38" t="s">
        <v>23</v>
      </c>
      <c r="H251" s="52" t="s">
        <v>2</v>
      </c>
      <c r="I251" s="32" t="s">
        <v>24</v>
      </c>
      <c r="J251" s="4">
        <f>SUM(J252:J256)</f>
        <v>0.28599999999999998</v>
      </c>
      <c r="K251" s="4">
        <f>SUM(K252:K256)</f>
        <v>8</v>
      </c>
      <c r="L251" s="4">
        <f>SUM(L252:L256)</f>
        <v>4</v>
      </c>
      <c r="M251" s="4">
        <f>SUM(M252:M256)</f>
        <v>8</v>
      </c>
      <c r="N251" s="1">
        <v>8</v>
      </c>
      <c r="O251" s="1">
        <v>0</v>
      </c>
    </row>
    <row r="252" spans="1:15" ht="30" x14ac:dyDescent="0.25">
      <c r="A252" s="42"/>
      <c r="B252" s="61"/>
      <c r="C252" s="43"/>
      <c r="D252" s="39"/>
      <c r="E252" s="39"/>
      <c r="F252" s="39"/>
      <c r="G252" s="39"/>
      <c r="H252" s="52" t="s">
        <v>3</v>
      </c>
      <c r="I252" s="32" t="s">
        <v>24</v>
      </c>
      <c r="J252" s="1">
        <v>0</v>
      </c>
      <c r="K252" s="1">
        <v>0</v>
      </c>
      <c r="L252" s="1">
        <v>0</v>
      </c>
      <c r="M252" s="1">
        <v>0</v>
      </c>
      <c r="N252" s="1">
        <v>0</v>
      </c>
      <c r="O252" s="1">
        <v>0</v>
      </c>
    </row>
    <row r="253" spans="1:15" ht="60" x14ac:dyDescent="0.25">
      <c r="A253" s="42"/>
      <c r="B253" s="61"/>
      <c r="C253" s="43"/>
      <c r="D253" s="53">
        <v>856</v>
      </c>
      <c r="E253" s="39"/>
      <c r="F253" s="82" t="s">
        <v>62</v>
      </c>
      <c r="G253" s="39"/>
      <c r="H253" s="52" t="s">
        <v>5</v>
      </c>
      <c r="I253" s="32" t="s">
        <v>24</v>
      </c>
      <c r="J253" s="1">
        <v>0.28599999999999998</v>
      </c>
      <c r="K253" s="1">
        <v>8</v>
      </c>
      <c r="L253" s="1">
        <v>4</v>
      </c>
      <c r="M253" s="1">
        <v>8</v>
      </c>
      <c r="N253" s="1">
        <v>8</v>
      </c>
      <c r="O253" s="1">
        <v>0</v>
      </c>
    </row>
    <row r="254" spans="1:15" ht="30" x14ac:dyDescent="0.25">
      <c r="A254" s="42"/>
      <c r="B254" s="42"/>
      <c r="C254" s="43"/>
      <c r="D254" s="38" t="s">
        <v>23</v>
      </c>
      <c r="E254" s="38" t="s">
        <v>23</v>
      </c>
      <c r="F254" s="38" t="s">
        <v>23</v>
      </c>
      <c r="G254" s="38" t="s">
        <v>23</v>
      </c>
      <c r="H254" s="52" t="s">
        <v>4</v>
      </c>
      <c r="I254" s="32" t="s">
        <v>24</v>
      </c>
      <c r="J254" s="1">
        <v>0</v>
      </c>
      <c r="K254" s="1">
        <v>0</v>
      </c>
      <c r="L254" s="1">
        <v>0</v>
      </c>
      <c r="M254" s="1">
        <v>0</v>
      </c>
      <c r="N254" s="1">
        <v>0</v>
      </c>
      <c r="O254" s="1">
        <v>0</v>
      </c>
    </row>
    <row r="255" spans="1:15" ht="75" x14ac:dyDescent="0.25">
      <c r="A255" s="42"/>
      <c r="B255" s="42"/>
      <c r="C255" s="43"/>
      <c r="D255" s="38" t="s">
        <v>23</v>
      </c>
      <c r="E255" s="38" t="s">
        <v>23</v>
      </c>
      <c r="F255" s="38" t="s">
        <v>23</v>
      </c>
      <c r="G255" s="38" t="s">
        <v>23</v>
      </c>
      <c r="H255" s="52" t="s">
        <v>6</v>
      </c>
      <c r="I255" s="32" t="s">
        <v>24</v>
      </c>
      <c r="J255" s="15">
        <v>0</v>
      </c>
      <c r="K255" s="1">
        <v>0</v>
      </c>
      <c r="L255" s="1">
        <v>0</v>
      </c>
      <c r="M255" s="1">
        <v>0</v>
      </c>
      <c r="N255" s="1">
        <v>0</v>
      </c>
      <c r="O255" s="1">
        <v>0</v>
      </c>
    </row>
    <row r="256" spans="1:15" ht="30" x14ac:dyDescent="0.25">
      <c r="A256" s="45"/>
      <c r="B256" s="45"/>
      <c r="C256" s="46"/>
      <c r="D256" s="38" t="s">
        <v>23</v>
      </c>
      <c r="E256" s="38" t="s">
        <v>23</v>
      </c>
      <c r="F256" s="38" t="s">
        <v>23</v>
      </c>
      <c r="G256" s="38" t="s">
        <v>23</v>
      </c>
      <c r="H256" s="52" t="s">
        <v>7</v>
      </c>
      <c r="I256" s="32" t="s">
        <v>24</v>
      </c>
      <c r="J256" s="1">
        <v>0</v>
      </c>
      <c r="K256" s="1">
        <v>0</v>
      </c>
      <c r="L256" s="1">
        <v>0</v>
      </c>
      <c r="M256" s="1">
        <v>0</v>
      </c>
      <c r="N256" s="1">
        <v>0</v>
      </c>
      <c r="O256" s="1">
        <v>0</v>
      </c>
    </row>
    <row r="257" spans="1:15" ht="180" x14ac:dyDescent="0.25">
      <c r="A257" s="47" t="s">
        <v>159</v>
      </c>
      <c r="B257" s="47" t="s">
        <v>37</v>
      </c>
      <c r="C257" s="87"/>
      <c r="D257" s="38" t="s">
        <v>23</v>
      </c>
      <c r="E257" s="38" t="s">
        <v>23</v>
      </c>
      <c r="F257" s="38" t="s">
        <v>23</v>
      </c>
      <c r="G257" s="38" t="s">
        <v>23</v>
      </c>
      <c r="H257" s="38" t="s">
        <v>23</v>
      </c>
      <c r="I257" s="82" t="s">
        <v>63</v>
      </c>
      <c r="J257" s="3">
        <v>0.92</v>
      </c>
      <c r="K257" s="3">
        <v>0.92</v>
      </c>
      <c r="L257" s="3" t="s">
        <v>23</v>
      </c>
      <c r="M257" s="3" t="s">
        <v>23</v>
      </c>
      <c r="N257" s="3">
        <v>0.92</v>
      </c>
      <c r="O257" s="3">
        <v>0.92</v>
      </c>
    </row>
    <row r="258" spans="1:15" ht="30" customHeight="1" x14ac:dyDescent="0.25">
      <c r="A258" s="49" t="s">
        <v>55</v>
      </c>
      <c r="B258" s="59" t="s">
        <v>64</v>
      </c>
      <c r="C258" s="37" t="s">
        <v>89</v>
      </c>
      <c r="D258" s="39"/>
      <c r="E258" s="38" t="s">
        <v>23</v>
      </c>
      <c r="F258" s="39"/>
      <c r="G258" s="38" t="s">
        <v>23</v>
      </c>
      <c r="H258" s="52" t="s">
        <v>2</v>
      </c>
      <c r="I258" s="32" t="s">
        <v>24</v>
      </c>
      <c r="J258" s="3">
        <v>0</v>
      </c>
      <c r="K258" s="4">
        <f>SUM(K259:K263)</f>
        <v>0</v>
      </c>
      <c r="L258" s="4">
        <f>SUM(L259:L263)</f>
        <v>0</v>
      </c>
      <c r="M258" s="4">
        <f>SUM(M259:M263)</f>
        <v>0</v>
      </c>
      <c r="N258" s="4">
        <f>SUM(N259:N263)</f>
        <v>0</v>
      </c>
      <c r="O258" s="3">
        <v>0</v>
      </c>
    </row>
    <row r="259" spans="1:15" ht="30" x14ac:dyDescent="0.25">
      <c r="A259" s="42"/>
      <c r="B259" s="61"/>
      <c r="C259" s="43"/>
      <c r="D259" s="39"/>
      <c r="E259" s="39"/>
      <c r="F259" s="39"/>
      <c r="G259" s="39"/>
      <c r="H259" s="52" t="s">
        <v>3</v>
      </c>
      <c r="I259" s="32" t="s">
        <v>24</v>
      </c>
      <c r="J259" s="3">
        <v>0</v>
      </c>
      <c r="K259" s="1">
        <v>0</v>
      </c>
      <c r="L259" s="1">
        <v>0</v>
      </c>
      <c r="M259" s="1">
        <v>0</v>
      </c>
      <c r="N259" s="1">
        <v>0</v>
      </c>
      <c r="O259" s="1">
        <v>0</v>
      </c>
    </row>
    <row r="260" spans="1:15" ht="60" x14ac:dyDescent="0.25">
      <c r="A260" s="42"/>
      <c r="B260" s="61"/>
      <c r="C260" s="43"/>
      <c r="D260" s="39"/>
      <c r="E260" s="39"/>
      <c r="F260" s="39"/>
      <c r="G260" s="39"/>
      <c r="H260" s="52" t="s">
        <v>5</v>
      </c>
      <c r="I260" s="32" t="s">
        <v>24</v>
      </c>
      <c r="J260" s="3">
        <v>0</v>
      </c>
      <c r="K260" s="1">
        <v>0</v>
      </c>
      <c r="L260" s="1">
        <v>0</v>
      </c>
      <c r="M260" s="1">
        <v>0</v>
      </c>
      <c r="N260" s="1">
        <v>0</v>
      </c>
      <c r="O260" s="1">
        <v>0</v>
      </c>
    </row>
    <row r="261" spans="1:15" ht="30" x14ac:dyDescent="0.25">
      <c r="A261" s="42"/>
      <c r="B261" s="42"/>
      <c r="C261" s="43"/>
      <c r="D261" s="38" t="s">
        <v>23</v>
      </c>
      <c r="E261" s="38" t="s">
        <v>23</v>
      </c>
      <c r="F261" s="38" t="s">
        <v>23</v>
      </c>
      <c r="G261" s="38" t="s">
        <v>23</v>
      </c>
      <c r="H261" s="52" t="s">
        <v>4</v>
      </c>
      <c r="I261" s="32" t="s">
        <v>24</v>
      </c>
      <c r="J261" s="3">
        <v>0</v>
      </c>
      <c r="K261" s="1">
        <v>0</v>
      </c>
      <c r="L261" s="1">
        <v>0</v>
      </c>
      <c r="M261" s="1">
        <v>0</v>
      </c>
      <c r="N261" s="1">
        <v>0</v>
      </c>
      <c r="O261" s="1">
        <v>0</v>
      </c>
    </row>
    <row r="262" spans="1:15" ht="75" x14ac:dyDescent="0.25">
      <c r="A262" s="42"/>
      <c r="B262" s="42"/>
      <c r="C262" s="43"/>
      <c r="D262" s="38" t="s">
        <v>23</v>
      </c>
      <c r="E262" s="38" t="s">
        <v>23</v>
      </c>
      <c r="F262" s="38" t="s">
        <v>23</v>
      </c>
      <c r="G262" s="38" t="s">
        <v>23</v>
      </c>
      <c r="H262" s="52" t="s">
        <v>6</v>
      </c>
      <c r="I262" s="32" t="s">
        <v>24</v>
      </c>
      <c r="J262" s="16">
        <v>0</v>
      </c>
      <c r="K262" s="1">
        <v>0</v>
      </c>
      <c r="L262" s="1">
        <v>0</v>
      </c>
      <c r="M262" s="1">
        <v>0</v>
      </c>
      <c r="N262" s="1">
        <v>0</v>
      </c>
      <c r="O262" s="1">
        <v>0</v>
      </c>
    </row>
    <row r="263" spans="1:15" ht="30" x14ac:dyDescent="0.25">
      <c r="A263" s="45"/>
      <c r="B263" s="45"/>
      <c r="C263" s="46"/>
      <c r="D263" s="38" t="s">
        <v>23</v>
      </c>
      <c r="E263" s="38" t="s">
        <v>23</v>
      </c>
      <c r="F263" s="38" t="s">
        <v>23</v>
      </c>
      <c r="G263" s="38" t="s">
        <v>23</v>
      </c>
      <c r="H263" s="52" t="s">
        <v>7</v>
      </c>
      <c r="I263" s="32" t="s">
        <v>24</v>
      </c>
      <c r="J263" s="3">
        <v>0</v>
      </c>
      <c r="K263" s="1">
        <v>0</v>
      </c>
      <c r="L263" s="1">
        <v>0</v>
      </c>
      <c r="M263" s="1">
        <v>0</v>
      </c>
      <c r="N263" s="1">
        <v>0</v>
      </c>
      <c r="O263" s="1">
        <v>0</v>
      </c>
    </row>
    <row r="264" spans="1:15" ht="105" x14ac:dyDescent="0.25">
      <c r="A264" s="47" t="s">
        <v>159</v>
      </c>
      <c r="B264" s="47" t="s">
        <v>29</v>
      </c>
      <c r="C264" s="87"/>
      <c r="D264" s="38" t="s">
        <v>23</v>
      </c>
      <c r="E264" s="38" t="s">
        <v>23</v>
      </c>
      <c r="F264" s="38" t="s">
        <v>23</v>
      </c>
      <c r="G264" s="38" t="s">
        <v>23</v>
      </c>
      <c r="H264" s="38" t="s">
        <v>23</v>
      </c>
      <c r="I264" s="82" t="s">
        <v>30</v>
      </c>
      <c r="J264" s="3">
        <v>176</v>
      </c>
      <c r="K264" s="9">
        <v>17</v>
      </c>
      <c r="L264" s="9" t="s">
        <v>23</v>
      </c>
      <c r="M264" s="9" t="s">
        <v>23</v>
      </c>
      <c r="N264" s="9">
        <v>9</v>
      </c>
      <c r="O264" s="9">
        <v>17</v>
      </c>
    </row>
    <row r="265" spans="1:15" ht="30" customHeight="1" x14ac:dyDescent="0.25">
      <c r="A265" s="49" t="s">
        <v>65</v>
      </c>
      <c r="B265" s="49" t="s">
        <v>66</v>
      </c>
      <c r="C265" s="37" t="s">
        <v>89</v>
      </c>
      <c r="D265" s="39"/>
      <c r="E265" s="38" t="s">
        <v>23</v>
      </c>
      <c r="F265" s="39"/>
      <c r="G265" s="38" t="s">
        <v>23</v>
      </c>
      <c r="H265" s="52" t="s">
        <v>2</v>
      </c>
      <c r="I265" s="32" t="s">
        <v>24</v>
      </c>
      <c r="J265" s="3">
        <v>0</v>
      </c>
      <c r="K265" s="4">
        <f>SUM(K266:K270)</f>
        <v>0</v>
      </c>
      <c r="L265" s="4">
        <f>SUM(L266:L270)</f>
        <v>0</v>
      </c>
      <c r="M265" s="4">
        <f>SUM(M266:M270)</f>
        <v>0</v>
      </c>
      <c r="N265" s="4">
        <f>SUM(N266:N270)</f>
        <v>0</v>
      </c>
      <c r="O265" s="1">
        <v>0</v>
      </c>
    </row>
    <row r="266" spans="1:15" ht="30" x14ac:dyDescent="0.25">
      <c r="A266" s="42"/>
      <c r="B266" s="42"/>
      <c r="C266" s="43"/>
      <c r="D266" s="39"/>
      <c r="E266" s="39"/>
      <c r="F266" s="39"/>
      <c r="G266" s="39"/>
      <c r="H266" s="52" t="s">
        <v>3</v>
      </c>
      <c r="I266" s="32" t="s">
        <v>24</v>
      </c>
      <c r="J266" s="3">
        <v>0</v>
      </c>
      <c r="K266" s="1">
        <v>0</v>
      </c>
      <c r="L266" s="1">
        <v>0</v>
      </c>
      <c r="M266" s="1">
        <v>0</v>
      </c>
      <c r="N266" s="1">
        <v>0</v>
      </c>
      <c r="O266" s="1">
        <v>0</v>
      </c>
    </row>
    <row r="267" spans="1:15" ht="60" x14ac:dyDescent="0.25">
      <c r="A267" s="42"/>
      <c r="B267" s="42"/>
      <c r="C267" s="43"/>
      <c r="D267" s="39"/>
      <c r="E267" s="39"/>
      <c r="F267" s="39"/>
      <c r="G267" s="39"/>
      <c r="H267" s="52" t="s">
        <v>5</v>
      </c>
      <c r="I267" s="32" t="s">
        <v>24</v>
      </c>
      <c r="J267" s="3">
        <v>0</v>
      </c>
      <c r="K267" s="1">
        <v>0</v>
      </c>
      <c r="L267" s="1">
        <v>0</v>
      </c>
      <c r="M267" s="1">
        <v>0</v>
      </c>
      <c r="N267" s="1">
        <v>0</v>
      </c>
      <c r="O267" s="1">
        <v>0</v>
      </c>
    </row>
    <row r="268" spans="1:15" ht="30" x14ac:dyDescent="0.25">
      <c r="A268" s="42"/>
      <c r="B268" s="42"/>
      <c r="C268" s="43"/>
      <c r="D268" s="38" t="s">
        <v>23</v>
      </c>
      <c r="E268" s="38" t="s">
        <v>23</v>
      </c>
      <c r="F268" s="38" t="s">
        <v>23</v>
      </c>
      <c r="G268" s="38" t="s">
        <v>23</v>
      </c>
      <c r="H268" s="52" t="s">
        <v>4</v>
      </c>
      <c r="I268" s="32" t="s">
        <v>24</v>
      </c>
      <c r="J268" s="3">
        <v>0</v>
      </c>
      <c r="K268" s="1">
        <v>0</v>
      </c>
      <c r="L268" s="1">
        <v>0</v>
      </c>
      <c r="M268" s="1">
        <v>0</v>
      </c>
      <c r="N268" s="1">
        <v>0</v>
      </c>
      <c r="O268" s="1">
        <v>0</v>
      </c>
    </row>
    <row r="269" spans="1:15" ht="75" x14ac:dyDescent="0.25">
      <c r="A269" s="42"/>
      <c r="B269" s="42"/>
      <c r="C269" s="43"/>
      <c r="D269" s="38" t="s">
        <v>23</v>
      </c>
      <c r="E269" s="38" t="s">
        <v>23</v>
      </c>
      <c r="F269" s="38" t="s">
        <v>23</v>
      </c>
      <c r="G269" s="38" t="s">
        <v>23</v>
      </c>
      <c r="H269" s="52" t="s">
        <v>6</v>
      </c>
      <c r="I269" s="32" t="s">
        <v>24</v>
      </c>
      <c r="J269" s="16">
        <v>0</v>
      </c>
      <c r="K269" s="1">
        <v>0</v>
      </c>
      <c r="L269" s="1">
        <v>0</v>
      </c>
      <c r="M269" s="1">
        <v>0</v>
      </c>
      <c r="N269" s="1">
        <v>0</v>
      </c>
      <c r="O269" s="1">
        <v>0</v>
      </c>
    </row>
    <row r="270" spans="1:15" ht="30" x14ac:dyDescent="0.25">
      <c r="A270" s="45"/>
      <c r="B270" s="45"/>
      <c r="C270" s="46"/>
      <c r="D270" s="38" t="s">
        <v>23</v>
      </c>
      <c r="E270" s="38" t="s">
        <v>23</v>
      </c>
      <c r="F270" s="38" t="s">
        <v>23</v>
      </c>
      <c r="G270" s="38" t="s">
        <v>23</v>
      </c>
      <c r="H270" s="52" t="s">
        <v>7</v>
      </c>
      <c r="I270" s="32" t="s">
        <v>24</v>
      </c>
      <c r="J270" s="4">
        <v>0</v>
      </c>
      <c r="K270" s="1">
        <v>0</v>
      </c>
      <c r="L270" s="1">
        <v>0</v>
      </c>
      <c r="M270" s="1">
        <v>0</v>
      </c>
      <c r="N270" s="1">
        <v>0</v>
      </c>
      <c r="O270" s="1">
        <v>0</v>
      </c>
    </row>
    <row r="271" spans="1:15" ht="105" x14ac:dyDescent="0.25">
      <c r="A271" s="47" t="s">
        <v>159</v>
      </c>
      <c r="B271" s="47" t="s">
        <v>29</v>
      </c>
      <c r="C271" s="87"/>
      <c r="D271" s="38" t="s">
        <v>23</v>
      </c>
      <c r="E271" s="38" t="s">
        <v>23</v>
      </c>
      <c r="F271" s="38" t="s">
        <v>23</v>
      </c>
      <c r="G271" s="38" t="s">
        <v>23</v>
      </c>
      <c r="H271" s="38" t="s">
        <v>23</v>
      </c>
      <c r="I271" s="82" t="s">
        <v>30</v>
      </c>
      <c r="J271" s="3">
        <v>176</v>
      </c>
      <c r="K271" s="9">
        <v>17</v>
      </c>
      <c r="L271" s="9" t="s">
        <v>23</v>
      </c>
      <c r="M271" s="9" t="s">
        <v>23</v>
      </c>
      <c r="N271" s="9">
        <v>9</v>
      </c>
      <c r="O271" s="9">
        <v>17</v>
      </c>
    </row>
    <row r="272" spans="1:15" ht="30" customHeight="1" x14ac:dyDescent="0.25">
      <c r="A272" s="49" t="s">
        <v>67</v>
      </c>
      <c r="B272" s="49" t="s">
        <v>68</v>
      </c>
      <c r="C272" s="37" t="s">
        <v>89</v>
      </c>
      <c r="D272" s="39"/>
      <c r="E272" s="38" t="s">
        <v>23</v>
      </c>
      <c r="F272" s="39"/>
      <c r="G272" s="38" t="s">
        <v>23</v>
      </c>
      <c r="H272" s="52" t="s">
        <v>2</v>
      </c>
      <c r="I272" s="32" t="s">
        <v>24</v>
      </c>
      <c r="J272" s="4">
        <v>0</v>
      </c>
      <c r="K272" s="4">
        <f>SUM(K273:K277)</f>
        <v>0</v>
      </c>
      <c r="L272" s="4">
        <f>SUM(L273:L277)</f>
        <v>0</v>
      </c>
      <c r="M272" s="4">
        <f>SUM(M273:M277)</f>
        <v>0</v>
      </c>
      <c r="N272" s="1">
        <v>0</v>
      </c>
      <c r="O272" s="1">
        <v>0</v>
      </c>
    </row>
    <row r="273" spans="1:15" ht="30" x14ac:dyDescent="0.25">
      <c r="A273" s="42"/>
      <c r="B273" s="42"/>
      <c r="C273" s="43"/>
      <c r="D273" s="39"/>
      <c r="E273" s="39"/>
      <c r="F273" s="39"/>
      <c r="G273" s="39"/>
      <c r="H273" s="52" t="s">
        <v>3</v>
      </c>
      <c r="I273" s="32" t="s">
        <v>24</v>
      </c>
      <c r="J273" s="4">
        <v>0</v>
      </c>
      <c r="K273" s="1">
        <v>0</v>
      </c>
      <c r="L273" s="1">
        <v>0</v>
      </c>
      <c r="M273" s="1">
        <v>0</v>
      </c>
      <c r="N273" s="1">
        <v>0</v>
      </c>
      <c r="O273" s="1">
        <v>0</v>
      </c>
    </row>
    <row r="274" spans="1:15" ht="60" x14ac:dyDescent="0.25">
      <c r="A274" s="42"/>
      <c r="B274" s="42"/>
      <c r="C274" s="43"/>
      <c r="D274" s="39"/>
      <c r="E274" s="39"/>
      <c r="F274" s="39"/>
      <c r="G274" s="39"/>
      <c r="H274" s="52" t="s">
        <v>5</v>
      </c>
      <c r="I274" s="32" t="s">
        <v>24</v>
      </c>
      <c r="J274" s="4">
        <v>0</v>
      </c>
      <c r="K274" s="1">
        <v>0</v>
      </c>
      <c r="L274" s="1">
        <v>0</v>
      </c>
      <c r="M274" s="1">
        <v>0</v>
      </c>
      <c r="N274" s="1">
        <v>0</v>
      </c>
      <c r="O274" s="1">
        <v>0</v>
      </c>
    </row>
    <row r="275" spans="1:15" ht="30" x14ac:dyDescent="0.25">
      <c r="A275" s="42"/>
      <c r="B275" s="42"/>
      <c r="C275" s="43"/>
      <c r="D275" s="38" t="s">
        <v>23</v>
      </c>
      <c r="E275" s="38" t="s">
        <v>23</v>
      </c>
      <c r="F275" s="38" t="s">
        <v>23</v>
      </c>
      <c r="G275" s="38" t="s">
        <v>23</v>
      </c>
      <c r="H275" s="52" t="s">
        <v>4</v>
      </c>
      <c r="I275" s="32" t="s">
        <v>24</v>
      </c>
      <c r="J275" s="4">
        <v>0</v>
      </c>
      <c r="K275" s="1">
        <v>0</v>
      </c>
      <c r="L275" s="1">
        <v>0</v>
      </c>
      <c r="M275" s="1">
        <v>0</v>
      </c>
      <c r="N275" s="1">
        <v>0</v>
      </c>
      <c r="O275" s="1">
        <v>0</v>
      </c>
    </row>
    <row r="276" spans="1:15" ht="75" x14ac:dyDescent="0.25">
      <c r="A276" s="42"/>
      <c r="B276" s="42"/>
      <c r="C276" s="43"/>
      <c r="D276" s="38" t="s">
        <v>23</v>
      </c>
      <c r="E276" s="38" t="s">
        <v>23</v>
      </c>
      <c r="F276" s="38" t="s">
        <v>23</v>
      </c>
      <c r="G276" s="38" t="s">
        <v>23</v>
      </c>
      <c r="H276" s="52" t="s">
        <v>6</v>
      </c>
      <c r="I276" s="32" t="s">
        <v>24</v>
      </c>
      <c r="J276" s="4">
        <v>0</v>
      </c>
      <c r="K276" s="1">
        <v>0</v>
      </c>
      <c r="L276" s="1">
        <v>0</v>
      </c>
      <c r="M276" s="1">
        <v>0</v>
      </c>
      <c r="N276" s="1">
        <v>0</v>
      </c>
      <c r="O276" s="1">
        <v>0</v>
      </c>
    </row>
    <row r="277" spans="1:15" ht="30" x14ac:dyDescent="0.25">
      <c r="A277" s="45"/>
      <c r="B277" s="45"/>
      <c r="C277" s="46"/>
      <c r="D277" s="38" t="s">
        <v>23</v>
      </c>
      <c r="E277" s="38" t="s">
        <v>23</v>
      </c>
      <c r="F277" s="38" t="s">
        <v>23</v>
      </c>
      <c r="G277" s="38" t="s">
        <v>23</v>
      </c>
      <c r="H277" s="52" t="s">
        <v>7</v>
      </c>
      <c r="I277" s="32" t="s">
        <v>24</v>
      </c>
      <c r="J277" s="4">
        <v>0</v>
      </c>
      <c r="K277" s="1">
        <v>0</v>
      </c>
      <c r="L277" s="1">
        <v>0</v>
      </c>
      <c r="M277" s="1">
        <v>0</v>
      </c>
      <c r="N277" s="1">
        <v>0</v>
      </c>
      <c r="O277" s="1">
        <v>0</v>
      </c>
    </row>
    <row r="278" spans="1:15" ht="180" x14ac:dyDescent="0.25">
      <c r="A278" s="47" t="s">
        <v>159</v>
      </c>
      <c r="B278" s="47" t="s">
        <v>37</v>
      </c>
      <c r="C278" s="87"/>
      <c r="D278" s="38" t="s">
        <v>23</v>
      </c>
      <c r="E278" s="38" t="s">
        <v>23</v>
      </c>
      <c r="F278" s="38" t="s">
        <v>23</v>
      </c>
      <c r="G278" s="38" t="s">
        <v>23</v>
      </c>
      <c r="H278" s="38" t="s">
        <v>23</v>
      </c>
      <c r="I278" s="82" t="s">
        <v>63</v>
      </c>
      <c r="J278" s="3">
        <v>0.92</v>
      </c>
      <c r="K278" s="3">
        <v>0.92</v>
      </c>
      <c r="L278" s="3" t="s">
        <v>23</v>
      </c>
      <c r="M278" s="3" t="s">
        <v>23</v>
      </c>
      <c r="N278" s="3">
        <v>0.92</v>
      </c>
      <c r="O278" s="3">
        <v>0.92</v>
      </c>
    </row>
    <row r="279" spans="1:15" ht="30" x14ac:dyDescent="0.25">
      <c r="A279" s="49" t="s">
        <v>69</v>
      </c>
      <c r="B279" s="49" t="s">
        <v>70</v>
      </c>
      <c r="C279" s="37" t="s">
        <v>89</v>
      </c>
      <c r="D279" s="39"/>
      <c r="E279" s="38" t="s">
        <v>23</v>
      </c>
      <c r="F279" s="39"/>
      <c r="G279" s="38" t="s">
        <v>23</v>
      </c>
      <c r="H279" s="52" t="s">
        <v>2</v>
      </c>
      <c r="I279" s="32" t="s">
        <v>24</v>
      </c>
      <c r="J279" s="4">
        <v>0</v>
      </c>
      <c r="K279" s="4">
        <f>SUM(K280:K284)</f>
        <v>0</v>
      </c>
      <c r="L279" s="4">
        <f>SUM(L280:L284)</f>
        <v>0</v>
      </c>
      <c r="M279" s="4">
        <f>SUM(M280:M284)</f>
        <v>0</v>
      </c>
      <c r="N279" s="4">
        <f>SUM(N280:N284)</f>
        <v>0</v>
      </c>
      <c r="O279" s="1">
        <v>0</v>
      </c>
    </row>
    <row r="280" spans="1:15" ht="30" x14ac:dyDescent="0.25">
      <c r="A280" s="42"/>
      <c r="B280" s="42"/>
      <c r="C280" s="43"/>
      <c r="D280" s="39"/>
      <c r="E280" s="39"/>
      <c r="F280" s="39"/>
      <c r="G280" s="39"/>
      <c r="H280" s="52" t="s">
        <v>3</v>
      </c>
      <c r="I280" s="32" t="s">
        <v>24</v>
      </c>
      <c r="J280" s="4">
        <v>0</v>
      </c>
      <c r="K280" s="1">
        <v>0</v>
      </c>
      <c r="L280" s="1">
        <v>0</v>
      </c>
      <c r="M280" s="1">
        <v>0</v>
      </c>
      <c r="N280" s="1">
        <v>0</v>
      </c>
      <c r="O280" s="1">
        <v>0</v>
      </c>
    </row>
    <row r="281" spans="1:15" ht="60" x14ac:dyDescent="0.25">
      <c r="A281" s="42"/>
      <c r="B281" s="42"/>
      <c r="C281" s="43"/>
      <c r="D281" s="39"/>
      <c r="E281" s="39"/>
      <c r="F281" s="39"/>
      <c r="G281" s="39"/>
      <c r="H281" s="52" t="s">
        <v>5</v>
      </c>
      <c r="I281" s="32" t="s">
        <v>24</v>
      </c>
      <c r="J281" s="4">
        <v>0</v>
      </c>
      <c r="K281" s="1">
        <v>0</v>
      </c>
      <c r="L281" s="1">
        <v>0</v>
      </c>
      <c r="M281" s="1">
        <v>0</v>
      </c>
      <c r="N281" s="1">
        <v>0</v>
      </c>
      <c r="O281" s="1">
        <v>0</v>
      </c>
    </row>
    <row r="282" spans="1:15" ht="30" x14ac:dyDescent="0.25">
      <c r="A282" s="42"/>
      <c r="B282" s="42"/>
      <c r="C282" s="43"/>
      <c r="D282" s="38" t="s">
        <v>23</v>
      </c>
      <c r="E282" s="38" t="s">
        <v>23</v>
      </c>
      <c r="F282" s="38" t="s">
        <v>23</v>
      </c>
      <c r="G282" s="38" t="s">
        <v>23</v>
      </c>
      <c r="H282" s="52" t="s">
        <v>4</v>
      </c>
      <c r="I282" s="32" t="s">
        <v>24</v>
      </c>
      <c r="J282" s="4">
        <v>0</v>
      </c>
      <c r="K282" s="1">
        <v>0</v>
      </c>
      <c r="L282" s="1">
        <v>0</v>
      </c>
      <c r="M282" s="1">
        <v>0</v>
      </c>
      <c r="N282" s="1">
        <v>0</v>
      </c>
      <c r="O282" s="1">
        <v>0</v>
      </c>
    </row>
    <row r="283" spans="1:15" ht="75" x14ac:dyDescent="0.25">
      <c r="A283" s="42"/>
      <c r="B283" s="42"/>
      <c r="C283" s="43"/>
      <c r="D283" s="38" t="s">
        <v>23</v>
      </c>
      <c r="E283" s="38" t="s">
        <v>23</v>
      </c>
      <c r="F283" s="38" t="s">
        <v>23</v>
      </c>
      <c r="G283" s="38" t="s">
        <v>23</v>
      </c>
      <c r="H283" s="52" t="s">
        <v>6</v>
      </c>
      <c r="I283" s="32" t="s">
        <v>24</v>
      </c>
      <c r="J283" s="1">
        <v>0</v>
      </c>
      <c r="K283" s="1">
        <v>0</v>
      </c>
      <c r="L283" s="1">
        <v>0</v>
      </c>
      <c r="M283" s="1">
        <v>0</v>
      </c>
      <c r="N283" s="1">
        <v>0</v>
      </c>
      <c r="O283" s="1">
        <v>0</v>
      </c>
    </row>
    <row r="284" spans="1:15" ht="30" x14ac:dyDescent="0.25">
      <c r="A284" s="45"/>
      <c r="B284" s="45"/>
      <c r="C284" s="46"/>
      <c r="D284" s="38" t="s">
        <v>23</v>
      </c>
      <c r="E284" s="38" t="s">
        <v>23</v>
      </c>
      <c r="F284" s="38" t="s">
        <v>23</v>
      </c>
      <c r="G284" s="38" t="s">
        <v>23</v>
      </c>
      <c r="H284" s="52" t="s">
        <v>7</v>
      </c>
      <c r="I284" s="32" t="s">
        <v>24</v>
      </c>
      <c r="J284" s="4">
        <v>0</v>
      </c>
      <c r="K284" s="1">
        <v>0</v>
      </c>
      <c r="L284" s="1">
        <v>0</v>
      </c>
      <c r="M284" s="1">
        <v>0</v>
      </c>
      <c r="N284" s="1">
        <v>0</v>
      </c>
      <c r="O284" s="1">
        <v>0</v>
      </c>
    </row>
    <row r="285" spans="1:15" ht="180" x14ac:dyDescent="0.25">
      <c r="A285" s="47" t="s">
        <v>159</v>
      </c>
      <c r="B285" s="47" t="s">
        <v>37</v>
      </c>
      <c r="C285" s="87"/>
      <c r="D285" s="38" t="s">
        <v>23</v>
      </c>
      <c r="E285" s="38" t="s">
        <v>23</v>
      </c>
      <c r="F285" s="38" t="s">
        <v>23</v>
      </c>
      <c r="G285" s="38" t="s">
        <v>23</v>
      </c>
      <c r="H285" s="38" t="s">
        <v>23</v>
      </c>
      <c r="I285" s="82" t="s">
        <v>63</v>
      </c>
      <c r="J285" s="3">
        <v>0.92</v>
      </c>
      <c r="K285" s="3">
        <v>0.92</v>
      </c>
      <c r="L285" s="3" t="s">
        <v>23</v>
      </c>
      <c r="M285" s="3" t="s">
        <v>23</v>
      </c>
      <c r="N285" s="3">
        <v>0.92</v>
      </c>
      <c r="O285" s="3">
        <v>0.92</v>
      </c>
    </row>
    <row r="286" spans="1:15" ht="30" customHeight="1" x14ac:dyDescent="0.25">
      <c r="A286" s="49" t="s">
        <v>71</v>
      </c>
      <c r="B286" s="49" t="s">
        <v>72</v>
      </c>
      <c r="C286" s="37" t="s">
        <v>89</v>
      </c>
      <c r="D286" s="39"/>
      <c r="E286" s="38" t="s">
        <v>23</v>
      </c>
      <c r="F286" s="39"/>
      <c r="G286" s="38" t="s">
        <v>23</v>
      </c>
      <c r="H286" s="52" t="s">
        <v>2</v>
      </c>
      <c r="I286" s="32" t="s">
        <v>24</v>
      </c>
      <c r="J286" s="4">
        <f>SUM(J287:J291)</f>
        <v>0</v>
      </c>
      <c r="K286" s="4">
        <f>SUM(K287:K291)</f>
        <v>0</v>
      </c>
      <c r="L286" s="4">
        <f>SUM(L287:L291)</f>
        <v>0</v>
      </c>
      <c r="M286" s="4">
        <f>SUM(M287:M291)</f>
        <v>0</v>
      </c>
      <c r="N286" s="1">
        <v>0</v>
      </c>
      <c r="O286" s="1">
        <v>0</v>
      </c>
    </row>
    <row r="287" spans="1:15" ht="30" x14ac:dyDescent="0.25">
      <c r="A287" s="42"/>
      <c r="B287" s="42"/>
      <c r="C287" s="43"/>
      <c r="D287" s="39"/>
      <c r="E287" s="39"/>
      <c r="F287" s="39"/>
      <c r="G287" s="39"/>
      <c r="H287" s="52" t="s">
        <v>3</v>
      </c>
      <c r="I287" s="32" t="s">
        <v>24</v>
      </c>
      <c r="J287" s="1">
        <v>0</v>
      </c>
      <c r="K287" s="1">
        <v>0</v>
      </c>
      <c r="L287" s="1">
        <v>0</v>
      </c>
      <c r="M287" s="1">
        <v>0</v>
      </c>
      <c r="N287" s="1">
        <v>0</v>
      </c>
      <c r="O287" s="1">
        <v>0</v>
      </c>
    </row>
    <row r="288" spans="1:15" ht="60" x14ac:dyDescent="0.25">
      <c r="A288" s="42"/>
      <c r="B288" s="42"/>
      <c r="C288" s="43"/>
      <c r="D288" s="39"/>
      <c r="E288" s="39"/>
      <c r="F288" s="39"/>
      <c r="G288" s="39"/>
      <c r="H288" s="52" t="s">
        <v>5</v>
      </c>
      <c r="I288" s="32" t="s">
        <v>24</v>
      </c>
      <c r="J288" s="1">
        <v>0</v>
      </c>
      <c r="K288" s="1">
        <v>0</v>
      </c>
      <c r="L288" s="1">
        <v>0</v>
      </c>
      <c r="M288" s="1">
        <v>0</v>
      </c>
      <c r="N288" s="1">
        <v>0</v>
      </c>
      <c r="O288" s="1">
        <v>0</v>
      </c>
    </row>
    <row r="289" spans="1:15" ht="30" x14ac:dyDescent="0.25">
      <c r="A289" s="42"/>
      <c r="B289" s="42"/>
      <c r="C289" s="43"/>
      <c r="D289" s="38" t="s">
        <v>23</v>
      </c>
      <c r="E289" s="38" t="s">
        <v>23</v>
      </c>
      <c r="F289" s="38" t="s">
        <v>23</v>
      </c>
      <c r="G289" s="38" t="s">
        <v>23</v>
      </c>
      <c r="H289" s="52" t="s">
        <v>4</v>
      </c>
      <c r="I289" s="32" t="s">
        <v>24</v>
      </c>
      <c r="J289" s="1">
        <v>0</v>
      </c>
      <c r="K289" s="1">
        <v>0</v>
      </c>
      <c r="L289" s="1">
        <v>0</v>
      </c>
      <c r="M289" s="1">
        <v>0</v>
      </c>
      <c r="N289" s="1">
        <v>0</v>
      </c>
      <c r="O289" s="1">
        <v>0</v>
      </c>
    </row>
    <row r="290" spans="1:15" ht="75" x14ac:dyDescent="0.25">
      <c r="A290" s="42"/>
      <c r="B290" s="42"/>
      <c r="C290" s="43"/>
      <c r="D290" s="38" t="s">
        <v>23</v>
      </c>
      <c r="E290" s="38" t="s">
        <v>23</v>
      </c>
      <c r="F290" s="38" t="s">
        <v>23</v>
      </c>
      <c r="G290" s="38" t="s">
        <v>23</v>
      </c>
      <c r="H290" s="52" t="s">
        <v>6</v>
      </c>
      <c r="I290" s="32" t="s">
        <v>24</v>
      </c>
      <c r="J290" s="1">
        <v>0</v>
      </c>
      <c r="K290" s="1">
        <v>0</v>
      </c>
      <c r="L290" s="1">
        <v>0</v>
      </c>
      <c r="M290" s="1">
        <v>0</v>
      </c>
      <c r="N290" s="1">
        <v>0</v>
      </c>
      <c r="O290" s="1">
        <v>0</v>
      </c>
    </row>
    <row r="291" spans="1:15" ht="30" x14ac:dyDescent="0.25">
      <c r="A291" s="45"/>
      <c r="B291" s="45"/>
      <c r="C291" s="46"/>
      <c r="D291" s="38" t="s">
        <v>23</v>
      </c>
      <c r="E291" s="38" t="s">
        <v>23</v>
      </c>
      <c r="F291" s="38" t="s">
        <v>23</v>
      </c>
      <c r="G291" s="38" t="s">
        <v>23</v>
      </c>
      <c r="H291" s="52" t="s">
        <v>7</v>
      </c>
      <c r="I291" s="32" t="s">
        <v>24</v>
      </c>
      <c r="J291" s="1">
        <v>0</v>
      </c>
      <c r="K291" s="1">
        <v>0</v>
      </c>
      <c r="L291" s="1">
        <v>0</v>
      </c>
      <c r="M291" s="1">
        <v>0</v>
      </c>
      <c r="N291" s="1">
        <v>0</v>
      </c>
      <c r="O291" s="1">
        <v>0</v>
      </c>
    </row>
    <row r="292" spans="1:15" ht="180" x14ac:dyDescent="0.25">
      <c r="A292" s="47" t="s">
        <v>159</v>
      </c>
      <c r="B292" s="47" t="s">
        <v>37</v>
      </c>
      <c r="C292" s="87"/>
      <c r="D292" s="38" t="s">
        <v>23</v>
      </c>
      <c r="E292" s="38" t="s">
        <v>23</v>
      </c>
      <c r="F292" s="38" t="s">
        <v>23</v>
      </c>
      <c r="G292" s="38" t="s">
        <v>23</v>
      </c>
      <c r="H292" s="38" t="s">
        <v>23</v>
      </c>
      <c r="I292" s="82" t="s">
        <v>63</v>
      </c>
      <c r="J292" s="3">
        <v>0.92</v>
      </c>
      <c r="K292" s="3">
        <v>0.92</v>
      </c>
      <c r="L292" s="3" t="s">
        <v>23</v>
      </c>
      <c r="M292" s="3" t="s">
        <v>23</v>
      </c>
      <c r="N292" s="3">
        <v>0.92</v>
      </c>
      <c r="O292" s="3">
        <v>0.92</v>
      </c>
    </row>
    <row r="293" spans="1:15" ht="30" x14ac:dyDescent="0.25">
      <c r="A293" s="49" t="s">
        <v>73</v>
      </c>
      <c r="B293" s="49" t="s">
        <v>74</v>
      </c>
      <c r="C293" s="37" t="s">
        <v>89</v>
      </c>
      <c r="D293" s="39"/>
      <c r="E293" s="38" t="s">
        <v>23</v>
      </c>
      <c r="F293" s="39"/>
      <c r="G293" s="38" t="s">
        <v>23</v>
      </c>
      <c r="H293" s="52" t="s">
        <v>2</v>
      </c>
      <c r="I293" s="32" t="s">
        <v>24</v>
      </c>
      <c r="J293" s="4">
        <f>SUM(J294:J298)</f>
        <v>0</v>
      </c>
      <c r="K293" s="4">
        <f>SUM(K294:K298)</f>
        <v>0</v>
      </c>
      <c r="L293" s="4">
        <f>SUM(L294:L298)</f>
        <v>0</v>
      </c>
      <c r="M293" s="4">
        <f>SUM(M294:M298)</f>
        <v>0</v>
      </c>
      <c r="N293" s="1">
        <v>0</v>
      </c>
      <c r="O293" s="1">
        <v>0</v>
      </c>
    </row>
    <row r="294" spans="1:15" ht="30" x14ac:dyDescent="0.25">
      <c r="A294" s="42"/>
      <c r="B294" s="42"/>
      <c r="C294" s="43"/>
      <c r="D294" s="39"/>
      <c r="E294" s="39"/>
      <c r="F294" s="39"/>
      <c r="G294" s="39"/>
      <c r="H294" s="52" t="s">
        <v>3</v>
      </c>
      <c r="I294" s="32" t="s">
        <v>24</v>
      </c>
      <c r="J294" s="1">
        <v>0</v>
      </c>
      <c r="K294" s="1">
        <v>0</v>
      </c>
      <c r="L294" s="1">
        <v>0</v>
      </c>
      <c r="M294" s="1">
        <v>0</v>
      </c>
      <c r="N294" s="1">
        <v>0</v>
      </c>
      <c r="O294" s="1">
        <v>0</v>
      </c>
    </row>
    <row r="295" spans="1:15" ht="60" x14ac:dyDescent="0.25">
      <c r="A295" s="42"/>
      <c r="B295" s="42"/>
      <c r="C295" s="43"/>
      <c r="D295" s="39"/>
      <c r="E295" s="39"/>
      <c r="F295" s="39"/>
      <c r="G295" s="39"/>
      <c r="H295" s="52" t="s">
        <v>5</v>
      </c>
      <c r="I295" s="32" t="s">
        <v>24</v>
      </c>
      <c r="J295" s="1">
        <v>0</v>
      </c>
      <c r="K295" s="1">
        <v>0</v>
      </c>
      <c r="L295" s="1">
        <v>0</v>
      </c>
      <c r="M295" s="1">
        <v>0</v>
      </c>
      <c r="N295" s="1">
        <v>0</v>
      </c>
      <c r="O295" s="1">
        <v>0</v>
      </c>
    </row>
    <row r="296" spans="1:15" ht="30" x14ac:dyDescent="0.25">
      <c r="A296" s="42"/>
      <c r="B296" s="42"/>
      <c r="C296" s="43"/>
      <c r="D296" s="38" t="s">
        <v>23</v>
      </c>
      <c r="E296" s="38" t="s">
        <v>23</v>
      </c>
      <c r="F296" s="38" t="s">
        <v>23</v>
      </c>
      <c r="G296" s="38" t="s">
        <v>23</v>
      </c>
      <c r="H296" s="52" t="s">
        <v>4</v>
      </c>
      <c r="I296" s="32" t="s">
        <v>24</v>
      </c>
      <c r="J296" s="1">
        <v>0</v>
      </c>
      <c r="K296" s="1">
        <v>0</v>
      </c>
      <c r="L296" s="1">
        <v>0</v>
      </c>
      <c r="M296" s="1">
        <v>0</v>
      </c>
      <c r="N296" s="1">
        <v>0</v>
      </c>
      <c r="O296" s="1">
        <v>0</v>
      </c>
    </row>
    <row r="297" spans="1:15" ht="75" x14ac:dyDescent="0.25">
      <c r="A297" s="42"/>
      <c r="B297" s="42"/>
      <c r="C297" s="43"/>
      <c r="D297" s="38" t="s">
        <v>23</v>
      </c>
      <c r="E297" s="38" t="s">
        <v>23</v>
      </c>
      <c r="F297" s="38" t="s">
        <v>23</v>
      </c>
      <c r="G297" s="38" t="s">
        <v>23</v>
      </c>
      <c r="H297" s="52" t="s">
        <v>6</v>
      </c>
      <c r="I297" s="32" t="s">
        <v>24</v>
      </c>
      <c r="J297" s="1">
        <v>0</v>
      </c>
      <c r="K297" s="1">
        <v>0</v>
      </c>
      <c r="L297" s="1">
        <v>0</v>
      </c>
      <c r="M297" s="1">
        <v>0</v>
      </c>
      <c r="N297" s="1">
        <v>0</v>
      </c>
      <c r="O297" s="1">
        <v>0</v>
      </c>
    </row>
    <row r="298" spans="1:15" ht="30" x14ac:dyDescent="0.25">
      <c r="A298" s="45"/>
      <c r="B298" s="45"/>
      <c r="C298" s="46"/>
      <c r="D298" s="38" t="s">
        <v>23</v>
      </c>
      <c r="E298" s="38" t="s">
        <v>23</v>
      </c>
      <c r="F298" s="38" t="s">
        <v>23</v>
      </c>
      <c r="G298" s="38" t="s">
        <v>23</v>
      </c>
      <c r="H298" s="52" t="s">
        <v>7</v>
      </c>
      <c r="I298" s="32" t="s">
        <v>24</v>
      </c>
      <c r="J298" s="1">
        <v>0</v>
      </c>
      <c r="K298" s="1">
        <v>0</v>
      </c>
      <c r="L298" s="1">
        <v>0</v>
      </c>
      <c r="M298" s="1">
        <v>0</v>
      </c>
      <c r="N298" s="1">
        <v>0</v>
      </c>
      <c r="O298" s="1">
        <v>0</v>
      </c>
    </row>
    <row r="299" spans="1:15" ht="180" x14ac:dyDescent="0.25">
      <c r="A299" s="47" t="s">
        <v>159</v>
      </c>
      <c r="B299" s="47" t="s">
        <v>37</v>
      </c>
      <c r="C299" s="87"/>
      <c r="D299" s="38" t="s">
        <v>23</v>
      </c>
      <c r="E299" s="38" t="s">
        <v>23</v>
      </c>
      <c r="F299" s="38" t="s">
        <v>23</v>
      </c>
      <c r="G299" s="38" t="s">
        <v>23</v>
      </c>
      <c r="H299" s="38" t="s">
        <v>23</v>
      </c>
      <c r="I299" s="82" t="s">
        <v>63</v>
      </c>
      <c r="J299" s="3">
        <v>0.92</v>
      </c>
      <c r="K299" s="3">
        <v>0.92</v>
      </c>
      <c r="L299" s="3" t="s">
        <v>23</v>
      </c>
      <c r="M299" s="3" t="s">
        <v>23</v>
      </c>
      <c r="N299" s="3">
        <v>0.92</v>
      </c>
      <c r="O299" s="3">
        <v>0.92</v>
      </c>
    </row>
    <row r="300" spans="1:15" ht="30" customHeight="1" x14ac:dyDescent="0.25">
      <c r="A300" s="49" t="s">
        <v>75</v>
      </c>
      <c r="B300" s="49" t="s">
        <v>111</v>
      </c>
      <c r="C300" s="37" t="s">
        <v>89</v>
      </c>
      <c r="D300" s="39"/>
      <c r="E300" s="38" t="s">
        <v>23</v>
      </c>
      <c r="F300" s="39"/>
      <c r="G300" s="38" t="s">
        <v>23</v>
      </c>
      <c r="H300" s="52" t="s">
        <v>2</v>
      </c>
      <c r="I300" s="32" t="s">
        <v>24</v>
      </c>
      <c r="J300" s="4">
        <f>SUM(J301:J305)</f>
        <v>0</v>
      </c>
      <c r="K300" s="4">
        <f>SUM(K301:K305)</f>
        <v>0</v>
      </c>
      <c r="L300" s="4">
        <f>SUM(L301:L305)</f>
        <v>0</v>
      </c>
      <c r="M300" s="4">
        <f>SUM(M301:M305)</f>
        <v>0</v>
      </c>
      <c r="N300" s="1">
        <v>0</v>
      </c>
      <c r="O300" s="1">
        <v>0</v>
      </c>
    </row>
    <row r="301" spans="1:15" ht="30" x14ac:dyDescent="0.25">
      <c r="A301" s="42"/>
      <c r="B301" s="42"/>
      <c r="C301" s="43"/>
      <c r="D301" s="39"/>
      <c r="E301" s="39"/>
      <c r="F301" s="39"/>
      <c r="G301" s="39"/>
      <c r="H301" s="52" t="s">
        <v>3</v>
      </c>
      <c r="I301" s="32" t="s">
        <v>24</v>
      </c>
      <c r="J301" s="1">
        <v>0</v>
      </c>
      <c r="K301" s="1">
        <v>0</v>
      </c>
      <c r="L301" s="1">
        <v>0</v>
      </c>
      <c r="M301" s="1">
        <v>0</v>
      </c>
      <c r="N301" s="1">
        <v>0</v>
      </c>
      <c r="O301" s="1">
        <v>0</v>
      </c>
    </row>
    <row r="302" spans="1:15" ht="60" x14ac:dyDescent="0.25">
      <c r="A302" s="42"/>
      <c r="B302" s="42"/>
      <c r="C302" s="43"/>
      <c r="D302" s="39"/>
      <c r="E302" s="39"/>
      <c r="F302" s="39"/>
      <c r="G302" s="39"/>
      <c r="H302" s="52" t="s">
        <v>5</v>
      </c>
      <c r="I302" s="32" t="s">
        <v>24</v>
      </c>
      <c r="J302" s="1">
        <v>0</v>
      </c>
      <c r="K302" s="1">
        <v>0</v>
      </c>
      <c r="L302" s="1">
        <v>0</v>
      </c>
      <c r="M302" s="1">
        <v>0</v>
      </c>
      <c r="N302" s="1">
        <v>0</v>
      </c>
      <c r="O302" s="1">
        <v>0</v>
      </c>
    </row>
    <row r="303" spans="1:15" ht="30" x14ac:dyDescent="0.25">
      <c r="A303" s="42"/>
      <c r="B303" s="42"/>
      <c r="C303" s="43"/>
      <c r="D303" s="38" t="s">
        <v>23</v>
      </c>
      <c r="E303" s="38" t="s">
        <v>23</v>
      </c>
      <c r="F303" s="38" t="s">
        <v>23</v>
      </c>
      <c r="G303" s="38" t="s">
        <v>23</v>
      </c>
      <c r="H303" s="52" t="s">
        <v>4</v>
      </c>
      <c r="I303" s="32" t="s">
        <v>24</v>
      </c>
      <c r="J303" s="1">
        <v>0</v>
      </c>
      <c r="K303" s="1">
        <v>0</v>
      </c>
      <c r="L303" s="1">
        <v>0</v>
      </c>
      <c r="M303" s="1">
        <v>0</v>
      </c>
      <c r="N303" s="1">
        <v>0</v>
      </c>
      <c r="O303" s="1">
        <v>0</v>
      </c>
    </row>
    <row r="304" spans="1:15" ht="75" x14ac:dyDescent="0.25">
      <c r="A304" s="42"/>
      <c r="B304" s="42"/>
      <c r="C304" s="43"/>
      <c r="D304" s="38" t="s">
        <v>23</v>
      </c>
      <c r="E304" s="38" t="s">
        <v>23</v>
      </c>
      <c r="F304" s="38" t="s">
        <v>23</v>
      </c>
      <c r="G304" s="38" t="s">
        <v>23</v>
      </c>
      <c r="H304" s="52" t="s">
        <v>6</v>
      </c>
      <c r="I304" s="32" t="s">
        <v>24</v>
      </c>
      <c r="J304" s="1">
        <v>0</v>
      </c>
      <c r="K304" s="1">
        <v>0</v>
      </c>
      <c r="L304" s="1">
        <v>0</v>
      </c>
      <c r="M304" s="1">
        <v>0</v>
      </c>
      <c r="N304" s="1">
        <v>0</v>
      </c>
      <c r="O304" s="1">
        <v>0</v>
      </c>
    </row>
    <row r="305" spans="1:15" ht="30" x14ac:dyDescent="0.25">
      <c r="A305" s="45"/>
      <c r="B305" s="45"/>
      <c r="C305" s="46"/>
      <c r="D305" s="38" t="s">
        <v>23</v>
      </c>
      <c r="E305" s="38" t="s">
        <v>23</v>
      </c>
      <c r="F305" s="38" t="s">
        <v>23</v>
      </c>
      <c r="G305" s="38" t="s">
        <v>23</v>
      </c>
      <c r="H305" s="52" t="s">
        <v>7</v>
      </c>
      <c r="I305" s="32" t="s">
        <v>24</v>
      </c>
      <c r="J305" s="1">
        <v>0</v>
      </c>
      <c r="K305" s="1">
        <v>0</v>
      </c>
      <c r="L305" s="1">
        <v>0</v>
      </c>
      <c r="M305" s="1">
        <v>0</v>
      </c>
      <c r="N305" s="1">
        <v>0</v>
      </c>
      <c r="O305" s="1">
        <v>0</v>
      </c>
    </row>
    <row r="306" spans="1:15" ht="180" x14ac:dyDescent="0.25">
      <c r="A306" s="47" t="s">
        <v>159</v>
      </c>
      <c r="B306" s="47" t="s">
        <v>37</v>
      </c>
      <c r="C306" s="87"/>
      <c r="D306" s="38" t="s">
        <v>23</v>
      </c>
      <c r="E306" s="38" t="s">
        <v>23</v>
      </c>
      <c r="F306" s="38" t="s">
        <v>23</v>
      </c>
      <c r="G306" s="38" t="s">
        <v>23</v>
      </c>
      <c r="H306" s="38" t="s">
        <v>23</v>
      </c>
      <c r="I306" s="82" t="s">
        <v>63</v>
      </c>
      <c r="J306" s="3">
        <v>0.92</v>
      </c>
      <c r="K306" s="3">
        <v>0.92</v>
      </c>
      <c r="L306" s="3" t="s">
        <v>23</v>
      </c>
      <c r="M306" s="3" t="s">
        <v>23</v>
      </c>
      <c r="N306" s="3">
        <v>0.92</v>
      </c>
      <c r="O306" s="3">
        <v>0.92</v>
      </c>
    </row>
    <row r="307" spans="1:15" ht="30" customHeight="1" x14ac:dyDescent="0.25">
      <c r="A307" s="49" t="s">
        <v>22</v>
      </c>
      <c r="B307" s="88" t="s">
        <v>43</v>
      </c>
      <c r="C307" s="37" t="s">
        <v>89</v>
      </c>
      <c r="D307" s="38">
        <v>856</v>
      </c>
      <c r="E307" s="38" t="s">
        <v>23</v>
      </c>
      <c r="F307" s="39"/>
      <c r="G307" s="38" t="s">
        <v>23</v>
      </c>
      <c r="H307" s="50" t="s">
        <v>2</v>
      </c>
      <c r="I307" s="54" t="s">
        <v>24</v>
      </c>
      <c r="J307" s="4">
        <v>5770.6</v>
      </c>
      <c r="K307" s="4">
        <f>SUM(K308:K312)</f>
        <v>4073.6</v>
      </c>
      <c r="L307" s="4">
        <f>SUM(L308:L312)</f>
        <v>0</v>
      </c>
      <c r="M307" s="4">
        <f>SUM(M308:M312)</f>
        <v>4073.6</v>
      </c>
      <c r="N307" s="4">
        <f>SUM(N308:N312)</f>
        <v>3973.5480000000002</v>
      </c>
      <c r="O307" s="4">
        <f>SUM(O308:O312)</f>
        <v>0</v>
      </c>
    </row>
    <row r="308" spans="1:15" ht="30" x14ac:dyDescent="0.25">
      <c r="A308" s="42"/>
      <c r="B308" s="42"/>
      <c r="C308" s="43"/>
      <c r="D308" s="39"/>
      <c r="E308" s="39"/>
      <c r="F308" s="39"/>
      <c r="G308" s="39"/>
      <c r="H308" s="52" t="s">
        <v>3</v>
      </c>
      <c r="I308" s="54" t="s">
        <v>24</v>
      </c>
      <c r="J308" s="4">
        <v>1998.6</v>
      </c>
      <c r="K308" s="4">
        <f t="shared" ref="K308:O312" si="48">K315+K325</f>
        <v>0</v>
      </c>
      <c r="L308" s="4">
        <f t="shared" si="48"/>
        <v>0</v>
      </c>
      <c r="M308" s="4">
        <f t="shared" si="48"/>
        <v>0</v>
      </c>
      <c r="N308" s="4">
        <f t="shared" si="48"/>
        <v>2123.0990000000002</v>
      </c>
      <c r="O308" s="4">
        <f t="shared" si="48"/>
        <v>0</v>
      </c>
    </row>
    <row r="309" spans="1:15" ht="60" x14ac:dyDescent="0.25">
      <c r="A309" s="42"/>
      <c r="B309" s="42"/>
      <c r="C309" s="43"/>
      <c r="D309" s="39"/>
      <c r="E309" s="39"/>
      <c r="F309" s="39"/>
      <c r="G309" s="39"/>
      <c r="H309" s="52" t="s">
        <v>5</v>
      </c>
      <c r="I309" s="54" t="s">
        <v>24</v>
      </c>
      <c r="J309" s="4">
        <v>3772</v>
      </c>
      <c r="K309" s="4">
        <f t="shared" si="48"/>
        <v>4073.6</v>
      </c>
      <c r="L309" s="4">
        <f t="shared" si="48"/>
        <v>0</v>
      </c>
      <c r="M309" s="4">
        <f t="shared" si="48"/>
        <v>4073.6</v>
      </c>
      <c r="N309" s="4">
        <f t="shared" si="48"/>
        <v>1850.4490000000001</v>
      </c>
      <c r="O309" s="4">
        <f t="shared" si="48"/>
        <v>0</v>
      </c>
    </row>
    <row r="310" spans="1:15" ht="30" x14ac:dyDescent="0.25">
      <c r="A310" s="42"/>
      <c r="B310" s="42"/>
      <c r="C310" s="43"/>
      <c r="D310" s="38" t="s">
        <v>23</v>
      </c>
      <c r="E310" s="38" t="s">
        <v>23</v>
      </c>
      <c r="F310" s="38" t="s">
        <v>23</v>
      </c>
      <c r="G310" s="38" t="s">
        <v>23</v>
      </c>
      <c r="H310" s="52" t="s">
        <v>4</v>
      </c>
      <c r="I310" s="54" t="s">
        <v>24</v>
      </c>
      <c r="J310" s="4">
        <v>0</v>
      </c>
      <c r="K310" s="4">
        <f t="shared" si="48"/>
        <v>0</v>
      </c>
      <c r="L310" s="4">
        <f t="shared" si="48"/>
        <v>0</v>
      </c>
      <c r="M310" s="4">
        <f t="shared" si="48"/>
        <v>0</v>
      </c>
      <c r="N310" s="4">
        <f t="shared" si="48"/>
        <v>0</v>
      </c>
      <c r="O310" s="4">
        <f t="shared" si="48"/>
        <v>0</v>
      </c>
    </row>
    <row r="311" spans="1:15" ht="75" x14ac:dyDescent="0.25">
      <c r="A311" s="42"/>
      <c r="B311" s="42"/>
      <c r="C311" s="43"/>
      <c r="D311" s="38" t="s">
        <v>23</v>
      </c>
      <c r="E311" s="38" t="s">
        <v>23</v>
      </c>
      <c r="F311" s="38" t="s">
        <v>23</v>
      </c>
      <c r="G311" s="38" t="s">
        <v>23</v>
      </c>
      <c r="H311" s="52" t="s">
        <v>6</v>
      </c>
      <c r="I311" s="54" t="s">
        <v>24</v>
      </c>
      <c r="J311" s="4">
        <v>0</v>
      </c>
      <c r="K311" s="4">
        <f t="shared" si="48"/>
        <v>0</v>
      </c>
      <c r="L311" s="4">
        <f t="shared" si="48"/>
        <v>0</v>
      </c>
      <c r="M311" s="4">
        <f t="shared" si="48"/>
        <v>0</v>
      </c>
      <c r="N311" s="4">
        <f t="shared" si="48"/>
        <v>0</v>
      </c>
      <c r="O311" s="4">
        <f t="shared" si="48"/>
        <v>0</v>
      </c>
    </row>
    <row r="312" spans="1:15" ht="30" x14ac:dyDescent="0.25">
      <c r="A312" s="45"/>
      <c r="B312" s="45"/>
      <c r="C312" s="46"/>
      <c r="D312" s="38" t="s">
        <v>23</v>
      </c>
      <c r="E312" s="38" t="s">
        <v>23</v>
      </c>
      <c r="F312" s="38" t="s">
        <v>23</v>
      </c>
      <c r="G312" s="38" t="s">
        <v>23</v>
      </c>
      <c r="H312" s="52" t="s">
        <v>7</v>
      </c>
      <c r="I312" s="54" t="s">
        <v>24</v>
      </c>
      <c r="J312" s="4">
        <v>0</v>
      </c>
      <c r="K312" s="4">
        <f t="shared" si="48"/>
        <v>0</v>
      </c>
      <c r="L312" s="4">
        <f t="shared" si="48"/>
        <v>0</v>
      </c>
      <c r="M312" s="4">
        <f t="shared" si="48"/>
        <v>0</v>
      </c>
      <c r="N312" s="4">
        <f t="shared" si="48"/>
        <v>0</v>
      </c>
      <c r="O312" s="4">
        <f t="shared" si="48"/>
        <v>0</v>
      </c>
    </row>
    <row r="313" spans="1:15" x14ac:dyDescent="0.25">
      <c r="A313" s="47"/>
      <c r="B313" s="47"/>
      <c r="C313" s="38" t="s">
        <v>23</v>
      </c>
      <c r="D313" s="38" t="s">
        <v>23</v>
      </c>
      <c r="E313" s="38" t="s">
        <v>23</v>
      </c>
      <c r="F313" s="38" t="s">
        <v>23</v>
      </c>
      <c r="G313" s="38" t="s">
        <v>23</v>
      </c>
      <c r="H313" s="38" t="s">
        <v>23</v>
      </c>
      <c r="I313" s="39"/>
      <c r="J313" s="4"/>
      <c r="K313" s="48" t="s">
        <v>23</v>
      </c>
      <c r="L313" s="48" t="s">
        <v>23</v>
      </c>
      <c r="M313" s="48" t="s">
        <v>23</v>
      </c>
      <c r="N313" s="4"/>
      <c r="O313" s="4"/>
    </row>
    <row r="314" spans="1:15" ht="30" customHeight="1" x14ac:dyDescent="0.25">
      <c r="A314" s="49" t="s">
        <v>44</v>
      </c>
      <c r="B314" s="59" t="s">
        <v>45</v>
      </c>
      <c r="C314" s="37" t="s">
        <v>89</v>
      </c>
      <c r="D314" s="39"/>
      <c r="E314" s="38" t="s">
        <v>23</v>
      </c>
      <c r="F314" s="39"/>
      <c r="G314" s="38" t="s">
        <v>23</v>
      </c>
      <c r="H314" s="52" t="s">
        <v>2</v>
      </c>
      <c r="I314" s="54" t="s">
        <v>24</v>
      </c>
      <c r="J314" s="4">
        <v>5770.6</v>
      </c>
      <c r="K314" s="4">
        <v>0</v>
      </c>
      <c r="L314" s="4">
        <v>0</v>
      </c>
      <c r="M314" s="4">
        <v>0</v>
      </c>
      <c r="N314" s="4">
        <f>SUM(N315:N319)</f>
        <v>3973.5480000000002</v>
      </c>
      <c r="O314" s="4">
        <v>0</v>
      </c>
    </row>
    <row r="315" spans="1:15" ht="30" x14ac:dyDescent="0.25">
      <c r="A315" s="42"/>
      <c r="B315" s="61"/>
      <c r="C315" s="43"/>
      <c r="D315" s="39"/>
      <c r="E315" s="39"/>
      <c r="F315" s="39"/>
      <c r="G315" s="39"/>
      <c r="H315" s="52" t="s">
        <v>3</v>
      </c>
      <c r="I315" s="54" t="s">
        <v>24</v>
      </c>
      <c r="J315" s="4">
        <v>1998.6</v>
      </c>
      <c r="K315" s="17">
        <v>0</v>
      </c>
      <c r="L315" s="4">
        <v>0</v>
      </c>
      <c r="M315" s="17">
        <v>0</v>
      </c>
      <c r="N315" s="4">
        <v>2123.0990000000002</v>
      </c>
      <c r="O315" s="4">
        <v>0</v>
      </c>
    </row>
    <row r="316" spans="1:15" ht="60" x14ac:dyDescent="0.25">
      <c r="A316" s="42"/>
      <c r="B316" s="61"/>
      <c r="C316" s="43"/>
      <c r="D316" s="39"/>
      <c r="E316" s="39"/>
      <c r="F316" s="39"/>
      <c r="G316" s="39"/>
      <c r="H316" s="52" t="s">
        <v>5</v>
      </c>
      <c r="I316" s="54" t="s">
        <v>24</v>
      </c>
      <c r="J316" s="4">
        <v>3772</v>
      </c>
      <c r="K316" s="4">
        <v>4073.6</v>
      </c>
      <c r="L316" s="4">
        <v>0</v>
      </c>
      <c r="M316" s="4">
        <v>4073.6</v>
      </c>
      <c r="N316" s="4">
        <v>1850.4490000000001</v>
      </c>
      <c r="O316" s="4">
        <v>0</v>
      </c>
    </row>
    <row r="317" spans="1:15" ht="30" x14ac:dyDescent="0.25">
      <c r="A317" s="42"/>
      <c r="B317" s="42"/>
      <c r="C317" s="43"/>
      <c r="D317" s="38" t="s">
        <v>23</v>
      </c>
      <c r="E317" s="38" t="s">
        <v>23</v>
      </c>
      <c r="F317" s="38" t="s">
        <v>23</v>
      </c>
      <c r="G317" s="38" t="s">
        <v>23</v>
      </c>
      <c r="H317" s="52" t="s">
        <v>4</v>
      </c>
      <c r="I317" s="54" t="s">
        <v>24</v>
      </c>
      <c r="J317" s="4">
        <v>0</v>
      </c>
      <c r="K317" s="4">
        <v>0</v>
      </c>
      <c r="L317" s="4">
        <v>0</v>
      </c>
      <c r="M317" s="4">
        <v>0</v>
      </c>
      <c r="N317" s="4">
        <v>0</v>
      </c>
      <c r="O317" s="4">
        <v>0</v>
      </c>
    </row>
    <row r="318" spans="1:15" ht="75" x14ac:dyDescent="0.25">
      <c r="A318" s="42"/>
      <c r="B318" s="42"/>
      <c r="C318" s="43"/>
      <c r="D318" s="38" t="s">
        <v>23</v>
      </c>
      <c r="E318" s="38" t="s">
        <v>23</v>
      </c>
      <c r="F318" s="38" t="s">
        <v>23</v>
      </c>
      <c r="G318" s="38" t="s">
        <v>23</v>
      </c>
      <c r="H318" s="52" t="s">
        <v>6</v>
      </c>
      <c r="I318" s="54" t="s">
        <v>24</v>
      </c>
      <c r="J318" s="4">
        <v>0</v>
      </c>
      <c r="K318" s="4">
        <v>0</v>
      </c>
      <c r="L318" s="4">
        <v>0</v>
      </c>
      <c r="M318" s="4">
        <v>0</v>
      </c>
      <c r="N318" s="4">
        <v>0</v>
      </c>
      <c r="O318" s="4">
        <v>0</v>
      </c>
    </row>
    <row r="319" spans="1:15" ht="30" x14ac:dyDescent="0.25">
      <c r="A319" s="45"/>
      <c r="B319" s="45"/>
      <c r="C319" s="46"/>
      <c r="D319" s="38" t="s">
        <v>23</v>
      </c>
      <c r="E319" s="38" t="s">
        <v>23</v>
      </c>
      <c r="F319" s="38" t="s">
        <v>23</v>
      </c>
      <c r="G319" s="38" t="s">
        <v>23</v>
      </c>
      <c r="H319" s="52" t="s">
        <v>7</v>
      </c>
      <c r="I319" s="54" t="s">
        <v>24</v>
      </c>
      <c r="J319" s="4">
        <v>0</v>
      </c>
      <c r="K319" s="4">
        <v>0</v>
      </c>
      <c r="L319" s="4">
        <v>0</v>
      </c>
      <c r="M319" s="4">
        <v>0</v>
      </c>
      <c r="N319" s="4">
        <v>0</v>
      </c>
      <c r="O319" s="4">
        <v>0</v>
      </c>
    </row>
    <row r="320" spans="1:15" ht="62.45" customHeight="1" x14ac:dyDescent="0.25">
      <c r="A320" s="59" t="s">
        <v>128</v>
      </c>
      <c r="B320" s="47" t="s">
        <v>161</v>
      </c>
      <c r="C320" s="38" t="s">
        <v>23</v>
      </c>
      <c r="D320" s="38" t="s">
        <v>23</v>
      </c>
      <c r="E320" s="38" t="s">
        <v>23</v>
      </c>
      <c r="F320" s="38" t="s">
        <v>23</v>
      </c>
      <c r="G320" s="38" t="s">
        <v>23</v>
      </c>
      <c r="H320" s="38" t="s">
        <v>23</v>
      </c>
      <c r="I320" s="53" t="s">
        <v>28</v>
      </c>
      <c r="J320" s="3">
        <v>350</v>
      </c>
      <c r="K320" s="3">
        <v>350</v>
      </c>
      <c r="L320" s="9" t="s">
        <v>23</v>
      </c>
      <c r="M320" s="9" t="s">
        <v>23</v>
      </c>
      <c r="N320" s="3">
        <v>350</v>
      </c>
      <c r="O320" s="3">
        <v>350</v>
      </c>
    </row>
    <row r="321" spans="1:15" ht="75" x14ac:dyDescent="0.25">
      <c r="A321" s="61"/>
      <c r="B321" s="64" t="s">
        <v>162</v>
      </c>
      <c r="C321" s="38" t="s">
        <v>23</v>
      </c>
      <c r="D321" s="38" t="s">
        <v>23</v>
      </c>
      <c r="E321" s="38" t="s">
        <v>23</v>
      </c>
      <c r="F321" s="38" t="s">
        <v>23</v>
      </c>
      <c r="G321" s="38" t="s">
        <v>23</v>
      </c>
      <c r="H321" s="38" t="s">
        <v>23</v>
      </c>
      <c r="I321" s="53" t="s">
        <v>30</v>
      </c>
      <c r="J321" s="3">
        <v>5</v>
      </c>
      <c r="K321" s="9">
        <v>5</v>
      </c>
      <c r="L321" s="9" t="s">
        <v>23</v>
      </c>
      <c r="M321" s="9" t="s">
        <v>23</v>
      </c>
      <c r="N321" s="3">
        <v>5</v>
      </c>
      <c r="O321" s="3">
        <v>5</v>
      </c>
    </row>
    <row r="322" spans="1:15" ht="45" x14ac:dyDescent="0.25">
      <c r="A322" s="61"/>
      <c r="B322" s="64" t="s">
        <v>163</v>
      </c>
      <c r="C322" s="38" t="s">
        <v>23</v>
      </c>
      <c r="D322" s="38" t="s">
        <v>23</v>
      </c>
      <c r="E322" s="38" t="s">
        <v>23</v>
      </c>
      <c r="F322" s="38" t="s">
        <v>23</v>
      </c>
      <c r="G322" s="38" t="s">
        <v>23</v>
      </c>
      <c r="H322" s="38" t="s">
        <v>23</v>
      </c>
      <c r="I322" s="53" t="s">
        <v>30</v>
      </c>
      <c r="J322" s="3">
        <v>4</v>
      </c>
      <c r="K322" s="9">
        <v>5</v>
      </c>
      <c r="L322" s="9" t="s">
        <v>23</v>
      </c>
      <c r="M322" s="9" t="s">
        <v>23</v>
      </c>
      <c r="N322" s="3">
        <v>5</v>
      </c>
      <c r="O322" s="3">
        <v>6</v>
      </c>
    </row>
    <row r="323" spans="1:15" ht="45" x14ac:dyDescent="0.25">
      <c r="A323" s="61"/>
      <c r="B323" s="64" t="s">
        <v>164</v>
      </c>
      <c r="C323" s="38" t="s">
        <v>23</v>
      </c>
      <c r="D323" s="38" t="s">
        <v>23</v>
      </c>
      <c r="E323" s="38" t="s">
        <v>23</v>
      </c>
      <c r="F323" s="38" t="s">
        <v>23</v>
      </c>
      <c r="G323" s="38" t="s">
        <v>23</v>
      </c>
      <c r="H323" s="38" t="s">
        <v>23</v>
      </c>
      <c r="I323" s="53" t="s">
        <v>28</v>
      </c>
      <c r="J323" s="3">
        <v>2500</v>
      </c>
      <c r="K323" s="9">
        <v>2500</v>
      </c>
      <c r="L323" s="9" t="s">
        <v>23</v>
      </c>
      <c r="M323" s="9" t="s">
        <v>23</v>
      </c>
      <c r="N323" s="3">
        <v>2999</v>
      </c>
      <c r="O323" s="3">
        <v>2500</v>
      </c>
    </row>
    <row r="324" spans="1:15" ht="30" customHeight="1" x14ac:dyDescent="0.25">
      <c r="A324" s="49" t="s">
        <v>46</v>
      </c>
      <c r="B324" s="49" t="s">
        <v>112</v>
      </c>
      <c r="C324" s="37" t="s">
        <v>89</v>
      </c>
      <c r="D324" s="39"/>
      <c r="E324" s="38" t="s">
        <v>23</v>
      </c>
      <c r="F324" s="39"/>
      <c r="G324" s="38" t="s">
        <v>23</v>
      </c>
      <c r="H324" s="52" t="s">
        <v>2</v>
      </c>
      <c r="I324" s="54" t="s">
        <v>24</v>
      </c>
      <c r="J324" s="4">
        <v>0</v>
      </c>
      <c r="K324" s="4">
        <v>0</v>
      </c>
      <c r="L324" s="4">
        <v>0</v>
      </c>
      <c r="M324" s="4">
        <v>0</v>
      </c>
      <c r="N324" s="4">
        <v>0</v>
      </c>
      <c r="O324" s="4">
        <v>0</v>
      </c>
    </row>
    <row r="325" spans="1:15" ht="30" x14ac:dyDescent="0.25">
      <c r="A325" s="42"/>
      <c r="B325" s="42"/>
      <c r="C325" s="43"/>
      <c r="D325" s="39"/>
      <c r="E325" s="39"/>
      <c r="F325" s="39"/>
      <c r="G325" s="39"/>
      <c r="H325" s="52" t="s">
        <v>3</v>
      </c>
      <c r="I325" s="54" t="s">
        <v>24</v>
      </c>
      <c r="J325" s="4">
        <v>0</v>
      </c>
      <c r="K325" s="4">
        <v>0</v>
      </c>
      <c r="L325" s="4">
        <v>0</v>
      </c>
      <c r="M325" s="4">
        <v>0</v>
      </c>
      <c r="N325" s="4">
        <v>0</v>
      </c>
      <c r="O325" s="4">
        <v>0</v>
      </c>
    </row>
    <row r="326" spans="1:15" ht="60" x14ac:dyDescent="0.25">
      <c r="A326" s="42"/>
      <c r="B326" s="42"/>
      <c r="C326" s="43"/>
      <c r="D326" s="39"/>
      <c r="E326" s="39"/>
      <c r="F326" s="39"/>
      <c r="G326" s="39"/>
      <c r="H326" s="52" t="s">
        <v>5</v>
      </c>
      <c r="I326" s="54" t="s">
        <v>24</v>
      </c>
      <c r="J326" s="4">
        <v>0</v>
      </c>
      <c r="K326" s="4">
        <v>0</v>
      </c>
      <c r="L326" s="4">
        <v>0</v>
      </c>
      <c r="M326" s="4">
        <v>0</v>
      </c>
      <c r="N326" s="4">
        <v>0</v>
      </c>
      <c r="O326" s="4">
        <v>0</v>
      </c>
    </row>
    <row r="327" spans="1:15" ht="30" x14ac:dyDescent="0.25">
      <c r="A327" s="42"/>
      <c r="B327" s="42"/>
      <c r="C327" s="43"/>
      <c r="D327" s="38" t="s">
        <v>23</v>
      </c>
      <c r="E327" s="38" t="s">
        <v>23</v>
      </c>
      <c r="F327" s="38" t="s">
        <v>23</v>
      </c>
      <c r="G327" s="38" t="s">
        <v>23</v>
      </c>
      <c r="H327" s="52" t="s">
        <v>4</v>
      </c>
      <c r="I327" s="54" t="s">
        <v>24</v>
      </c>
      <c r="J327" s="4">
        <v>0</v>
      </c>
      <c r="K327" s="4">
        <v>0</v>
      </c>
      <c r="L327" s="4">
        <v>0</v>
      </c>
      <c r="M327" s="4">
        <v>0</v>
      </c>
      <c r="N327" s="4">
        <v>0</v>
      </c>
      <c r="O327" s="4">
        <v>0</v>
      </c>
    </row>
    <row r="328" spans="1:15" ht="75" x14ac:dyDescent="0.25">
      <c r="A328" s="42"/>
      <c r="B328" s="42"/>
      <c r="C328" s="43"/>
      <c r="D328" s="38" t="s">
        <v>23</v>
      </c>
      <c r="E328" s="38" t="s">
        <v>23</v>
      </c>
      <c r="F328" s="38" t="s">
        <v>23</v>
      </c>
      <c r="G328" s="38" t="s">
        <v>23</v>
      </c>
      <c r="H328" s="52" t="s">
        <v>6</v>
      </c>
      <c r="I328" s="54" t="s">
        <v>24</v>
      </c>
      <c r="J328" s="4">
        <v>0</v>
      </c>
      <c r="K328" s="4">
        <v>0</v>
      </c>
      <c r="L328" s="4">
        <v>0</v>
      </c>
      <c r="M328" s="4">
        <v>0</v>
      </c>
      <c r="N328" s="4">
        <v>0</v>
      </c>
      <c r="O328" s="4">
        <v>0</v>
      </c>
    </row>
    <row r="329" spans="1:15" ht="30" x14ac:dyDescent="0.25">
      <c r="A329" s="45"/>
      <c r="B329" s="45"/>
      <c r="C329" s="46"/>
      <c r="D329" s="38" t="s">
        <v>23</v>
      </c>
      <c r="E329" s="38" t="s">
        <v>23</v>
      </c>
      <c r="F329" s="38" t="s">
        <v>23</v>
      </c>
      <c r="G329" s="38" t="s">
        <v>23</v>
      </c>
      <c r="H329" s="52" t="s">
        <v>7</v>
      </c>
      <c r="I329" s="54" t="s">
        <v>24</v>
      </c>
      <c r="J329" s="4">
        <v>0</v>
      </c>
      <c r="K329" s="4">
        <v>0</v>
      </c>
      <c r="L329" s="4">
        <v>0</v>
      </c>
      <c r="M329" s="4">
        <v>0</v>
      </c>
      <c r="N329" s="4">
        <v>0</v>
      </c>
      <c r="O329" s="4">
        <v>0</v>
      </c>
    </row>
    <row r="330" spans="1:15" ht="91.15" customHeight="1" x14ac:dyDescent="0.25">
      <c r="A330" s="47" t="s">
        <v>127</v>
      </c>
      <c r="B330" s="47" t="s">
        <v>165</v>
      </c>
      <c r="C330" s="38" t="s">
        <v>23</v>
      </c>
      <c r="D330" s="38" t="s">
        <v>23</v>
      </c>
      <c r="E330" s="38" t="s">
        <v>23</v>
      </c>
      <c r="F330" s="38" t="s">
        <v>23</v>
      </c>
      <c r="G330" s="38" t="s">
        <v>23</v>
      </c>
      <c r="H330" s="38" t="s">
        <v>23</v>
      </c>
      <c r="I330" s="53" t="s">
        <v>26</v>
      </c>
      <c r="J330" s="3">
        <v>10</v>
      </c>
      <c r="K330" s="9">
        <v>10</v>
      </c>
      <c r="L330" s="9" t="s">
        <v>23</v>
      </c>
      <c r="M330" s="9" t="s">
        <v>23</v>
      </c>
      <c r="N330" s="3">
        <v>10</v>
      </c>
      <c r="O330" s="76">
        <v>10</v>
      </c>
    </row>
    <row r="331" spans="1:15" ht="36" customHeight="1" x14ac:dyDescent="0.25">
      <c r="A331" s="49" t="s">
        <v>22</v>
      </c>
      <c r="B331" s="49" t="s">
        <v>113</v>
      </c>
      <c r="C331" s="89"/>
      <c r="D331" s="53">
        <v>856</v>
      </c>
      <c r="E331" s="38" t="s">
        <v>23</v>
      </c>
      <c r="F331" s="39"/>
      <c r="G331" s="38" t="s">
        <v>23</v>
      </c>
      <c r="H331" s="52" t="s">
        <v>2</v>
      </c>
      <c r="I331" s="54" t="s">
        <v>24</v>
      </c>
      <c r="J331" s="4">
        <v>93993.1</v>
      </c>
      <c r="K331" s="4">
        <f>SUM(K332:K336)</f>
        <v>101901.6</v>
      </c>
      <c r="L331" s="4">
        <f>SUM(L332:L336)</f>
        <v>93950.9</v>
      </c>
      <c r="M331" s="4">
        <f>SUM(M332:M336)</f>
        <v>101901.6</v>
      </c>
      <c r="N331" s="4">
        <f>SUM(N332:N336)</f>
        <v>97469.64</v>
      </c>
      <c r="O331" s="4">
        <v>99627.3</v>
      </c>
    </row>
    <row r="332" spans="1:15" ht="30" x14ac:dyDescent="0.25">
      <c r="A332" s="78"/>
      <c r="B332" s="78"/>
      <c r="C332" s="89"/>
      <c r="D332" s="39"/>
      <c r="E332" s="39"/>
      <c r="F332" s="39"/>
      <c r="G332" s="39"/>
      <c r="H332" s="52" t="s">
        <v>3</v>
      </c>
      <c r="I332" s="54" t="s">
        <v>24</v>
      </c>
      <c r="J332" s="4">
        <v>0</v>
      </c>
      <c r="K332" s="4">
        <v>0</v>
      </c>
      <c r="L332" s="4">
        <v>0</v>
      </c>
      <c r="M332" s="4">
        <v>0</v>
      </c>
      <c r="N332" s="4">
        <v>0</v>
      </c>
      <c r="O332" s="4">
        <v>0</v>
      </c>
    </row>
    <row r="333" spans="1:15" ht="60" x14ac:dyDescent="0.25">
      <c r="A333" s="78"/>
      <c r="B333" s="78"/>
      <c r="C333" s="89"/>
      <c r="D333" s="39"/>
      <c r="E333" s="39"/>
      <c r="F333" s="39"/>
      <c r="G333" s="39"/>
      <c r="H333" s="52" t="s">
        <v>5</v>
      </c>
      <c r="I333" s="54" t="s">
        <v>24</v>
      </c>
      <c r="J333" s="4">
        <v>93993.1</v>
      </c>
      <c r="K333" s="4">
        <v>101901.6</v>
      </c>
      <c r="L333" s="4">
        <v>93950.9</v>
      </c>
      <c r="M333" s="4">
        <v>101901.6</v>
      </c>
      <c r="N333" s="4">
        <f>97469.64</f>
        <v>97469.64</v>
      </c>
      <c r="O333" s="4">
        <v>99627.3</v>
      </c>
    </row>
    <row r="334" spans="1:15" ht="30" x14ac:dyDescent="0.25">
      <c r="A334" s="78"/>
      <c r="B334" s="78"/>
      <c r="C334" s="89"/>
      <c r="D334" s="53" t="s">
        <v>23</v>
      </c>
      <c r="E334" s="38" t="s">
        <v>23</v>
      </c>
      <c r="F334" s="38" t="s">
        <v>23</v>
      </c>
      <c r="G334" s="38" t="s">
        <v>23</v>
      </c>
      <c r="H334" s="52" t="s">
        <v>4</v>
      </c>
      <c r="I334" s="54" t="s">
        <v>24</v>
      </c>
      <c r="J334" s="4">
        <v>0</v>
      </c>
      <c r="K334" s="4">
        <v>0</v>
      </c>
      <c r="L334" s="4">
        <v>0</v>
      </c>
      <c r="M334" s="4">
        <v>0</v>
      </c>
      <c r="N334" s="4">
        <v>0</v>
      </c>
      <c r="O334" s="4">
        <v>0</v>
      </c>
    </row>
    <row r="335" spans="1:15" ht="75" x14ac:dyDescent="0.25">
      <c r="A335" s="78"/>
      <c r="B335" s="78"/>
      <c r="C335" s="89"/>
      <c r="D335" s="53" t="s">
        <v>23</v>
      </c>
      <c r="E335" s="38" t="s">
        <v>23</v>
      </c>
      <c r="F335" s="38" t="s">
        <v>23</v>
      </c>
      <c r="G335" s="38" t="s">
        <v>23</v>
      </c>
      <c r="H335" s="52" t="s">
        <v>6</v>
      </c>
      <c r="I335" s="54" t="s">
        <v>24</v>
      </c>
      <c r="J335" s="4">
        <v>0</v>
      </c>
      <c r="K335" s="4">
        <v>0</v>
      </c>
      <c r="L335" s="4">
        <v>0</v>
      </c>
      <c r="M335" s="4">
        <v>0</v>
      </c>
      <c r="N335" s="4">
        <v>0</v>
      </c>
      <c r="O335" s="4">
        <v>0</v>
      </c>
    </row>
    <row r="336" spans="1:15" ht="30" x14ac:dyDescent="0.25">
      <c r="A336" s="79"/>
      <c r="B336" s="79"/>
      <c r="C336" s="89"/>
      <c r="D336" s="53" t="s">
        <v>23</v>
      </c>
      <c r="E336" s="38" t="s">
        <v>23</v>
      </c>
      <c r="F336" s="38" t="s">
        <v>23</v>
      </c>
      <c r="G336" s="38" t="s">
        <v>23</v>
      </c>
      <c r="H336" s="52" t="s">
        <v>7</v>
      </c>
      <c r="I336" s="54" t="s">
        <v>24</v>
      </c>
      <c r="J336" s="4">
        <v>0</v>
      </c>
      <c r="K336" s="4">
        <v>0</v>
      </c>
      <c r="L336" s="4">
        <v>0</v>
      </c>
      <c r="M336" s="4">
        <v>0</v>
      </c>
      <c r="N336" s="4">
        <v>0</v>
      </c>
      <c r="O336" s="4">
        <v>0</v>
      </c>
    </row>
  </sheetData>
  <mergeCells count="77">
    <mergeCell ref="B46:B50"/>
    <mergeCell ref="B149:B151"/>
    <mergeCell ref="B159:B161"/>
    <mergeCell ref="B314:B316"/>
    <mergeCell ref="B217:B218"/>
    <mergeCell ref="B237:B239"/>
    <mergeCell ref="B244:B246"/>
    <mergeCell ref="B251:B253"/>
    <mergeCell ref="B258:B260"/>
    <mergeCell ref="C217:C222"/>
    <mergeCell ref="C61:C66"/>
    <mergeCell ref="C159:C164"/>
    <mergeCell ref="C142:C147"/>
    <mergeCell ref="B125:B126"/>
    <mergeCell ref="B142:B143"/>
    <mergeCell ref="B118:B119"/>
    <mergeCell ref="B210:B212"/>
    <mergeCell ref="C76:C81"/>
    <mergeCell ref="C83:C88"/>
    <mergeCell ref="C90:C95"/>
    <mergeCell ref="C98:C103"/>
    <mergeCell ref="C118:C123"/>
    <mergeCell ref="C105:C110"/>
    <mergeCell ref="C46:C51"/>
    <mergeCell ref="C37:C42"/>
    <mergeCell ref="K7:N8"/>
    <mergeCell ref="C54:C59"/>
    <mergeCell ref="C69:C74"/>
    <mergeCell ref="C244:C249"/>
    <mergeCell ref="C224:C229"/>
    <mergeCell ref="C230:C235"/>
    <mergeCell ref="C293:C298"/>
    <mergeCell ref="O7:O9"/>
    <mergeCell ref="C23:C28"/>
    <mergeCell ref="C10:C15"/>
    <mergeCell ref="C279:C284"/>
    <mergeCell ref="C17:C22"/>
    <mergeCell ref="C30:C35"/>
    <mergeCell ref="C149:C154"/>
    <mergeCell ref="C237:C242"/>
    <mergeCell ref="C196:C201"/>
    <mergeCell ref="C203:C208"/>
    <mergeCell ref="C210:C215"/>
    <mergeCell ref="C251:C256"/>
    <mergeCell ref="A3:O3"/>
    <mergeCell ref="D7:G8"/>
    <mergeCell ref="H7:H9"/>
    <mergeCell ref="I7:I9"/>
    <mergeCell ref="J7:J9"/>
    <mergeCell ref="C7:C9"/>
    <mergeCell ref="A7:A9"/>
    <mergeCell ref="A6:O6"/>
    <mergeCell ref="B7:B9"/>
    <mergeCell ref="A30:A35"/>
    <mergeCell ref="B30:B35"/>
    <mergeCell ref="C331:C336"/>
    <mergeCell ref="C112:C117"/>
    <mergeCell ref="C125:C130"/>
    <mergeCell ref="C265:C270"/>
    <mergeCell ref="C175:C180"/>
    <mergeCell ref="C272:C277"/>
    <mergeCell ref="C182:C187"/>
    <mergeCell ref="C189:C194"/>
    <mergeCell ref="C324:C329"/>
    <mergeCell ref="C300:C305"/>
    <mergeCell ref="C307:C312"/>
    <mergeCell ref="C314:C319"/>
    <mergeCell ref="C258:C263"/>
    <mergeCell ref="C286:C291"/>
    <mergeCell ref="A320:A323"/>
    <mergeCell ref="A131:A141"/>
    <mergeCell ref="A155:A158"/>
    <mergeCell ref="A165:A174"/>
    <mergeCell ref="A43:A45"/>
    <mergeCell ref="A52:A53"/>
    <mergeCell ref="A67:A68"/>
    <mergeCell ref="A96:A97"/>
  </mergeCells>
  <pageMargins left="0.70866141732283472" right="0.70866141732283472" top="0.35433070866141736" bottom="0.35433070866141736" header="0.31496062992125984" footer="0.31496062992125984"/>
  <pageSetup paperSize="9" scale="3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Все источники_ППГ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economy57 (Петрова И.В.)</dc:creator>
  <cp:lastModifiedBy>Зайцева Е.В.</cp:lastModifiedBy>
  <cp:lastPrinted>2017-02-28T04:44:35Z</cp:lastPrinted>
  <dcterms:created xsi:type="dcterms:W3CDTF">2016-01-21T05:48:17Z</dcterms:created>
  <dcterms:modified xsi:type="dcterms:W3CDTF">2020-12-01T09:45:21Z</dcterms:modified>
</cp:coreProperties>
</file>