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0" windowWidth="15480" windowHeight="6120" tabRatio="435" activeTab="0"/>
  </bookViews>
  <sheets>
    <sheet name="по форме министра на 01.09" sheetId="1" r:id="rId1"/>
    <sheet name="по форме министра на 01.08" sheetId="2" r:id="rId2"/>
    <sheet name="по форме министра на 01.07" sheetId="3" r:id="rId3"/>
    <sheet name="по форме министра на 01.06.2020" sheetId="4" r:id="rId4"/>
    <sheet name="по форме министра на 01.05.2020" sheetId="5" r:id="rId5"/>
    <sheet name="по форме министра на 01.03.2020" sheetId="6" r:id="rId6"/>
    <sheet name="по форме министра на 01.02.2020" sheetId="7" r:id="rId7"/>
    <sheet name="по форме министра на 01.01.2020" sheetId="8" r:id="rId8"/>
    <sheet name="по форме министра на 01.10." sheetId="9" r:id="rId9"/>
    <sheet name="по форме министра на 01.09. " sheetId="10" r:id="rId10"/>
    <sheet name="01.06 обобщ" sheetId="11" r:id="rId11"/>
    <sheet name="01.06 обобщ1" sheetId="12" r:id="rId12"/>
    <sheet name="по форме министра" sheetId="13" r:id="rId13"/>
    <sheet name="январь-май 2019" sheetId="14" r:id="rId14"/>
    <sheet name="по форме министра на 01.07.2019" sheetId="15" r:id="rId15"/>
    <sheet name="МСП за январь-июнь 2019" sheetId="16" r:id="rId16"/>
  </sheets>
  <definedNames>
    <definedName name="_xlnm.Print_Area" localSheetId="10">'01.06 обобщ'!$A$1:$S$33</definedName>
    <definedName name="_xlnm.Print_Area" localSheetId="11">'01.06 обобщ1'!$A$1:$S$33</definedName>
    <definedName name="_xlnm.Print_Area" localSheetId="12">'по форме министра'!$A$1:$V$33</definedName>
    <definedName name="_xlnm.Print_Area" localSheetId="7">'по форме министра на 01.01.2020'!$A$1:$V$37</definedName>
    <definedName name="_xlnm.Print_Area" localSheetId="6">'по форме министра на 01.02.2020'!$A$1:$V$37</definedName>
    <definedName name="_xlnm.Print_Area" localSheetId="5">'по форме министра на 01.03.2020'!$A$1:$V$37</definedName>
    <definedName name="_xlnm.Print_Area" localSheetId="4">'по форме министра на 01.05.2020'!$A$1:$V$37</definedName>
    <definedName name="_xlnm.Print_Area" localSheetId="3">'по форме министра на 01.06.2020'!$A$1:$V$37</definedName>
    <definedName name="_xlnm.Print_Area" localSheetId="2">'по форме министра на 01.07'!$A$1:$V$37</definedName>
    <definedName name="_xlnm.Print_Area" localSheetId="14">'по форме министра на 01.07.2019'!$A$1:$V$37</definedName>
    <definedName name="_xlnm.Print_Area" localSheetId="1">'по форме министра на 01.08'!$A$1:$V$37</definedName>
    <definedName name="_xlnm.Print_Area" localSheetId="0">'по форме министра на 01.09'!$A$1:$V$37</definedName>
    <definedName name="_xlnm.Print_Area" localSheetId="9">'по форме министра на 01.09. '!$A$1:$V$37</definedName>
    <definedName name="_xlnm.Print_Area" localSheetId="8">'по форме министра на 01.10.'!$A$1:$V$37</definedName>
  </definedNames>
  <calcPr fullCalcOnLoad="1"/>
</workbook>
</file>

<file path=xl/sharedStrings.xml><?xml version="1.0" encoding="utf-8"?>
<sst xmlns="http://schemas.openxmlformats.org/spreadsheetml/2006/main" count="1157" uniqueCount="164">
  <si>
    <t>Наименование муниципального образования</t>
  </si>
  <si>
    <t>Субсидии гражданам на оплату ЖКУ (доля расходов по оплате ЖКУ более 22% от дохода семьи)</t>
  </si>
  <si>
    <t>Численность граждан, пользующихся социальной поддержкой</t>
  </si>
  <si>
    <t>Чувашская Республика</t>
  </si>
  <si>
    <t>г.Чебоксары</t>
  </si>
  <si>
    <t>г.Алатырь</t>
  </si>
  <si>
    <t>г.Канаш</t>
  </si>
  <si>
    <t>г.Новочебоксарск</t>
  </si>
  <si>
    <t>г.Шумерля</t>
  </si>
  <si>
    <t>Алатырский район</t>
  </si>
  <si>
    <t>Аликовский  район</t>
  </si>
  <si>
    <t>Батыревский район</t>
  </si>
  <si>
    <t>Вурнарский район</t>
  </si>
  <si>
    <t>Ибресинский район</t>
  </si>
  <si>
    <t xml:space="preserve">Канашский район  </t>
  </si>
  <si>
    <t xml:space="preserve">Козловский район  </t>
  </si>
  <si>
    <t xml:space="preserve">Комсомольский район  </t>
  </si>
  <si>
    <t xml:space="preserve">Красноармейский район  </t>
  </si>
  <si>
    <t xml:space="preserve">Красночетайский район  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</si>
  <si>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</si>
  <si>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</si>
  <si>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</si>
  <si>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</si>
  <si>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</si>
  <si>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</si>
  <si>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 xml:space="preserve">Шемуршинский  район  </t>
  </si>
  <si>
    <t>Шумерлинский район</t>
  </si>
  <si>
    <t xml:space="preserve">Ядринский район   </t>
  </si>
  <si>
    <t>Яльчикский район</t>
  </si>
  <si>
    <t>Янтиковский район</t>
  </si>
  <si>
    <t>Сумма соцподдержки на  1 пользующегося в месяц, руб.</t>
  </si>
  <si>
    <t>Сумма соцподдержки на 1 пользующегося в месяц, руб.</t>
  </si>
  <si>
    <t>Сумма выплаченных субсидий,
тыс. руб.</t>
  </si>
  <si>
    <t>Сумма предоставленной соцподдержки на оплату ЖКУ,
 тыс. руб.</t>
  </si>
  <si>
    <t>Сумма предоставленной соцподдержки на оплату ЖКУ, 
тыс. руб.</t>
  </si>
  <si>
    <t>человек</t>
  </si>
  <si>
    <t>в % к общей численности граждан Чувашской Республики</t>
  </si>
  <si>
    <t>в том числе</t>
  </si>
  <si>
    <t>Численность населения 
на 01.01.2019 по данным Чувашстата (предварит. данные)</t>
  </si>
  <si>
    <t>Меры социальной поддержки, оказываемые населению на оплату жилищно-коммунальных услуг (в т.ч. льготы)</t>
  </si>
  <si>
    <t>в Чувашской Республике за январь-май 2019 года</t>
  </si>
  <si>
    <t>Численность граждан, пользующихся мерами социальной поддержки по оплате жилищно-коммунальных услуг</t>
  </si>
  <si>
    <t xml:space="preserve">Всего оказано социальной поддержки </t>
  </si>
  <si>
    <t>сумма, тыс. рублей</t>
  </si>
  <si>
    <t>в расчете                   на 1 человека, пользующегося мерами социальной поддержки, рублей</t>
  </si>
  <si>
    <t>№ пп</t>
  </si>
  <si>
    <t>Меры социальной поддержки по обязательствам Российской Федерации (федеральные льготники, члены семьи погобших военнослужащих, капремонт за счет федеральных средств)</t>
  </si>
  <si>
    <t xml:space="preserve">доля граждан, получающих меру социальной поддержки </t>
  </si>
  <si>
    <t>Меры социальной поддержки по обязательствам Чувашской Республики (ветераны труда Чувашской Республики, многодетные семьи с 4 и более детьми, неполные семьи с 3 детьми до 18 лет, капремонт за счет средств регионального бюджета, реабилитированные лица)</t>
  </si>
  <si>
    <t>Субсидии гражданам на оплату ЖКУ                                (при расходах на оплату ЖКУ более 22%                               от сосовкупного дохода семьи)</t>
  </si>
  <si>
    <t xml:space="preserve">в среднем на 1 получателя </t>
  </si>
  <si>
    <t>Оплата ЖКУ "федеральным" льготникам (ветеранам, инвалидам, гражданам, пострадавшим от радиации)</t>
  </si>
  <si>
    <t>Приложение 1
к статистической форме № 26-жхк</t>
  </si>
  <si>
    <t>Приложение 2
к статистической форме № 26-жхк</t>
  </si>
  <si>
    <t>Приложение 3
к статистической форме № 26-жхк</t>
  </si>
  <si>
    <t xml:space="preserve">Наименование 
районов и городов </t>
  </si>
  <si>
    <t>Категории граждан, меры социальной поддержки которых осуществляются по обязательствам Российской Федерации</t>
  </si>
  <si>
    <t>Категории граждан, меры социальной поддержки которых осуществляются по обязательствам субъектов Российской Федерации</t>
  </si>
  <si>
    <t>Категории граждан, меры социальной поддержки которых осуществляются по нормативным правовым актам органов местного самоуправления субъекта Российской Федерации</t>
  </si>
  <si>
    <t>Всего численность граждан, пользующихся социальной поддержкой, чел. (гр.3 стр.1)</t>
  </si>
  <si>
    <t>в том числе всего носители социальной поддержки по оплате ЖКУ, чел. (гр.4 стр.1)</t>
  </si>
  <si>
    <t>Всего объем средств, предусмотренных на предоставление соц. поддержки по оплате ЖКУ, тыс. руб. (гр.5 стр.1)</t>
  </si>
  <si>
    <t>Фактически возмещено средств на предоставление социальной поддержки по оплате ЖКУ из бюджетов всех уровней, всего, тыс. руб. (стр.5)</t>
  </si>
  <si>
    <t>в том числе за прошлые периоды, тыс. руб. (стр.6)</t>
  </si>
  <si>
    <t xml:space="preserve">Численность граждан, пользую-щихся социальной поддержкой - всего, чел. (гр.3 стр.2) </t>
  </si>
  <si>
    <t>в том числе носители социальной поддержки по оплате ЖКУ, чел. (гр.4 стр.2)</t>
  </si>
  <si>
    <t>из них:</t>
  </si>
  <si>
    <t>В учетом расходов по доставке для службы по тарифам</t>
  </si>
  <si>
    <t xml:space="preserve">Объем средств, предусмотрен-ных на предоставление соц. поддержки по оплате ЖКУ, тыс. руб. (гр.5 стр.2) </t>
  </si>
  <si>
    <t xml:space="preserve">Численность граждан, пользую-щихся социальной поддержкой - всего, чел. (гр.3 стр.3) </t>
  </si>
  <si>
    <t>в том числе носители социальной поддержки по оплате ЖКУ, чел. (гр.4 стр.3)</t>
  </si>
  <si>
    <t>С учетом расходов по доставке для службы по тарифам</t>
  </si>
  <si>
    <t xml:space="preserve">Объем средств, предусмотренных на предоставление соц. поддержки по оплате ЖКУ, тыс. руб. (гр.5 стр.3) </t>
  </si>
  <si>
    <t>Численность граждан, пользующихся социальной поддержкой - всего, чел. (гр.3 стр.4)</t>
  </si>
  <si>
    <t xml:space="preserve">в том числе носители социальной поддержки по оплате ЖКУ, чел. (гр.4 стр.4) </t>
  </si>
  <si>
    <t>Объем средств, предусмотренных на предоставление соц. поддержки по оплате ЖКУ, тыс. руб. (гр.5 стр.4)</t>
  </si>
  <si>
    <t xml:space="preserve"> носители социальной поддержки по оплате ЖКУ в соответствии с Законом Чувашской Республики от 19.10.2009 № 56 
«О форме предоставления мер социальной поддержки по оплате жилого помещения и коммунальных услуг отдельным категориям граждан» </t>
  </si>
  <si>
    <t xml:space="preserve">носители социальной поддержки по оплате ЖКУ в соответствии с постановлением Правительства Российской Федерации от 2 августа 2005 г. 
№ 475 «О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услуг»
</t>
  </si>
  <si>
    <t>граждане
старше 70 и 80 лет, получившие компенсацию за уплату взноса на капитальный ремонт в МКД</t>
  </si>
  <si>
    <t>коэффициент по доставке</t>
  </si>
  <si>
    <t xml:space="preserve"> на носителей социальной поддержки по оплате ЖКУ в соответствии с Законом Чувашской Республики от 19.10.2009 № 56 
«О форме предоставления мер социальной поддержки по оплате жилого помеще-ния и коммунальных услуг отдельным категориям граждан» </t>
  </si>
  <si>
    <t xml:space="preserve">на носителей социальной поддержки по оплате ЖКУ в соответствии с постановлением Правительства Российской Федерации от 2 августа 2005 г. 
№ 475 «О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услуг»
</t>
  </si>
  <si>
    <t>на граждан старше 70 и 80 лет, получивших компенсацию за уплату взноса на капитальный ремонт в МКД</t>
  </si>
  <si>
    <t>ветераны труда Чувашской Республики</t>
  </si>
  <si>
    <t>реабилити-рованные лица, лица, признанные пострадав-шими от политических репрессий</t>
  </si>
  <si>
    <t xml:space="preserve">многодетные семьи с 4 и более детьми, неполные семьи с 3 детьми до 18 лет </t>
  </si>
  <si>
    <t xml:space="preserve">граждане, получившие меру социальной поддержки по оплате ЖКУ в соответствии с Законом Чувашской Республики от 08.02.2005 № 1
«О социальной поддержке отдельных категорий граждан по оплате жилищно-коммунальных услуг» </t>
  </si>
  <si>
    <t>граждане старше 70 и 80 лет, получившие компенсацию за уплату взноса на капитальный ремонт в МКД</t>
  </si>
  <si>
    <t>на ветеранов труда Чувашской Республики</t>
  </si>
  <si>
    <t>на реабилити-рованных лиц, лиц, признанных пострадавшими от политических репрессий</t>
  </si>
  <si>
    <t xml:space="preserve">на многодетных семей с 4 и более детьми, неполные семьи с 3 детьми до 18 лет </t>
  </si>
  <si>
    <t xml:space="preserve">на граждан, получивших меру социальной поддержки по оплате ЖКУ в соответствии с Законом Чувашской Республики от 08.02.2005 № 1
«О социальной поддержке отдельных категорий граждан по оплате жилищно-коммунальных услуг» </t>
  </si>
  <si>
    <t>на граждан старше 70 и 80 лет, получившие компенсацию за уплату взноса на капитальный ремонт в МКД</t>
  </si>
  <si>
    <t>число федеральных льготников с членами семьи</t>
  </si>
  <si>
    <t>расходы ЖКУ ФБ с доставкой</t>
  </si>
  <si>
    <t>Егорова на 01.08.2018???</t>
  </si>
  <si>
    <t>члены семйе многодетных на 01.05.2018</t>
  </si>
  <si>
    <t>члены семйе многодетных на 01.07.2018</t>
  </si>
  <si>
    <t>члены семйе многодетных на 01.08.2018</t>
  </si>
  <si>
    <t>члены семйе многодетных на 01.09.2018</t>
  </si>
  <si>
    <t>число членов семей многодетных на 01.10.2018</t>
  </si>
  <si>
    <t>число членов семей многодетных на 01.11.2018</t>
  </si>
  <si>
    <t>число членов семей многодетных на 01.12.2018</t>
  </si>
  <si>
    <t>число членов семей многодетных на 01.01.2019</t>
  </si>
  <si>
    <t xml:space="preserve">Алатырский </t>
  </si>
  <si>
    <t xml:space="preserve">Аликовский </t>
  </si>
  <si>
    <t xml:space="preserve">Батыревский </t>
  </si>
  <si>
    <t>Вурнарский</t>
  </si>
  <si>
    <t>Ибресинский</t>
  </si>
  <si>
    <t>Канашский</t>
  </si>
  <si>
    <t xml:space="preserve">Козловский  </t>
  </si>
  <si>
    <t xml:space="preserve"> </t>
  </si>
  <si>
    <t>Комсомольский</t>
  </si>
  <si>
    <t>Красноармейский</t>
  </si>
  <si>
    <t xml:space="preserve">Красночетайский  </t>
  </si>
  <si>
    <t>Марпосадский</t>
  </si>
  <si>
    <t>Моргаушский</t>
  </si>
  <si>
    <t xml:space="preserve">Порецкий </t>
  </si>
  <si>
    <t>Урмарский</t>
  </si>
  <si>
    <t>Цивильский</t>
  </si>
  <si>
    <t>Чебоксарский</t>
  </si>
  <si>
    <t xml:space="preserve">Шемуршинский  </t>
  </si>
  <si>
    <t xml:space="preserve">Шумерлинский  </t>
  </si>
  <si>
    <t>Ядринский</t>
  </si>
  <si>
    <t xml:space="preserve">Яльчикский  </t>
  </si>
  <si>
    <t>Янтиковский</t>
  </si>
  <si>
    <t>Итого по республике:</t>
  </si>
  <si>
    <t>Сведения о предоставлении гражданам социальной поддержки по оплате жилого помещения и коммунальных услуг 
за январь-май 2019 года</t>
  </si>
  <si>
    <t>члены семей многодетных на 01.02.2019</t>
  </si>
  <si>
    <t>всего членов семей в многодетных семьях на 01.03.2019</t>
  </si>
  <si>
    <t>всего членов семей в многодетных семьях на 01.05.2019</t>
  </si>
  <si>
    <t>число членов семей на 01.04.2019</t>
  </si>
  <si>
    <t>число членов семей на 01.05.2019</t>
  </si>
  <si>
    <t>на 01.03.2019</t>
  </si>
  <si>
    <t xml:space="preserve">Компенсация за уплату взноса на капитальный ремонт </t>
  </si>
  <si>
    <t>Меры социальной поддержки "сельским специалистам" (проживающим и работающим на селе педагогам, медикам, работникам культуры, социальным работникам, ветеринарам)</t>
  </si>
  <si>
    <t>Прочие меры социальной поддержки                 (льгота на оплату ЖКУ в составе ежемесячной денежной выплаты ветеранам труда, реабилитированным лицам, многодетным семьям с 4 и более детьми в составе ежемесячного пособия на ребенка)</t>
  </si>
  <si>
    <t>Меры социальной поддержки по обязательствам Российской Федерации (федеральные льготники, члены семьи погибших военнослужащих, капремонт за счет федеральных средств)</t>
  </si>
  <si>
    <t>в % к общей численности населения</t>
  </si>
  <si>
    <t>сумма,                       тыс. рублей</t>
  </si>
  <si>
    <t>в расчете                   на 1 человека, рублей</t>
  </si>
  <si>
    <t>1- ветераны, инвалиды, граждане, пострадавшие от радиации</t>
  </si>
  <si>
    <t>2 - проживающие и работающие на селе педагоги, медицинские работники, работники культуры, социальные работники, ветеринарные работники</t>
  </si>
  <si>
    <t>3 -  льгота на оплату ЖКУ в составе ежемесячной денежной выплаты ветеранам труда, реабилитированным лицам, многодетным семьям с 4 и более детьми в составе ежемесячного пособия на ребенка</t>
  </si>
  <si>
    <t>Субсидии гражданам на оплату ЖКУ (при расходах на оплату ЖКУ более 22% от дохода семьи)</t>
  </si>
  <si>
    <r>
      <t>Оплата ЖКУ "федеральным" льготникам</t>
    </r>
    <r>
      <rPr>
        <b/>
        <vertAlign val="superscript"/>
        <sz val="12"/>
        <rFont val="Times New Roman"/>
        <family val="1"/>
      </rPr>
      <t>1</t>
    </r>
  </si>
  <si>
    <r>
      <t>Меры социальной поддержки "сельским специалистам"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</si>
  <si>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Прочие меры социальной поддержки</t>
    </r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</si>
  <si>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в Чувашской Республике за январь-июнь 2019 года</t>
  </si>
  <si>
    <t>Сведения о предоставлении гражданам социальной поддержки по оплате жилого помещения и коммунальных услуг 
за январь-июнь 2019 года</t>
  </si>
  <si>
    <t>б</t>
  </si>
  <si>
    <t>в Чувашской Республике за январь-август 2019 года</t>
  </si>
  <si>
    <t>в Чувашской Республике за январь-сентябрь 2019 года</t>
  </si>
  <si>
    <t>в Чувашской Республике за январь-декабрь 2019 года</t>
  </si>
  <si>
    <t>в Чувашской Республике за январь 2020 года</t>
  </si>
  <si>
    <t>.</t>
  </si>
  <si>
    <t>в Чувашской Республике за январь-февраль 2020 года</t>
  </si>
  <si>
    <t>1- ветераны, инвалиды, граждане, пострадавшие от радиации и др.</t>
  </si>
  <si>
    <t>в Чувашской Республике за январь-апрель 2020 года</t>
  </si>
  <si>
    <t>в Чувашской Республике за январь-май 2020 года</t>
  </si>
  <si>
    <t>Численность населения 
на 01.01.2020 по данным Чувашстата (предварит. данные)</t>
  </si>
  <si>
    <t>в Чувашской Республике за январь-июнь 2020 года</t>
  </si>
  <si>
    <t>в Чувашской Республике за январь-июль 2020 года</t>
  </si>
  <si>
    <t>в Чувашской Республике за январь-август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</si>
</sst>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0.0"/>
    <numFmt numFmtId="175" formatCode="_-* #,##0.000_р_._-;\-* #,##0.000_р_._-;_-* &quot;-&quot;??_р_._-;_-@_-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\-#,##0.00"/>
    <numFmt numFmtId="182" formatCode="_-* #,##0.0_р_._-;\-* #,##0.0_р_._-;_-* &quot;-&quot;?_р_._-;_-@_-"/>
    <numFmt numFmtId="183" formatCode="#,##0_ ;\-#,##0\ "/>
    <numFmt numFmtId="184" formatCode="#,##0.0"/>
    <numFmt numFmtId="185" formatCode="0.000%"/>
    <numFmt numFmtId="186" formatCode="_-* #,##0.0\ _₽_-;\-* #,##0.0\ _₽_-;_-* &quot;-&quot;?\ _₽_-;_-@_-"/>
    <numFmt numFmtId="187" formatCode="#,##0.000"/>
    <numFmt numFmtId="188" formatCode="0.000"/>
    <numFmt numFmtId="189" formatCode="0.000000"/>
    <numFmt numFmtId="190" formatCode="0.00000"/>
    <numFmt numFmtId="191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5" fillId="33" borderId="11" xfId="64" applyNumberFormat="1" applyFont="1" applyFill="1" applyBorder="1" applyAlignment="1">
      <alignment horizontal="right" vertical="center" wrapText="1"/>
    </xf>
    <xf numFmtId="173" fontId="5" fillId="33" borderId="11" xfId="60" applyNumberFormat="1" applyFont="1" applyFill="1" applyBorder="1" applyAlignment="1">
      <alignment horizontal="center" vertical="center" wrapText="1"/>
    </xf>
    <xf numFmtId="184" fontId="5" fillId="33" borderId="11" xfId="60" applyNumberFormat="1" applyFont="1" applyFill="1" applyBorder="1" applyAlignment="1">
      <alignment horizontal="right" vertical="center" wrapText="1"/>
    </xf>
    <xf numFmtId="3" fontId="5" fillId="34" borderId="11" xfId="54" applyNumberFormat="1" applyFont="1" applyFill="1" applyBorder="1" applyAlignment="1">
      <alignment horizontal="right" vertical="center"/>
      <protection/>
    </xf>
    <xf numFmtId="176" fontId="4" fillId="33" borderId="11" xfId="0" applyNumberFormat="1" applyFont="1" applyFill="1" applyBorder="1" applyAlignment="1">
      <alignment horizontal="right" vertical="center" wrapText="1"/>
    </xf>
    <xf numFmtId="176" fontId="4" fillId="33" borderId="11" xfId="64" applyNumberFormat="1" applyFont="1" applyFill="1" applyBorder="1" applyAlignment="1">
      <alignment horizontal="right" vertical="center" wrapText="1"/>
    </xf>
    <xf numFmtId="184" fontId="4" fillId="33" borderId="11" xfId="0" applyNumberFormat="1" applyFont="1" applyFill="1" applyBorder="1" applyAlignment="1">
      <alignment horizontal="right" vertical="center" wrapText="1"/>
    </xf>
    <xf numFmtId="172" fontId="4" fillId="33" borderId="11" xfId="64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184" fontId="65" fillId="33" borderId="11" xfId="0" applyNumberFormat="1" applyFont="1" applyFill="1" applyBorder="1" applyAlignment="1">
      <alignment horizontal="right" vertical="center" wrapText="1"/>
    </xf>
    <xf numFmtId="184" fontId="4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9" fillId="33" borderId="11" xfId="64" applyNumberFormat="1" applyFont="1" applyFill="1" applyBorder="1" applyAlignment="1">
      <alignment horizontal="right" vertical="center" wrapText="1"/>
    </xf>
    <xf numFmtId="173" fontId="9" fillId="33" borderId="11" xfId="60" applyNumberFormat="1" applyFont="1" applyFill="1" applyBorder="1" applyAlignment="1">
      <alignment horizontal="center" vertical="center" wrapText="1"/>
    </xf>
    <xf numFmtId="184" fontId="6" fillId="33" borderId="11" xfId="0" applyNumberFormat="1" applyFont="1" applyFill="1" applyBorder="1" applyAlignment="1">
      <alignment vertical="center"/>
    </xf>
    <xf numFmtId="184" fontId="9" fillId="33" borderId="11" xfId="60" applyNumberFormat="1" applyFont="1" applyFill="1" applyBorder="1" applyAlignment="1">
      <alignment horizontal="right" vertical="center" wrapText="1"/>
    </xf>
    <xf numFmtId="176" fontId="6" fillId="33" borderId="11" xfId="64" applyNumberFormat="1" applyFont="1" applyFill="1" applyBorder="1" applyAlignment="1">
      <alignment horizontal="right" vertical="center" wrapText="1"/>
    </xf>
    <xf numFmtId="184" fontId="6" fillId="33" borderId="11" xfId="0" applyNumberFormat="1" applyFont="1" applyFill="1" applyBorder="1" applyAlignment="1">
      <alignment horizontal="right" vertical="center" wrapText="1"/>
    </xf>
    <xf numFmtId="173" fontId="4" fillId="33" borderId="11" xfId="60" applyNumberFormat="1" applyFont="1" applyFill="1" applyBorder="1" applyAlignment="1">
      <alignment horizontal="right" vertical="center" wrapText="1"/>
    </xf>
    <xf numFmtId="173" fontId="6" fillId="33" borderId="11" xfId="60" applyNumberFormat="1" applyFont="1" applyFill="1" applyBorder="1" applyAlignment="1">
      <alignment horizontal="right" vertical="center" wrapText="1"/>
    </xf>
    <xf numFmtId="0" fontId="10" fillId="33" borderId="0" xfId="55" applyFont="1" applyFill="1">
      <alignment/>
      <protection/>
    </xf>
    <xf numFmtId="0" fontId="10" fillId="33" borderId="0" xfId="55" applyFont="1" applyFill="1" applyBorder="1" applyAlignment="1">
      <alignment horizontal="left" vertical="top" wrapText="1"/>
      <protection/>
    </xf>
    <xf numFmtId="0" fontId="11" fillId="33" borderId="0" xfId="55" applyFont="1" applyFill="1">
      <alignment/>
      <protection/>
    </xf>
    <xf numFmtId="0" fontId="12" fillId="33" borderId="12" xfId="55" applyFont="1" applyFill="1" applyBorder="1" applyAlignment="1">
      <alignment vertical="center" wrapText="1"/>
      <protection/>
    </xf>
    <xf numFmtId="0" fontId="12" fillId="33" borderId="12" xfId="55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4" borderId="13" xfId="54" applyFont="1" applyFill="1" applyBorder="1" applyAlignment="1">
      <alignment horizontal="center" vertical="top" wrapText="1"/>
      <protection/>
    </xf>
    <xf numFmtId="0" fontId="10" fillId="34" borderId="13" xfId="54" applyFont="1" applyFill="1" applyBorder="1" applyAlignment="1">
      <alignment horizontal="center" vertical="center" wrapText="1"/>
      <protection/>
    </xf>
    <xf numFmtId="0" fontId="10" fillId="34" borderId="14" xfId="54" applyFont="1" applyFill="1" applyBorder="1" applyAlignment="1">
      <alignment horizontal="center" vertical="top" wrapText="1"/>
      <protection/>
    </xf>
    <xf numFmtId="0" fontId="10" fillId="34" borderId="15" xfId="54" applyFont="1" applyFill="1" applyBorder="1" applyAlignment="1">
      <alignment horizontal="center" vertical="top" wrapText="1"/>
      <protection/>
    </xf>
    <xf numFmtId="0" fontId="10" fillId="34" borderId="16" xfId="54" applyFont="1" applyFill="1" applyBorder="1" applyAlignment="1">
      <alignment horizontal="center" vertical="top" wrapText="1"/>
      <protection/>
    </xf>
    <xf numFmtId="0" fontId="11" fillId="33" borderId="0" xfId="55" applyFont="1" applyFill="1" applyAlignment="1">
      <alignment wrapText="1"/>
      <protection/>
    </xf>
    <xf numFmtId="3" fontId="10" fillId="33" borderId="13" xfId="0" applyNumberFormat="1" applyFont="1" applyFill="1" applyBorder="1" applyAlignment="1">
      <alignment horizontal="center"/>
    </xf>
    <xf numFmtId="4" fontId="10" fillId="33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 horizontal="center" vertical="center"/>
    </xf>
    <xf numFmtId="0" fontId="13" fillId="33" borderId="13" xfId="54" applyFont="1" applyFill="1" applyBorder="1" applyAlignment="1">
      <alignment horizontal="left" vertical="center" wrapText="1"/>
      <protection/>
    </xf>
    <xf numFmtId="3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13" xfId="54" applyNumberFormat="1" applyFont="1" applyFill="1" applyBorder="1">
      <alignment/>
      <protection/>
    </xf>
    <xf numFmtId="1" fontId="10" fillId="33" borderId="13" xfId="0" applyNumberFormat="1" applyFont="1" applyFill="1" applyBorder="1" applyAlignment="1">
      <alignment/>
    </xf>
    <xf numFmtId="3" fontId="10" fillId="34" borderId="13" xfId="54" applyNumberFormat="1" applyFont="1" applyFill="1" applyBorder="1" applyAlignment="1">
      <alignment horizontal="right"/>
      <protection/>
    </xf>
    <xf numFmtId="184" fontId="10" fillId="34" borderId="13" xfId="54" applyNumberFormat="1" applyFont="1" applyFill="1" applyBorder="1">
      <alignment/>
      <protection/>
    </xf>
    <xf numFmtId="4" fontId="10" fillId="33" borderId="13" xfId="54" applyNumberFormat="1" applyFont="1" applyFill="1" applyBorder="1">
      <alignment/>
      <protection/>
    </xf>
    <xf numFmtId="184" fontId="10" fillId="33" borderId="13" xfId="54" applyNumberFormat="1" applyFont="1" applyFill="1" applyBorder="1">
      <alignment/>
      <protection/>
    </xf>
    <xf numFmtId="4" fontId="10" fillId="33" borderId="0" xfId="55" applyNumberFormat="1" applyFont="1" applyFill="1">
      <alignment/>
      <protection/>
    </xf>
    <xf numFmtId="3" fontId="66" fillId="34" borderId="0" xfId="54" applyNumberFormat="1" applyFont="1" applyFill="1" applyBorder="1" applyAlignment="1">
      <alignment horizontal="right"/>
      <protection/>
    </xf>
    <xf numFmtId="3" fontId="10" fillId="34" borderId="0" xfId="54" applyNumberFormat="1" applyFont="1" applyFill="1" applyBorder="1" applyAlignment="1">
      <alignment horizontal="right"/>
      <protection/>
    </xf>
    <xf numFmtId="3" fontId="11" fillId="33" borderId="0" xfId="55" applyNumberFormat="1" applyFont="1" applyFill="1">
      <alignment/>
      <protection/>
    </xf>
    <xf numFmtId="1" fontId="10" fillId="33" borderId="0" xfId="55" applyNumberFormat="1" applyFont="1" applyFill="1">
      <alignment/>
      <protection/>
    </xf>
    <xf numFmtId="2" fontId="13" fillId="33" borderId="13" xfId="54" applyNumberFormat="1" applyFont="1" applyFill="1" applyBorder="1">
      <alignment/>
      <protection/>
    </xf>
    <xf numFmtId="3" fontId="13" fillId="34" borderId="13" xfId="54" applyNumberFormat="1" applyFont="1" applyFill="1" applyBorder="1" applyAlignment="1">
      <alignment horizontal="right"/>
      <protection/>
    </xf>
    <xf numFmtId="2" fontId="13" fillId="33" borderId="13" xfId="54" applyNumberFormat="1" applyFont="1" applyFill="1" applyBorder="1" applyAlignment="1">
      <alignment horizontal="left"/>
      <protection/>
    </xf>
    <xf numFmtId="2" fontId="67" fillId="33" borderId="13" xfId="0" applyNumberFormat="1" applyFont="1" applyFill="1" applyBorder="1" applyAlignment="1">
      <alignment/>
    </xf>
    <xf numFmtId="2" fontId="10" fillId="33" borderId="13" xfId="54" applyNumberFormat="1" applyFont="1" applyFill="1" applyBorder="1">
      <alignment/>
      <protection/>
    </xf>
    <xf numFmtId="2" fontId="66" fillId="33" borderId="13" xfId="0" applyNumberFormat="1" applyFont="1" applyFill="1" applyBorder="1" applyAlignment="1">
      <alignment/>
    </xf>
    <xf numFmtId="2" fontId="12" fillId="33" borderId="13" xfId="54" applyNumberFormat="1" applyFont="1" applyFill="1" applyBorder="1">
      <alignment/>
      <protection/>
    </xf>
    <xf numFmtId="3" fontId="14" fillId="34" borderId="13" xfId="54" applyNumberFormat="1" applyFont="1" applyFill="1" applyBorder="1" applyAlignment="1">
      <alignment horizontal="right"/>
      <protection/>
    </xf>
    <xf numFmtId="3" fontId="12" fillId="33" borderId="13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0" fontId="12" fillId="33" borderId="0" xfId="55" applyFont="1" applyFill="1">
      <alignment/>
      <protection/>
    </xf>
    <xf numFmtId="4" fontId="14" fillId="34" borderId="13" xfId="54" applyNumberFormat="1" applyFont="1" applyFill="1" applyBorder="1" applyAlignment="1">
      <alignment horizontal="right"/>
      <protection/>
    </xf>
    <xf numFmtId="0" fontId="12" fillId="33" borderId="13" xfId="0" applyFont="1" applyFill="1" applyBorder="1" applyAlignment="1">
      <alignment/>
    </xf>
    <xf numFmtId="3" fontId="12" fillId="34" borderId="13" xfId="54" applyNumberFormat="1" applyFont="1" applyFill="1" applyBorder="1">
      <alignment/>
      <protection/>
    </xf>
    <xf numFmtId="4" fontId="12" fillId="33" borderId="0" xfId="55" applyNumberFormat="1" applyFont="1" applyFill="1">
      <alignment/>
      <protection/>
    </xf>
    <xf numFmtId="2" fontId="12" fillId="33" borderId="0" xfId="54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right"/>
      <protection/>
    </xf>
    <xf numFmtId="4" fontId="14" fillId="34" borderId="0" xfId="54" applyNumberFormat="1" applyFont="1" applyFill="1" applyBorder="1" applyAlignment="1">
      <alignment horizontal="right"/>
      <protection/>
    </xf>
    <xf numFmtId="4" fontId="12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2" fontId="10" fillId="33" borderId="0" xfId="54" applyNumberFormat="1" applyFont="1" applyFill="1" applyBorder="1" applyAlignment="1">
      <alignment horizontal="left" vertical="top" wrapText="1"/>
      <protection/>
    </xf>
    <xf numFmtId="174" fontId="12" fillId="33" borderId="13" xfId="0" applyNumberFormat="1" applyFont="1" applyFill="1" applyBorder="1" applyAlignment="1">
      <alignment/>
    </xf>
    <xf numFmtId="3" fontId="10" fillId="33" borderId="0" xfId="55" applyNumberFormat="1" applyFont="1" applyFill="1">
      <alignment/>
      <protection/>
    </xf>
    <xf numFmtId="2" fontId="10" fillId="33" borderId="0" xfId="55" applyNumberFormat="1" applyFont="1" applyFill="1">
      <alignment/>
      <protection/>
    </xf>
    <xf numFmtId="0" fontId="12" fillId="33" borderId="0" xfId="55" applyFont="1" applyFill="1">
      <alignment/>
      <protection/>
    </xf>
    <xf numFmtId="0" fontId="15" fillId="33" borderId="0" xfId="55" applyFont="1" applyFill="1">
      <alignment/>
      <protection/>
    </xf>
    <xf numFmtId="0" fontId="68" fillId="33" borderId="0" xfId="55" applyFont="1" applyFill="1">
      <alignment/>
      <protection/>
    </xf>
    <xf numFmtId="3" fontId="10" fillId="33" borderId="13" xfId="0" applyNumberFormat="1" applyFont="1" applyFill="1" applyBorder="1" applyAlignment="1">
      <alignment/>
    </xf>
    <xf numFmtId="3" fontId="67" fillId="34" borderId="0" xfId="54" applyNumberFormat="1" applyFont="1" applyFill="1" applyBorder="1" applyAlignment="1">
      <alignment horizontal="right"/>
      <protection/>
    </xf>
    <xf numFmtId="188" fontId="10" fillId="33" borderId="0" xfId="55" applyNumberFormat="1" applyFont="1" applyFill="1">
      <alignment/>
      <protection/>
    </xf>
    <xf numFmtId="173" fontId="6" fillId="0" borderId="11" xfId="6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4" fontId="4" fillId="33" borderId="0" xfId="0" applyNumberFormat="1" applyFont="1" applyFill="1" applyAlignment="1">
      <alignment/>
    </xf>
    <xf numFmtId="172" fontId="4" fillId="0" borderId="11" xfId="64" applyNumberFormat="1" applyFont="1" applyFill="1" applyBorder="1" applyAlignment="1">
      <alignment horizontal="right" vertical="center" wrapText="1"/>
    </xf>
    <xf numFmtId="176" fontId="4" fillId="0" borderId="11" xfId="64" applyNumberFormat="1" applyFont="1" applyFill="1" applyBorder="1" applyAlignment="1">
      <alignment horizontal="right" vertical="center" wrapText="1"/>
    </xf>
    <xf numFmtId="173" fontId="4" fillId="0" borderId="11" xfId="6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3" fontId="5" fillId="33" borderId="0" xfId="0" applyNumberFormat="1" applyFont="1" applyFill="1" applyAlignment="1">
      <alignment/>
    </xf>
    <xf numFmtId="174" fontId="5" fillId="33" borderId="0" xfId="0" applyNumberFormat="1" applyFont="1" applyFill="1" applyAlignment="1">
      <alignment/>
    </xf>
    <xf numFmtId="0" fontId="16" fillId="33" borderId="17" xfId="0" applyFont="1" applyFill="1" applyBorder="1" applyAlignment="1">
      <alignment vertical="top" wrapText="1"/>
    </xf>
    <xf numFmtId="0" fontId="16" fillId="33" borderId="18" xfId="0" applyFont="1" applyFill="1" applyBorder="1" applyAlignment="1">
      <alignment vertical="top" wrapText="1"/>
    </xf>
    <xf numFmtId="0" fontId="16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3" fontId="16" fillId="33" borderId="11" xfId="64" applyNumberFormat="1" applyFont="1" applyFill="1" applyBorder="1" applyAlignment="1">
      <alignment horizontal="right" vertical="center" wrapText="1"/>
    </xf>
    <xf numFmtId="173" fontId="16" fillId="33" borderId="11" xfId="60" applyNumberFormat="1" applyFont="1" applyFill="1" applyBorder="1" applyAlignment="1">
      <alignment horizontal="center" vertical="center" wrapText="1"/>
    </xf>
    <xf numFmtId="184" fontId="16" fillId="33" borderId="11" xfId="60" applyNumberFormat="1" applyFont="1" applyFill="1" applyBorder="1" applyAlignment="1">
      <alignment horizontal="right" vertical="center" wrapText="1"/>
    </xf>
    <xf numFmtId="3" fontId="16" fillId="34" borderId="11" xfId="54" applyNumberFormat="1" applyFont="1" applyFill="1" applyBorder="1" applyAlignment="1">
      <alignment horizontal="right" vertical="center"/>
      <protection/>
    </xf>
    <xf numFmtId="176" fontId="16" fillId="33" borderId="11" xfId="0" applyNumberFormat="1" applyFont="1" applyFill="1" applyBorder="1" applyAlignment="1">
      <alignment horizontal="right" vertical="center" wrapText="1"/>
    </xf>
    <xf numFmtId="173" fontId="16" fillId="33" borderId="11" xfId="60" applyNumberFormat="1" applyFont="1" applyFill="1" applyBorder="1" applyAlignment="1">
      <alignment horizontal="right" vertical="center" wrapText="1"/>
    </xf>
    <xf numFmtId="172" fontId="16" fillId="33" borderId="11" xfId="64" applyNumberFormat="1" applyFont="1" applyFill="1" applyBorder="1" applyAlignment="1">
      <alignment horizontal="right" vertical="center" wrapText="1"/>
    </xf>
    <xf numFmtId="176" fontId="16" fillId="33" borderId="11" xfId="64" applyNumberFormat="1" applyFont="1" applyFill="1" applyBorder="1" applyAlignment="1">
      <alignment horizontal="right" vertical="center" wrapText="1"/>
    </xf>
    <xf numFmtId="184" fontId="16" fillId="33" borderId="11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 vertical="center"/>
    </xf>
    <xf numFmtId="3" fontId="16" fillId="33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173" fontId="7" fillId="33" borderId="11" xfId="60" applyNumberFormat="1" applyFont="1" applyFill="1" applyBorder="1" applyAlignment="1">
      <alignment horizontal="center" vertical="center" wrapText="1"/>
    </xf>
    <xf numFmtId="184" fontId="7" fillId="33" borderId="11" xfId="0" applyNumberFormat="1" applyFont="1" applyFill="1" applyBorder="1" applyAlignment="1">
      <alignment vertical="center"/>
    </xf>
    <xf numFmtId="184" fontId="7" fillId="33" borderId="11" xfId="60" applyNumberFormat="1" applyFont="1" applyFill="1" applyBorder="1" applyAlignment="1">
      <alignment horizontal="right" vertical="center" wrapText="1"/>
    </xf>
    <xf numFmtId="173" fontId="7" fillId="33" borderId="11" xfId="60" applyNumberFormat="1" applyFont="1" applyFill="1" applyBorder="1" applyAlignment="1">
      <alignment horizontal="right" vertical="center" wrapText="1"/>
    </xf>
    <xf numFmtId="176" fontId="7" fillId="33" borderId="11" xfId="64" applyNumberFormat="1" applyFont="1" applyFill="1" applyBorder="1" applyAlignment="1">
      <alignment horizontal="right" vertical="center" wrapText="1"/>
    </xf>
    <xf numFmtId="184" fontId="7" fillId="33" borderId="11" xfId="0" applyNumberFormat="1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6" fillId="33" borderId="18" xfId="0" applyFont="1" applyFill="1" applyBorder="1" applyAlignment="1">
      <alignment horizontal="center" vertical="top" wrapText="1"/>
    </xf>
    <xf numFmtId="3" fontId="16" fillId="34" borderId="18" xfId="54" applyNumberFormat="1" applyFont="1" applyFill="1" applyBorder="1" applyAlignment="1">
      <alignment horizontal="right" vertical="center"/>
      <protection/>
    </xf>
    <xf numFmtId="0" fontId="16" fillId="33" borderId="11" xfId="0" applyFont="1" applyFill="1" applyBorder="1" applyAlignment="1">
      <alignment vertical="top" wrapText="1"/>
    </xf>
    <xf numFmtId="0" fontId="21" fillId="33" borderId="0" xfId="55" applyFont="1" applyFill="1">
      <alignment/>
      <protection/>
    </xf>
    <xf numFmtId="0" fontId="22" fillId="33" borderId="12" xfId="55" applyFont="1" applyFill="1" applyBorder="1" applyAlignment="1">
      <alignment vertical="center" wrapText="1"/>
      <protection/>
    </xf>
    <xf numFmtId="0" fontId="23" fillId="34" borderId="13" xfId="54" applyFont="1" applyFill="1" applyBorder="1" applyAlignment="1">
      <alignment horizontal="center" vertical="top" wrapText="1"/>
      <protection/>
    </xf>
    <xf numFmtId="0" fontId="23" fillId="34" borderId="13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top" wrapText="1"/>
      <protection/>
    </xf>
    <xf numFmtId="0" fontId="23" fillId="34" borderId="15" xfId="54" applyFont="1" applyFill="1" applyBorder="1" applyAlignment="1">
      <alignment horizontal="center" vertical="top" wrapText="1"/>
      <protection/>
    </xf>
    <xf numFmtId="0" fontId="23" fillId="34" borderId="16" xfId="54" applyFont="1" applyFill="1" applyBorder="1" applyAlignment="1">
      <alignment horizontal="center" vertical="top" wrapText="1"/>
      <protection/>
    </xf>
    <xf numFmtId="3" fontId="23" fillId="33" borderId="13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 horizontal="center" vertical="center"/>
    </xf>
    <xf numFmtId="0" fontId="24" fillId="33" borderId="13" xfId="54" applyFont="1" applyFill="1" applyBorder="1" applyAlignment="1">
      <alignment horizontal="left" vertical="center" wrapText="1"/>
      <protection/>
    </xf>
    <xf numFmtId="3" fontId="23" fillId="33" borderId="13" xfId="0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0" fontId="23" fillId="33" borderId="13" xfId="0" applyFont="1" applyFill="1" applyBorder="1" applyAlignment="1">
      <alignment/>
    </xf>
    <xf numFmtId="1" fontId="23" fillId="34" borderId="13" xfId="0" applyNumberFormat="1" applyFont="1" applyFill="1" applyBorder="1" applyAlignment="1">
      <alignment/>
    </xf>
    <xf numFmtId="2" fontId="23" fillId="33" borderId="13" xfId="0" applyNumberFormat="1" applyFont="1" applyFill="1" applyBorder="1" applyAlignment="1">
      <alignment/>
    </xf>
    <xf numFmtId="0" fontId="23" fillId="34" borderId="13" xfId="0" applyFont="1" applyFill="1" applyBorder="1" applyAlignment="1">
      <alignment/>
    </xf>
    <xf numFmtId="3" fontId="23" fillId="34" borderId="13" xfId="54" applyNumberFormat="1" applyFont="1" applyFill="1" applyBorder="1">
      <alignment/>
      <protection/>
    </xf>
    <xf numFmtId="1" fontId="23" fillId="33" borderId="13" xfId="0" applyNumberFormat="1" applyFont="1" applyFill="1" applyBorder="1" applyAlignment="1">
      <alignment/>
    </xf>
    <xf numFmtId="3" fontId="23" fillId="34" borderId="13" xfId="54" applyNumberFormat="1" applyFont="1" applyFill="1" applyBorder="1" applyAlignment="1">
      <alignment horizontal="right"/>
      <protection/>
    </xf>
    <xf numFmtId="2" fontId="24" fillId="33" borderId="13" xfId="54" applyNumberFormat="1" applyFont="1" applyFill="1" applyBorder="1">
      <alignment/>
      <protection/>
    </xf>
    <xf numFmtId="3" fontId="24" fillId="34" borderId="13" xfId="54" applyNumberFormat="1" applyFont="1" applyFill="1" applyBorder="1" applyAlignment="1">
      <alignment horizontal="right"/>
      <protection/>
    </xf>
    <xf numFmtId="2" fontId="24" fillId="33" borderId="13" xfId="54" applyNumberFormat="1" applyFont="1" applyFill="1" applyBorder="1" applyAlignment="1">
      <alignment horizontal="left"/>
      <protection/>
    </xf>
    <xf numFmtId="2" fontId="69" fillId="33" borderId="13" xfId="0" applyNumberFormat="1" applyFont="1" applyFill="1" applyBorder="1" applyAlignment="1">
      <alignment/>
    </xf>
    <xf numFmtId="2" fontId="23" fillId="33" borderId="13" xfId="54" applyNumberFormat="1" applyFont="1" applyFill="1" applyBorder="1">
      <alignment/>
      <protection/>
    </xf>
    <xf numFmtId="2" fontId="25" fillId="33" borderId="13" xfId="54" applyNumberFormat="1" applyFont="1" applyFill="1" applyBorder="1">
      <alignment/>
      <protection/>
    </xf>
    <xf numFmtId="3" fontId="26" fillId="34" borderId="13" xfId="54" applyNumberFormat="1" applyFont="1" applyFill="1" applyBorder="1" applyAlignment="1">
      <alignment horizontal="right"/>
      <protection/>
    </xf>
    <xf numFmtId="3" fontId="25" fillId="33" borderId="13" xfId="0" applyNumberFormat="1" applyFont="1" applyFill="1" applyBorder="1" applyAlignment="1">
      <alignment/>
    </xf>
    <xf numFmtId="4" fontId="25" fillId="33" borderId="13" xfId="0" applyNumberFormat="1" applyFont="1" applyFill="1" applyBorder="1" applyAlignment="1">
      <alignment/>
    </xf>
    <xf numFmtId="4" fontId="25" fillId="33" borderId="13" xfId="0" applyNumberFormat="1" applyFont="1" applyFill="1" applyBorder="1" applyAlignment="1">
      <alignment/>
    </xf>
    <xf numFmtId="4" fontId="25" fillId="33" borderId="0" xfId="55" applyNumberFormat="1" applyFont="1" applyFill="1">
      <alignment/>
      <protection/>
    </xf>
    <xf numFmtId="4" fontId="26" fillId="34" borderId="13" xfId="54" applyNumberFormat="1" applyFont="1" applyFill="1" applyBorder="1" applyAlignment="1">
      <alignment horizontal="right"/>
      <protection/>
    </xf>
    <xf numFmtId="3" fontId="7" fillId="34" borderId="18" xfId="54" applyNumberFormat="1" applyFont="1" applyFill="1" applyBorder="1" applyAlignment="1">
      <alignment horizontal="right" vertical="center"/>
      <protection/>
    </xf>
    <xf numFmtId="172" fontId="7" fillId="33" borderId="11" xfId="64" applyNumberFormat="1" applyFont="1" applyFill="1" applyBorder="1" applyAlignment="1">
      <alignment horizontal="right" vertical="center" wrapText="1"/>
    </xf>
    <xf numFmtId="3" fontId="70" fillId="33" borderId="11" xfId="64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3" fontId="7" fillId="33" borderId="11" xfId="64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16" fillId="0" borderId="11" xfId="64" applyNumberFormat="1" applyFont="1" applyFill="1" applyBorder="1" applyAlignment="1">
      <alignment horizontal="right" vertical="center" wrapText="1"/>
    </xf>
    <xf numFmtId="173" fontId="16" fillId="0" borderId="11" xfId="60" applyNumberFormat="1" applyFont="1" applyFill="1" applyBorder="1" applyAlignment="1">
      <alignment horizontal="center" vertical="center" wrapText="1"/>
    </xf>
    <xf numFmtId="184" fontId="16" fillId="0" borderId="11" xfId="60" applyNumberFormat="1" applyFont="1" applyFill="1" applyBorder="1" applyAlignment="1">
      <alignment horizontal="right" vertical="center" wrapText="1"/>
    </xf>
    <xf numFmtId="3" fontId="16" fillId="0" borderId="11" xfId="54" applyNumberFormat="1" applyFont="1" applyFill="1" applyBorder="1" applyAlignment="1">
      <alignment horizontal="right" vertical="center"/>
      <protection/>
    </xf>
    <xf numFmtId="176" fontId="16" fillId="0" borderId="11" xfId="0" applyNumberFormat="1" applyFont="1" applyFill="1" applyBorder="1" applyAlignment="1">
      <alignment horizontal="right" vertical="center" wrapText="1"/>
    </xf>
    <xf numFmtId="173" fontId="16" fillId="0" borderId="11" xfId="60" applyNumberFormat="1" applyFont="1" applyFill="1" applyBorder="1" applyAlignment="1">
      <alignment horizontal="right" vertical="center" wrapText="1"/>
    </xf>
    <xf numFmtId="172" fontId="16" fillId="0" borderId="11" xfId="64" applyNumberFormat="1" applyFont="1" applyFill="1" applyBorder="1" applyAlignment="1">
      <alignment horizontal="right" vertical="center" wrapText="1"/>
    </xf>
    <xf numFmtId="176" fontId="16" fillId="0" borderId="11" xfId="64" applyNumberFormat="1" applyFont="1" applyFill="1" applyBorder="1" applyAlignment="1">
      <alignment horizontal="right" vertical="center" wrapText="1"/>
    </xf>
    <xf numFmtId="3" fontId="16" fillId="0" borderId="18" xfId="54" applyNumberFormat="1" applyFont="1" applyFill="1" applyBorder="1" applyAlignment="1">
      <alignment horizontal="right" vertical="center"/>
      <protection/>
    </xf>
    <xf numFmtId="184" fontId="16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64" applyNumberFormat="1" applyFont="1" applyFill="1" applyBorder="1" applyAlignment="1">
      <alignment horizontal="right" vertical="center" wrapText="1"/>
    </xf>
    <xf numFmtId="173" fontId="7" fillId="0" borderId="11" xfId="6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vertical="center"/>
    </xf>
    <xf numFmtId="184" fontId="7" fillId="0" borderId="11" xfId="60" applyNumberFormat="1" applyFont="1" applyFill="1" applyBorder="1" applyAlignment="1">
      <alignment horizontal="right" vertical="center" wrapText="1"/>
    </xf>
    <xf numFmtId="173" fontId="7" fillId="0" borderId="11" xfId="60" applyNumberFormat="1" applyFont="1" applyFill="1" applyBorder="1" applyAlignment="1">
      <alignment horizontal="right" vertical="center" wrapText="1"/>
    </xf>
    <xf numFmtId="172" fontId="7" fillId="0" borderId="11" xfId="64" applyNumberFormat="1" applyFont="1" applyFill="1" applyBorder="1" applyAlignment="1">
      <alignment horizontal="right" vertical="center" wrapText="1"/>
    </xf>
    <xf numFmtId="3" fontId="7" fillId="0" borderId="18" xfId="54" applyNumberFormat="1" applyFont="1" applyFill="1" applyBorder="1" applyAlignment="1">
      <alignment horizontal="right" vertical="center"/>
      <protection/>
    </xf>
    <xf numFmtId="184" fontId="7" fillId="0" borderId="11" xfId="0" applyNumberFormat="1" applyFont="1" applyFill="1" applyBorder="1" applyAlignment="1">
      <alignment horizontal="right" vertical="center" wrapText="1"/>
    </xf>
    <xf numFmtId="176" fontId="7" fillId="0" borderId="11" xfId="64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33" borderId="0" xfId="55" applyFont="1" applyFill="1" applyBorder="1" applyAlignment="1">
      <alignment horizontal="left" vertical="top" wrapText="1"/>
      <protection/>
    </xf>
    <xf numFmtId="0" fontId="12" fillId="33" borderId="12" xfId="55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0" fontId="10" fillId="33" borderId="13" xfId="0" applyFont="1" applyFill="1" applyBorder="1" applyAlignment="1">
      <alignment horizontal="center" vertical="top" wrapText="1"/>
    </xf>
    <xf numFmtId="0" fontId="10" fillId="34" borderId="13" xfId="54" applyFont="1" applyFill="1" applyBorder="1" applyAlignment="1">
      <alignment horizontal="center" vertical="top" wrapText="1"/>
      <protection/>
    </xf>
    <xf numFmtId="0" fontId="10" fillId="34" borderId="13" xfId="55" applyFont="1" applyFill="1" applyBorder="1" applyAlignment="1">
      <alignment horizontal="center" vertical="center"/>
      <protection/>
    </xf>
    <xf numFmtId="0" fontId="10" fillId="34" borderId="14" xfId="54" applyFont="1" applyFill="1" applyBorder="1" applyAlignment="1">
      <alignment horizontal="center" vertical="top" wrapText="1"/>
      <protection/>
    </xf>
    <xf numFmtId="0" fontId="10" fillId="34" borderId="15" xfId="54" applyFont="1" applyFill="1" applyBorder="1" applyAlignment="1">
      <alignment horizontal="center" vertical="top" wrapText="1"/>
      <protection/>
    </xf>
    <xf numFmtId="0" fontId="10" fillId="34" borderId="16" xfId="54" applyFont="1" applyFill="1" applyBorder="1" applyAlignment="1">
      <alignment horizontal="center" vertical="top" wrapText="1"/>
      <protection/>
    </xf>
    <xf numFmtId="0" fontId="10" fillId="34" borderId="13" xfId="54" applyFont="1" applyFill="1" applyBorder="1" applyAlignment="1">
      <alignment horizontal="center" vertical="center" wrapText="1"/>
      <protection/>
    </xf>
    <xf numFmtId="0" fontId="23" fillId="34" borderId="13" xfId="54" applyFont="1" applyFill="1" applyBorder="1" applyAlignment="1">
      <alignment horizontal="center" vertical="top" wrapText="1"/>
      <protection/>
    </xf>
    <xf numFmtId="0" fontId="23" fillId="34" borderId="13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top" wrapText="1"/>
      <protection/>
    </xf>
    <xf numFmtId="0" fontId="23" fillId="34" borderId="15" xfId="54" applyFont="1" applyFill="1" applyBorder="1" applyAlignment="1">
      <alignment horizontal="center" vertical="top" wrapText="1"/>
      <protection/>
    </xf>
    <xf numFmtId="0" fontId="23" fillId="34" borderId="16" xfId="54" applyFont="1" applyFill="1" applyBorder="1" applyAlignment="1">
      <alignment horizontal="center" vertical="top" wrapText="1"/>
      <protection/>
    </xf>
    <xf numFmtId="0" fontId="23" fillId="34" borderId="13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left" vertical="top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23" fillId="33" borderId="13" xfId="54" applyFont="1" applyFill="1" applyBorder="1" applyAlignment="1">
      <alignment horizontal="center" vertical="center" wrapText="1"/>
      <protection/>
    </xf>
    <xf numFmtId="3" fontId="16" fillId="33" borderId="11" xfId="54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татистика 3 кв.2009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view="pageBreakPreview" zoomScale="70" zoomScaleNormal="40" zoomScaleSheetLayoutView="70" zoomScalePageLayoutView="0" workbookViewId="0" topLeftCell="A1">
      <pane xSplit="3" ySplit="6" topLeftCell="D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2.0039062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4.14062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189"/>
      <c r="X1" s="189"/>
      <c r="Y1" s="189"/>
      <c r="Z1" s="189"/>
      <c r="AA1" s="189"/>
      <c r="AB1" s="189"/>
      <c r="AC1" s="189"/>
      <c r="AD1" s="189"/>
    </row>
    <row r="2" spans="1:30" s="131" customFormat="1" ht="18">
      <c r="A2" s="228" t="s">
        <v>163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189"/>
      <c r="X2" s="189"/>
      <c r="Y2" s="189"/>
      <c r="Z2" s="189"/>
      <c r="AA2" s="189"/>
      <c r="AB2" s="189"/>
      <c r="AC2" s="189"/>
      <c r="AD2" s="189"/>
    </row>
    <row r="3" spans="1:30" ht="4.5" customHeight="1">
      <c r="A3" s="190" t="s">
        <v>111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s="108" customFormat="1" ht="16.5" customHeight="1">
      <c r="A4" s="225" t="s">
        <v>45</v>
      </c>
      <c r="B4" s="225" t="s">
        <v>0</v>
      </c>
      <c r="C4" s="225" t="s">
        <v>160</v>
      </c>
      <c r="D4" s="225" t="s">
        <v>41</v>
      </c>
      <c r="E4" s="225"/>
      <c r="F4" s="225" t="s">
        <v>42</v>
      </c>
      <c r="G4" s="225"/>
      <c r="H4" s="225" t="s">
        <v>37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193"/>
      <c r="W4" s="194"/>
      <c r="X4" s="194"/>
      <c r="Y4" s="194"/>
      <c r="Z4" s="194"/>
      <c r="AA4" s="194"/>
      <c r="AB4" s="194"/>
      <c r="AC4" s="194"/>
      <c r="AD4" s="195"/>
    </row>
    <row r="5" spans="1:30" s="108" customFormat="1" ht="78.75" customHeight="1">
      <c r="A5" s="225"/>
      <c r="B5" s="225"/>
      <c r="C5" s="225"/>
      <c r="D5" s="225"/>
      <c r="E5" s="225"/>
      <c r="F5" s="225"/>
      <c r="G5" s="225"/>
      <c r="H5" s="225" t="s">
        <v>144</v>
      </c>
      <c r="I5" s="225"/>
      <c r="J5" s="225"/>
      <c r="K5" s="225" t="s">
        <v>145</v>
      </c>
      <c r="L5" s="225"/>
      <c r="M5" s="225"/>
      <c r="N5" s="225" t="s">
        <v>134</v>
      </c>
      <c r="O5" s="225"/>
      <c r="P5" s="225"/>
      <c r="Q5" s="225" t="s">
        <v>146</v>
      </c>
      <c r="R5" s="225"/>
      <c r="S5" s="225"/>
      <c r="T5" s="225" t="s">
        <v>147</v>
      </c>
      <c r="U5" s="225"/>
      <c r="V5" s="195"/>
      <c r="W5" s="226" t="s">
        <v>46</v>
      </c>
      <c r="X5" s="225"/>
      <c r="Y5" s="225"/>
      <c r="Z5" s="225"/>
      <c r="AA5" s="225" t="s">
        <v>48</v>
      </c>
      <c r="AB5" s="225"/>
      <c r="AC5" s="225"/>
      <c r="AD5" s="225"/>
    </row>
    <row r="6" spans="1:30" s="108" customFormat="1" ht="63.75" customHeight="1">
      <c r="A6" s="225"/>
      <c r="B6" s="225"/>
      <c r="C6" s="225"/>
      <c r="D6" s="192" t="s">
        <v>35</v>
      </c>
      <c r="E6" s="192" t="s">
        <v>138</v>
      </c>
      <c r="F6" s="192" t="s">
        <v>139</v>
      </c>
      <c r="G6" s="192" t="s">
        <v>140</v>
      </c>
      <c r="H6" s="192" t="s">
        <v>35</v>
      </c>
      <c r="I6" s="192" t="s">
        <v>139</v>
      </c>
      <c r="J6" s="192" t="s">
        <v>47</v>
      </c>
      <c r="K6" s="192" t="s">
        <v>35</v>
      </c>
      <c r="L6" s="192" t="s">
        <v>139</v>
      </c>
      <c r="M6" s="192" t="s">
        <v>47</v>
      </c>
      <c r="N6" s="192" t="s">
        <v>35</v>
      </c>
      <c r="O6" s="192" t="s">
        <v>139</v>
      </c>
      <c r="P6" s="192" t="s">
        <v>47</v>
      </c>
      <c r="Q6" s="192" t="s">
        <v>35</v>
      </c>
      <c r="R6" s="192" t="s">
        <v>139</v>
      </c>
      <c r="S6" s="192" t="s">
        <v>47</v>
      </c>
      <c r="T6" s="192" t="s">
        <v>35</v>
      </c>
      <c r="U6" s="192" t="s">
        <v>139</v>
      </c>
      <c r="V6" s="192" t="s">
        <v>47</v>
      </c>
      <c r="W6" s="196" t="s">
        <v>2</v>
      </c>
      <c r="X6" s="192" t="s">
        <v>33</v>
      </c>
      <c r="Y6" s="192" t="s">
        <v>47</v>
      </c>
      <c r="Z6" s="192" t="s">
        <v>31</v>
      </c>
      <c r="AA6" s="192" t="s">
        <v>2</v>
      </c>
      <c r="AB6" s="192" t="s">
        <v>34</v>
      </c>
      <c r="AC6" s="192" t="s">
        <v>47</v>
      </c>
      <c r="AD6" s="192" t="s">
        <v>31</v>
      </c>
    </row>
    <row r="7" spans="1:30" s="121" customFormat="1" ht="15.75" customHeight="1">
      <c r="A7" s="197">
        <v>1</v>
      </c>
      <c r="B7" s="198" t="s">
        <v>9</v>
      </c>
      <c r="C7" s="112">
        <v>13862</v>
      </c>
      <c r="D7" s="112">
        <v>3891</v>
      </c>
      <c r="E7" s="113">
        <f aca="true" t="shared" si="0" ref="E7:E33">D7/C7</f>
        <v>0.28069542634540473</v>
      </c>
      <c r="F7" s="114">
        <v>12929.01</v>
      </c>
      <c r="G7" s="114">
        <f>F7/D7/7*1000</f>
        <v>474.68553805485186</v>
      </c>
      <c r="H7" s="257">
        <v>378</v>
      </c>
      <c r="I7" s="116">
        <v>497.01</v>
      </c>
      <c r="J7" s="117">
        <f>H7/C7</f>
        <v>0.02726879238205165</v>
      </c>
      <c r="K7" s="118">
        <v>1075</v>
      </c>
      <c r="L7" s="119">
        <v>2115.6</v>
      </c>
      <c r="M7" s="117">
        <f>K7/C7</f>
        <v>0.07755013706535853</v>
      </c>
      <c r="N7" s="118">
        <v>0</v>
      </c>
      <c r="O7" s="119">
        <v>0</v>
      </c>
      <c r="P7" s="117">
        <f>N7/C7</f>
        <v>0</v>
      </c>
      <c r="Q7" s="118">
        <v>344</v>
      </c>
      <c r="R7" s="119">
        <v>3007</v>
      </c>
      <c r="S7" s="117">
        <f>Q7/C7</f>
        <v>0.02481604386091473</v>
      </c>
      <c r="T7" s="118">
        <f>D7-H7-K7-Q7</f>
        <v>2094</v>
      </c>
      <c r="U7" s="206">
        <f>F7-I7-L7-R7</f>
        <v>7309.4</v>
      </c>
      <c r="V7" s="204">
        <f>T7/C7</f>
        <v>0.1510604530370798</v>
      </c>
      <c r="W7" s="207">
        <f>'МСП за январь-июнь 2019'!B9</f>
        <v>1136</v>
      </c>
      <c r="X7" s="208">
        <f>'МСП за январь-июнь 2019'!I9</f>
        <v>1669.8532951512302</v>
      </c>
      <c r="Y7" s="204">
        <f>W7/C7</f>
        <v>0.08195065647092771</v>
      </c>
      <c r="Z7" s="206">
        <f>X7/W7*1000/5</f>
        <v>293.9882561885969</v>
      </c>
      <c r="AA7" s="205">
        <f>'МСП за январь-июнь 2019'!P9</f>
        <v>2472</v>
      </c>
      <c r="AB7" s="208">
        <f>'МСП за январь-июнь 2019'!X9</f>
        <v>7785.14436</v>
      </c>
      <c r="AC7" s="204">
        <f aca="true" t="shared" si="1" ref="AC7:AC33">AA7/C7</f>
        <v>0.17832924541913145</v>
      </c>
      <c r="AD7" s="208">
        <f aca="true" t="shared" si="2" ref="AD7:AD33">AB7/AA7*1000/5</f>
        <v>629.8660485436893</v>
      </c>
    </row>
    <row r="8" spans="1:30" s="121" customFormat="1" ht="15.75" customHeight="1">
      <c r="A8" s="197">
        <v>2</v>
      </c>
      <c r="B8" s="198" t="s">
        <v>10</v>
      </c>
      <c r="C8" s="112">
        <v>14898</v>
      </c>
      <c r="D8" s="112">
        <v>4812</v>
      </c>
      <c r="E8" s="113">
        <f t="shared" si="0"/>
        <v>0.3229963753523963</v>
      </c>
      <c r="F8" s="114">
        <v>17209.739999999998</v>
      </c>
      <c r="G8" s="114">
        <f aca="true" t="shared" si="3" ref="G8:G34">F8/D8/7*1000</f>
        <v>510.9173494834341</v>
      </c>
      <c r="H8" s="257">
        <v>773</v>
      </c>
      <c r="I8" s="116">
        <v>1296.34</v>
      </c>
      <c r="J8" s="117">
        <f aca="true" t="shared" si="4" ref="J8:J33">H8/C8</f>
        <v>0.05188615921600215</v>
      </c>
      <c r="K8" s="118">
        <v>1277</v>
      </c>
      <c r="L8" s="119">
        <v>2640.5</v>
      </c>
      <c r="M8" s="117">
        <f aca="true" t="shared" si="5" ref="M8:M33">K8/C8</f>
        <v>0.08571620351725064</v>
      </c>
      <c r="N8" s="118">
        <v>10</v>
      </c>
      <c r="O8" s="119">
        <v>10.6</v>
      </c>
      <c r="P8" s="117">
        <f aca="true" t="shared" si="6" ref="P8:P33">N8/C8</f>
        <v>0.0006712310377231843</v>
      </c>
      <c r="Q8" s="118">
        <v>543</v>
      </c>
      <c r="R8" s="119">
        <v>4855.5</v>
      </c>
      <c r="S8" s="117">
        <f aca="true" t="shared" si="7" ref="S8:S33">Q8/C8</f>
        <v>0.03644784534836891</v>
      </c>
      <c r="T8" s="118">
        <f>D8-H8-K8-N8-Q8</f>
        <v>2209</v>
      </c>
      <c r="U8" s="206">
        <f>F8-I8-L8-O8-R8</f>
        <v>8406.799999999997</v>
      </c>
      <c r="V8" s="204">
        <f>T8/C8</f>
        <v>0.1482749362330514</v>
      </c>
      <c r="W8" s="207">
        <f>'МСП за январь-июнь 2019'!B10</f>
        <v>1312</v>
      </c>
      <c r="X8" s="208">
        <f>'МСП за январь-июнь 2019'!I10</f>
        <v>2128.4291492260872</v>
      </c>
      <c r="Y8" s="204">
        <f aca="true" t="shared" si="8" ref="Y8:Y33">W8/C8</f>
        <v>0.08806551214928178</v>
      </c>
      <c r="Z8" s="206">
        <f aca="true" t="shared" si="9" ref="Z8:Z33">X8/W8*1000/5</f>
        <v>324.4556629917816</v>
      </c>
      <c r="AA8" s="205">
        <f>'МСП за январь-июнь 2019'!P10</f>
        <v>2935</v>
      </c>
      <c r="AB8" s="208">
        <f>'МСП за январь-июнь 2019'!X10</f>
        <v>10190.48184</v>
      </c>
      <c r="AC8" s="204">
        <f t="shared" si="1"/>
        <v>0.1970063095717546</v>
      </c>
      <c r="AD8" s="208">
        <f t="shared" si="2"/>
        <v>694.4110282793868</v>
      </c>
    </row>
    <row r="9" spans="1:30" s="121" customFormat="1" ht="15.75" customHeight="1">
      <c r="A9" s="197">
        <v>3</v>
      </c>
      <c r="B9" s="198" t="s">
        <v>11</v>
      </c>
      <c r="C9" s="122">
        <v>32857</v>
      </c>
      <c r="D9" s="112">
        <v>10343</v>
      </c>
      <c r="E9" s="113">
        <f t="shared" si="0"/>
        <v>0.31478832516663113</v>
      </c>
      <c r="F9" s="114">
        <v>37629.08</v>
      </c>
      <c r="G9" s="114">
        <f t="shared" si="3"/>
        <v>519.731495421334</v>
      </c>
      <c r="H9" s="257">
        <v>1019</v>
      </c>
      <c r="I9" s="116">
        <v>1991.48</v>
      </c>
      <c r="J9" s="117">
        <f t="shared" si="4"/>
        <v>0.0310131783181666</v>
      </c>
      <c r="K9" s="118">
        <v>3394</v>
      </c>
      <c r="L9" s="119">
        <v>7397.7</v>
      </c>
      <c r="M9" s="117">
        <f t="shared" si="5"/>
        <v>0.1032961012873969</v>
      </c>
      <c r="N9" s="118">
        <v>13</v>
      </c>
      <c r="O9" s="119">
        <v>13.5</v>
      </c>
      <c r="P9" s="117">
        <f t="shared" si="6"/>
        <v>0.00039565389414736584</v>
      </c>
      <c r="Q9" s="118">
        <v>1366</v>
      </c>
      <c r="R9" s="119">
        <v>11063</v>
      </c>
      <c r="S9" s="117">
        <f t="shared" si="7"/>
        <v>0.04157409380040783</v>
      </c>
      <c r="T9" s="118">
        <f>D9-H9-K9-N9-Q9</f>
        <v>4551</v>
      </c>
      <c r="U9" s="206">
        <f aca="true" t="shared" si="10" ref="U9:U32">F9-I9-L9-O9-R9</f>
        <v>17163.399999999998</v>
      </c>
      <c r="V9" s="204">
        <f aca="true" t="shared" si="11" ref="V9:V33">T9/C9</f>
        <v>0.13850929786651248</v>
      </c>
      <c r="W9" s="207">
        <f>'МСП за январь-июнь 2019'!B11</f>
        <v>3522</v>
      </c>
      <c r="X9" s="208">
        <f>'МСП за январь-июнь 2019'!I11</f>
        <v>6378.280469946221</v>
      </c>
      <c r="Y9" s="204">
        <f t="shared" si="8"/>
        <v>0.10719177039900174</v>
      </c>
      <c r="Z9" s="206">
        <f t="shared" si="9"/>
        <v>362.19650595946746</v>
      </c>
      <c r="AA9" s="205">
        <f>'МСП за январь-июнь 2019'!P11</f>
        <v>6034</v>
      </c>
      <c r="AB9" s="208">
        <f>'МСП за январь-июнь 2019'!X11</f>
        <v>21047.840422560002</v>
      </c>
      <c r="AC9" s="204">
        <f t="shared" si="1"/>
        <v>0.18364427671424657</v>
      </c>
      <c r="AD9" s="208">
        <f t="shared" si="2"/>
        <v>697.6413796009281</v>
      </c>
    </row>
    <row r="10" spans="1:30" s="121" customFormat="1" ht="15.75" customHeight="1">
      <c r="A10" s="197">
        <v>4</v>
      </c>
      <c r="B10" s="198" t="s">
        <v>12</v>
      </c>
      <c r="C10" s="122">
        <v>30618</v>
      </c>
      <c r="D10" s="112">
        <v>8436</v>
      </c>
      <c r="E10" s="113">
        <f t="shared" si="0"/>
        <v>0.27552420145012735</v>
      </c>
      <c r="F10" s="114">
        <v>30445.89</v>
      </c>
      <c r="G10" s="114">
        <f t="shared" si="3"/>
        <v>515.5776264986791</v>
      </c>
      <c r="H10" s="257">
        <v>754</v>
      </c>
      <c r="I10" s="116">
        <v>1681.09</v>
      </c>
      <c r="J10" s="117">
        <f t="shared" si="4"/>
        <v>0.024626036971715982</v>
      </c>
      <c r="K10" s="118">
        <v>2302</v>
      </c>
      <c r="L10" s="119">
        <v>6035.8</v>
      </c>
      <c r="M10" s="117">
        <f t="shared" si="5"/>
        <v>0.07518453197465542</v>
      </c>
      <c r="N10" s="118">
        <v>107</v>
      </c>
      <c r="O10" s="119">
        <v>122.4</v>
      </c>
      <c r="P10" s="117">
        <f t="shared" si="6"/>
        <v>0.003494676334182507</v>
      </c>
      <c r="Q10" s="118">
        <v>1671</v>
      </c>
      <c r="R10" s="119">
        <v>9666.3</v>
      </c>
      <c r="S10" s="117">
        <f t="shared" si="7"/>
        <v>0.054575739760924946</v>
      </c>
      <c r="T10" s="118">
        <f aca="true" t="shared" si="12" ref="T10:T33">D10-H10-K10-N10-Q10</f>
        <v>3602</v>
      </c>
      <c r="U10" s="206">
        <f t="shared" si="10"/>
        <v>12940.3</v>
      </c>
      <c r="V10" s="204">
        <f t="shared" si="11"/>
        <v>0.11764321640864851</v>
      </c>
      <c r="W10" s="207">
        <f>'МСП за январь-июнь 2019'!B12</f>
        <v>2443</v>
      </c>
      <c r="X10" s="208">
        <f>'МСП за январь-июнь 2019'!I12</f>
        <v>4641.975121547687</v>
      </c>
      <c r="Y10" s="204">
        <f t="shared" si="8"/>
        <v>0.0797896662094193</v>
      </c>
      <c r="Z10" s="206">
        <f t="shared" si="9"/>
        <v>380.02252325400633</v>
      </c>
      <c r="AA10" s="205">
        <f>'МСП за январь-июнь 2019'!P12</f>
        <v>4833</v>
      </c>
      <c r="AB10" s="208">
        <f>'МСП за январь-июнь 2019'!X12</f>
        <v>16833.5182512</v>
      </c>
      <c r="AC10" s="204">
        <f t="shared" si="1"/>
        <v>0.15784832451499117</v>
      </c>
      <c r="AD10" s="208">
        <f t="shared" si="2"/>
        <v>696.6074178026071</v>
      </c>
    </row>
    <row r="11" spans="1:30" s="121" customFormat="1" ht="15.75" customHeight="1">
      <c r="A11" s="197">
        <v>5</v>
      </c>
      <c r="B11" s="198" t="s">
        <v>13</v>
      </c>
      <c r="C11" s="122">
        <v>22606</v>
      </c>
      <c r="D11" s="112">
        <v>5630</v>
      </c>
      <c r="E11" s="113">
        <f t="shared" si="0"/>
        <v>0.24904892506414225</v>
      </c>
      <c r="F11" s="114">
        <v>20663.7</v>
      </c>
      <c r="G11" s="114">
        <f t="shared" si="3"/>
        <v>524.3263131184979</v>
      </c>
      <c r="H11" s="257">
        <v>698</v>
      </c>
      <c r="I11" s="116">
        <v>995</v>
      </c>
      <c r="J11" s="117">
        <f t="shared" si="4"/>
        <v>0.030876758382730247</v>
      </c>
      <c r="K11" s="118">
        <v>1526</v>
      </c>
      <c r="L11" s="119">
        <v>3613.7</v>
      </c>
      <c r="M11" s="117">
        <f t="shared" si="5"/>
        <v>0.06750420242413518</v>
      </c>
      <c r="N11" s="118">
        <v>49</v>
      </c>
      <c r="O11" s="119">
        <v>51.1</v>
      </c>
      <c r="P11" s="117">
        <f t="shared" si="6"/>
        <v>0.0021675661328850746</v>
      </c>
      <c r="Q11" s="118">
        <v>757</v>
      </c>
      <c r="R11" s="119">
        <v>6669.7</v>
      </c>
      <c r="S11" s="117">
        <f t="shared" si="7"/>
        <v>0.033486684950897995</v>
      </c>
      <c r="T11" s="118">
        <f t="shared" si="12"/>
        <v>2600</v>
      </c>
      <c r="U11" s="206">
        <f t="shared" si="10"/>
        <v>9334.2</v>
      </c>
      <c r="V11" s="204">
        <f t="shared" si="11"/>
        <v>0.11501371317349376</v>
      </c>
      <c r="W11" s="207">
        <f>'МСП за январь-июнь 2019'!B13</f>
        <v>1579</v>
      </c>
      <c r="X11" s="208">
        <f>'МСП за январь-июнь 2019'!I13</f>
        <v>2833.6865933688377</v>
      </c>
      <c r="Y11" s="204">
        <f t="shared" si="8"/>
        <v>0.06984871273113333</v>
      </c>
      <c r="Z11" s="206">
        <f t="shared" si="9"/>
        <v>358.9216711043493</v>
      </c>
      <c r="AA11" s="205">
        <f>'МСП за январь-июнь 2019'!P13</f>
        <v>3466</v>
      </c>
      <c r="AB11" s="208">
        <f>'МСП за январь-июнь 2019'!X13</f>
        <v>11942.31024</v>
      </c>
      <c r="AC11" s="204">
        <f t="shared" si="1"/>
        <v>0.15332212686897284</v>
      </c>
      <c r="AD11" s="208">
        <f t="shared" si="2"/>
        <v>689.1119584535488</v>
      </c>
    </row>
    <row r="12" spans="1:30" s="121" customFormat="1" ht="15.75" customHeight="1">
      <c r="A12" s="197">
        <v>6</v>
      </c>
      <c r="B12" s="198" t="s">
        <v>14</v>
      </c>
      <c r="C12" s="122">
        <v>33906</v>
      </c>
      <c r="D12" s="112">
        <v>7700</v>
      </c>
      <c r="E12" s="113">
        <f t="shared" si="0"/>
        <v>0.22709844865215595</v>
      </c>
      <c r="F12" s="114">
        <v>27354.499999999996</v>
      </c>
      <c r="G12" s="114">
        <f t="shared" si="3"/>
        <v>507.5046382189239</v>
      </c>
      <c r="H12" s="257">
        <v>690</v>
      </c>
      <c r="I12" s="116">
        <v>814.5</v>
      </c>
      <c r="J12" s="117">
        <f t="shared" si="4"/>
        <v>0.020350380463634753</v>
      </c>
      <c r="K12" s="118">
        <v>2453</v>
      </c>
      <c r="L12" s="119">
        <v>4879.3</v>
      </c>
      <c r="M12" s="117">
        <f t="shared" si="5"/>
        <v>0.07234707721347254</v>
      </c>
      <c r="N12" s="118">
        <v>20</v>
      </c>
      <c r="O12" s="119">
        <v>14.6</v>
      </c>
      <c r="P12" s="117">
        <f t="shared" si="6"/>
        <v>0.0005898661003952102</v>
      </c>
      <c r="Q12" s="118">
        <v>1050</v>
      </c>
      <c r="R12" s="119">
        <v>9152.7</v>
      </c>
      <c r="S12" s="117">
        <f t="shared" si="7"/>
        <v>0.03096797027074854</v>
      </c>
      <c r="T12" s="118">
        <f t="shared" si="12"/>
        <v>3487</v>
      </c>
      <c r="U12" s="206">
        <f t="shared" si="10"/>
        <v>12493.399999999998</v>
      </c>
      <c r="V12" s="204">
        <f t="shared" si="11"/>
        <v>0.10284315460390492</v>
      </c>
      <c r="W12" s="207">
        <f>'МСП за январь-июнь 2019'!B14</f>
        <v>2491</v>
      </c>
      <c r="X12" s="208">
        <f>'МСП за январь-июнь 2019'!I14</f>
        <v>4036.9776111584456</v>
      </c>
      <c r="Y12" s="204">
        <f t="shared" si="8"/>
        <v>0.07346782280422344</v>
      </c>
      <c r="Z12" s="206">
        <f t="shared" si="9"/>
        <v>324.1250591054553</v>
      </c>
      <c r="AA12" s="205">
        <f>'МСП за январь-июнь 2019'!P14</f>
        <v>4590</v>
      </c>
      <c r="AB12" s="208">
        <f>'МСП за январь-июнь 2019'!X14</f>
        <v>16037.36985312</v>
      </c>
      <c r="AC12" s="204">
        <f t="shared" si="1"/>
        <v>0.13537427004070077</v>
      </c>
      <c r="AD12" s="208">
        <f t="shared" si="2"/>
        <v>698.7960720313727</v>
      </c>
    </row>
    <row r="13" spans="1:30" s="121" customFormat="1" ht="15.75" customHeight="1">
      <c r="A13" s="197">
        <v>7</v>
      </c>
      <c r="B13" s="198" t="s">
        <v>15</v>
      </c>
      <c r="C13" s="122">
        <v>18157</v>
      </c>
      <c r="D13" s="112">
        <v>5281</v>
      </c>
      <c r="E13" s="113">
        <f t="shared" si="0"/>
        <v>0.29085201299774194</v>
      </c>
      <c r="F13" s="114">
        <v>18109.23</v>
      </c>
      <c r="G13" s="114">
        <f t="shared" si="3"/>
        <v>489.8755646928342</v>
      </c>
      <c r="H13" s="257">
        <v>597</v>
      </c>
      <c r="I13" s="116">
        <v>1610.73</v>
      </c>
      <c r="J13" s="117">
        <f t="shared" si="4"/>
        <v>0.03287988103761635</v>
      </c>
      <c r="K13" s="118">
        <v>1697</v>
      </c>
      <c r="L13" s="119">
        <v>4424.2</v>
      </c>
      <c r="M13" s="117">
        <f t="shared" si="5"/>
        <v>0.09346257641680894</v>
      </c>
      <c r="N13" s="118">
        <v>160</v>
      </c>
      <c r="O13" s="119">
        <v>181.3</v>
      </c>
      <c r="P13" s="117">
        <f t="shared" si="6"/>
        <v>0.00881202841879165</v>
      </c>
      <c r="Q13" s="118">
        <v>273</v>
      </c>
      <c r="R13" s="119">
        <v>2340.4</v>
      </c>
      <c r="S13" s="117">
        <f t="shared" si="7"/>
        <v>0.015035523489563253</v>
      </c>
      <c r="T13" s="118">
        <f t="shared" si="12"/>
        <v>2554</v>
      </c>
      <c r="U13" s="206">
        <f t="shared" si="10"/>
        <v>9552.6</v>
      </c>
      <c r="V13" s="204">
        <f t="shared" si="11"/>
        <v>0.14066200363496173</v>
      </c>
      <c r="W13" s="207">
        <f>'МСП за январь-июнь 2019'!B15</f>
        <v>1817</v>
      </c>
      <c r="X13" s="208">
        <f>'МСП за январь-июнь 2019'!I15</f>
        <v>3638.951550967205</v>
      </c>
      <c r="Y13" s="204">
        <f t="shared" si="8"/>
        <v>0.10007159773090268</v>
      </c>
      <c r="Z13" s="206">
        <f t="shared" si="9"/>
        <v>400.54502487255974</v>
      </c>
      <c r="AA13" s="205">
        <f>'МСП за январь-июнь 2019'!P15</f>
        <v>2886</v>
      </c>
      <c r="AB13" s="208">
        <f>'МСП за январь-июнь 2019'!X15</f>
        <v>8889.11106048</v>
      </c>
      <c r="AC13" s="204">
        <f t="shared" si="1"/>
        <v>0.1589469626039544</v>
      </c>
      <c r="AD13" s="208">
        <f t="shared" si="2"/>
        <v>616.0160125072764</v>
      </c>
    </row>
    <row r="14" spans="1:30" s="121" customFormat="1" ht="15.75" customHeight="1">
      <c r="A14" s="197">
        <v>8</v>
      </c>
      <c r="B14" s="198" t="s">
        <v>16</v>
      </c>
      <c r="C14" s="122">
        <v>24173</v>
      </c>
      <c r="D14" s="112">
        <v>7158</v>
      </c>
      <c r="E14" s="113">
        <f t="shared" si="0"/>
        <v>0.2961155007653167</v>
      </c>
      <c r="F14" s="114">
        <v>25461.64</v>
      </c>
      <c r="G14" s="114">
        <f t="shared" si="3"/>
        <v>508.15551031812555</v>
      </c>
      <c r="H14" s="257">
        <v>480</v>
      </c>
      <c r="I14" s="116">
        <v>740.64</v>
      </c>
      <c r="J14" s="117">
        <f t="shared" si="4"/>
        <v>0.019856865097422745</v>
      </c>
      <c r="K14" s="118">
        <v>2799</v>
      </c>
      <c r="L14" s="119">
        <v>6273.6</v>
      </c>
      <c r="M14" s="117">
        <f t="shared" si="5"/>
        <v>0.11579034459934638</v>
      </c>
      <c r="N14" s="118">
        <v>7</v>
      </c>
      <c r="O14" s="119">
        <v>9.6</v>
      </c>
      <c r="P14" s="117">
        <f t="shared" si="6"/>
        <v>0.00028957928267074834</v>
      </c>
      <c r="Q14" s="118">
        <v>829</v>
      </c>
      <c r="R14" s="119">
        <v>7204.4</v>
      </c>
      <c r="S14" s="117">
        <f t="shared" si="7"/>
        <v>0.0342944607620072</v>
      </c>
      <c r="T14" s="118">
        <f t="shared" si="12"/>
        <v>3043</v>
      </c>
      <c r="U14" s="206">
        <f t="shared" si="10"/>
        <v>11233.400000000003</v>
      </c>
      <c r="V14" s="204">
        <f t="shared" si="11"/>
        <v>0.1258842510238696</v>
      </c>
      <c r="W14" s="207">
        <f>'МСП за январь-июнь 2019'!B16</f>
        <v>2896</v>
      </c>
      <c r="X14" s="208">
        <f>'МСП за январь-июнь 2019'!I16</f>
        <v>5407.036767774258</v>
      </c>
      <c r="Y14" s="204">
        <f t="shared" si="8"/>
        <v>0.1198030860877839</v>
      </c>
      <c r="Z14" s="206">
        <f t="shared" si="9"/>
        <v>373.41414142087416</v>
      </c>
      <c r="AA14" s="205">
        <f>'МСП за январь-июнь 2019'!P16</f>
        <v>3896</v>
      </c>
      <c r="AB14" s="208">
        <f>'МСП за январь-июнь 2019'!X16</f>
        <v>13721.48824032</v>
      </c>
      <c r="AC14" s="204">
        <f t="shared" si="1"/>
        <v>0.16117155504074795</v>
      </c>
      <c r="AD14" s="208">
        <f t="shared" si="2"/>
        <v>704.3885133634498</v>
      </c>
    </row>
    <row r="15" spans="1:30" s="121" customFormat="1" ht="15.75" customHeight="1">
      <c r="A15" s="197">
        <v>9</v>
      </c>
      <c r="B15" s="198" t="s">
        <v>17</v>
      </c>
      <c r="C15" s="122">
        <v>13710</v>
      </c>
      <c r="D15" s="112">
        <v>3907</v>
      </c>
      <c r="E15" s="113">
        <f t="shared" si="0"/>
        <v>0.2849744711889132</v>
      </c>
      <c r="F15" s="114">
        <v>13699.05</v>
      </c>
      <c r="G15" s="114">
        <f t="shared" si="3"/>
        <v>500.89765622143403</v>
      </c>
      <c r="H15" s="257">
        <v>423</v>
      </c>
      <c r="I15" s="116">
        <v>918.75</v>
      </c>
      <c r="J15" s="117">
        <f t="shared" si="4"/>
        <v>0.030853391684901532</v>
      </c>
      <c r="K15" s="118">
        <v>1129</v>
      </c>
      <c r="L15" s="119">
        <v>2325.6</v>
      </c>
      <c r="M15" s="117">
        <f t="shared" si="5"/>
        <v>0.0823486506199854</v>
      </c>
      <c r="N15" s="118">
        <v>15</v>
      </c>
      <c r="O15" s="119">
        <v>17</v>
      </c>
      <c r="P15" s="117">
        <f t="shared" si="6"/>
        <v>0.0010940919037199124</v>
      </c>
      <c r="Q15" s="118">
        <v>392</v>
      </c>
      <c r="R15" s="119">
        <v>3252</v>
      </c>
      <c r="S15" s="117">
        <f t="shared" si="7"/>
        <v>0.028592268417213712</v>
      </c>
      <c r="T15" s="118">
        <f t="shared" si="12"/>
        <v>1948</v>
      </c>
      <c r="U15" s="206">
        <f t="shared" si="10"/>
        <v>7185.699999999999</v>
      </c>
      <c r="V15" s="204">
        <f t="shared" si="11"/>
        <v>0.14208606856309264</v>
      </c>
      <c r="W15" s="207">
        <f>'МСП за январь-июнь 2019'!B17</f>
        <v>1098</v>
      </c>
      <c r="X15" s="208">
        <f>'МСП за январь-июнь 2019'!I17</f>
        <v>1863.327074558998</v>
      </c>
      <c r="Y15" s="204">
        <f t="shared" si="8"/>
        <v>0.0800875273522976</v>
      </c>
      <c r="Z15" s="206">
        <f t="shared" si="9"/>
        <v>339.403838717486</v>
      </c>
      <c r="AA15" s="205">
        <f>'МСП за январь-июнь 2019'!P17</f>
        <v>2381</v>
      </c>
      <c r="AB15" s="208">
        <f>'МСП за январь-июнь 2019'!X17</f>
        <v>7907.4046800000015</v>
      </c>
      <c r="AC15" s="204">
        <f t="shared" si="1"/>
        <v>0.17366885485047412</v>
      </c>
      <c r="AD15" s="208">
        <f t="shared" si="2"/>
        <v>664.2087089458212</v>
      </c>
    </row>
    <row r="16" spans="1:30" s="121" customFormat="1" ht="15.75" customHeight="1">
      <c r="A16" s="197">
        <v>10</v>
      </c>
      <c r="B16" s="198" t="s">
        <v>18</v>
      </c>
      <c r="C16" s="122">
        <v>13191</v>
      </c>
      <c r="D16" s="112">
        <v>4260</v>
      </c>
      <c r="E16" s="113">
        <f t="shared" si="0"/>
        <v>0.3229474641801228</v>
      </c>
      <c r="F16" s="114">
        <v>16132.71</v>
      </c>
      <c r="G16" s="114">
        <f t="shared" si="3"/>
        <v>541.0030181086519</v>
      </c>
      <c r="H16" s="257">
        <v>547</v>
      </c>
      <c r="I16" s="116">
        <v>926.21</v>
      </c>
      <c r="J16" s="117">
        <f t="shared" si="4"/>
        <v>0.04146766734895004</v>
      </c>
      <c r="K16" s="118">
        <v>1143</v>
      </c>
      <c r="L16" s="119">
        <v>3080.3</v>
      </c>
      <c r="M16" s="117">
        <f t="shared" si="5"/>
        <v>0.08664998862861041</v>
      </c>
      <c r="N16" s="118">
        <v>15</v>
      </c>
      <c r="O16" s="119">
        <v>12.2</v>
      </c>
      <c r="P16" s="117">
        <f t="shared" si="6"/>
        <v>0.0011371389583807142</v>
      </c>
      <c r="Q16" s="118">
        <v>505</v>
      </c>
      <c r="R16" s="119">
        <v>4240.3</v>
      </c>
      <c r="S16" s="117">
        <f t="shared" si="7"/>
        <v>0.03828367826548404</v>
      </c>
      <c r="T16" s="118">
        <f t="shared" si="12"/>
        <v>2050</v>
      </c>
      <c r="U16" s="206">
        <f t="shared" si="10"/>
        <v>7873.7</v>
      </c>
      <c r="V16" s="204">
        <f t="shared" si="11"/>
        <v>0.1554089909786976</v>
      </c>
      <c r="W16" s="207">
        <f>'МСП за январь-июнь 2019'!B18</f>
        <v>1177</v>
      </c>
      <c r="X16" s="208">
        <f>'МСП за январь-июнь 2019'!I18</f>
        <v>2020.3825810287267</v>
      </c>
      <c r="Y16" s="204">
        <f t="shared" si="8"/>
        <v>0.08922750360094003</v>
      </c>
      <c r="Z16" s="206">
        <f t="shared" si="9"/>
        <v>343.310549027821</v>
      </c>
      <c r="AA16" s="205">
        <f>'МСП за январь-июнь 2019'!P18</f>
        <v>2587</v>
      </c>
      <c r="AB16" s="208">
        <f>'МСП за январь-июнь 2019'!X18</f>
        <v>9076.45584384</v>
      </c>
      <c r="AC16" s="204">
        <f t="shared" si="1"/>
        <v>0.19611856568872715</v>
      </c>
      <c r="AD16" s="208">
        <f t="shared" si="2"/>
        <v>701.6973980548898</v>
      </c>
    </row>
    <row r="17" spans="1:30" s="121" customFormat="1" ht="29.25" customHeight="1">
      <c r="A17" s="197">
        <v>11</v>
      </c>
      <c r="B17" s="198" t="s">
        <v>19</v>
      </c>
      <c r="C17" s="122">
        <v>21278</v>
      </c>
      <c r="D17" s="112">
        <v>5454</v>
      </c>
      <c r="E17" s="113">
        <f t="shared" si="0"/>
        <v>0.25632108280853466</v>
      </c>
      <c r="F17" s="114">
        <v>19244.283381639325</v>
      </c>
      <c r="G17" s="114">
        <f t="shared" si="3"/>
        <v>504.0673524448459</v>
      </c>
      <c r="H17" s="257">
        <v>649</v>
      </c>
      <c r="I17" s="116">
        <v>1949.28</v>
      </c>
      <c r="J17" s="117">
        <f t="shared" si="4"/>
        <v>0.0305009869348623</v>
      </c>
      <c r="K17" s="118">
        <v>1803</v>
      </c>
      <c r="L17" s="119">
        <v>4718.2</v>
      </c>
      <c r="M17" s="117">
        <f t="shared" si="5"/>
        <v>0.08473540746310744</v>
      </c>
      <c r="N17" s="118">
        <v>90</v>
      </c>
      <c r="O17" s="119">
        <v>86.7</v>
      </c>
      <c r="P17" s="117">
        <f t="shared" si="6"/>
        <v>0.004229720838424664</v>
      </c>
      <c r="Q17" s="118">
        <v>396</v>
      </c>
      <c r="R17" s="119">
        <v>3244.6</v>
      </c>
      <c r="S17" s="117">
        <f t="shared" si="7"/>
        <v>0.018610771689068523</v>
      </c>
      <c r="T17" s="118">
        <f t="shared" si="12"/>
        <v>2516</v>
      </c>
      <c r="U17" s="206">
        <f t="shared" si="10"/>
        <v>9245.503381639324</v>
      </c>
      <c r="V17" s="204">
        <f t="shared" si="11"/>
        <v>0.11824419588307172</v>
      </c>
      <c r="W17" s="207">
        <f>'МСП за январь-июнь 2019'!B19</f>
        <v>1922</v>
      </c>
      <c r="X17" s="208">
        <f>'МСП за январь-июнь 2019'!I19</f>
        <v>3963.591828186638</v>
      </c>
      <c r="Y17" s="204">
        <f t="shared" si="8"/>
        <v>0.09032803834946894</v>
      </c>
      <c r="Z17" s="206">
        <f t="shared" si="9"/>
        <v>412.44451906208513</v>
      </c>
      <c r="AA17" s="205">
        <f>'МСП за январь-июнь 2019'!P19</f>
        <v>3061</v>
      </c>
      <c r="AB17" s="208">
        <f>'МСП за январь-июнь 2019'!X19</f>
        <v>9603.583345440002</v>
      </c>
      <c r="AC17" s="204">
        <f t="shared" si="1"/>
        <v>0.1438575054046433</v>
      </c>
      <c r="AD17" s="208">
        <f t="shared" si="2"/>
        <v>627.4801271114015</v>
      </c>
    </row>
    <row r="18" spans="1:30" s="121" customFormat="1" ht="15.75" customHeight="1">
      <c r="A18" s="197">
        <v>12</v>
      </c>
      <c r="B18" s="198" t="s">
        <v>20</v>
      </c>
      <c r="C18" s="122">
        <v>31615</v>
      </c>
      <c r="D18" s="112">
        <v>8844</v>
      </c>
      <c r="E18" s="113">
        <f t="shared" si="0"/>
        <v>0.27974062944804684</v>
      </c>
      <c r="F18" s="114">
        <v>31980.579999999998</v>
      </c>
      <c r="G18" s="114">
        <f t="shared" si="3"/>
        <v>516.5823480002583</v>
      </c>
      <c r="H18" s="257">
        <v>1215</v>
      </c>
      <c r="I18" s="116">
        <v>1744.68</v>
      </c>
      <c r="J18" s="117">
        <f t="shared" si="4"/>
        <v>0.03843112446623438</v>
      </c>
      <c r="K18" s="118">
        <v>2410</v>
      </c>
      <c r="L18" s="119">
        <v>5798.2</v>
      </c>
      <c r="M18" s="117">
        <f t="shared" si="5"/>
        <v>0.07622963783014391</v>
      </c>
      <c r="N18" s="118">
        <v>43</v>
      </c>
      <c r="O18" s="119">
        <v>37.9</v>
      </c>
      <c r="P18" s="117">
        <f t="shared" si="6"/>
        <v>0.0013601138699984184</v>
      </c>
      <c r="Q18" s="118">
        <v>1071</v>
      </c>
      <c r="R18" s="119">
        <v>9116.5</v>
      </c>
      <c r="S18" s="117">
        <f t="shared" si="7"/>
        <v>0.033876324529495495</v>
      </c>
      <c r="T18" s="118">
        <f t="shared" si="12"/>
        <v>4105</v>
      </c>
      <c r="U18" s="206">
        <f t="shared" si="10"/>
        <v>15283.299999999996</v>
      </c>
      <c r="V18" s="204">
        <f t="shared" si="11"/>
        <v>0.1298434287521746</v>
      </c>
      <c r="W18" s="207">
        <f>'МСП за январь-июнь 2019'!B20</f>
        <v>2470</v>
      </c>
      <c r="X18" s="208">
        <f>'МСП за январь-июнь 2019'!I20</f>
        <v>4479.192591801857</v>
      </c>
      <c r="Y18" s="204">
        <f t="shared" si="8"/>
        <v>0.07812747113711846</v>
      </c>
      <c r="Z18" s="206">
        <f t="shared" si="9"/>
        <v>362.6876592552111</v>
      </c>
      <c r="AA18" s="205">
        <f>'МСП за январь-июнь 2019'!P20</f>
        <v>5278</v>
      </c>
      <c r="AB18" s="208">
        <f>'МСП за январь-июнь 2019'!X20</f>
        <v>17961.63721632</v>
      </c>
      <c r="AC18" s="204">
        <f t="shared" si="1"/>
        <v>0.1669460699035268</v>
      </c>
      <c r="AD18" s="208">
        <f t="shared" si="2"/>
        <v>680.6228577612732</v>
      </c>
    </row>
    <row r="19" spans="1:30" s="121" customFormat="1" ht="15.75" customHeight="1">
      <c r="A19" s="197">
        <v>13</v>
      </c>
      <c r="B19" s="198" t="s">
        <v>21</v>
      </c>
      <c r="C19" s="122">
        <v>11655</v>
      </c>
      <c r="D19" s="112">
        <v>3295</v>
      </c>
      <c r="E19" s="113">
        <f t="shared" si="0"/>
        <v>0.2827112827112827</v>
      </c>
      <c r="F19" s="114">
        <v>12329.93</v>
      </c>
      <c r="G19" s="114">
        <f t="shared" si="3"/>
        <v>534.5731628007804</v>
      </c>
      <c r="H19" s="257">
        <v>239</v>
      </c>
      <c r="I19" s="116">
        <v>587.03</v>
      </c>
      <c r="J19" s="117">
        <f t="shared" si="4"/>
        <v>0.020506220506220505</v>
      </c>
      <c r="K19" s="118">
        <v>997</v>
      </c>
      <c r="L19" s="119">
        <v>2312</v>
      </c>
      <c r="M19" s="117">
        <f t="shared" si="5"/>
        <v>0.08554268554268554</v>
      </c>
      <c r="N19" s="118">
        <v>30</v>
      </c>
      <c r="O19" s="119">
        <v>28.5</v>
      </c>
      <c r="P19" s="117">
        <f t="shared" si="6"/>
        <v>0.002574002574002574</v>
      </c>
      <c r="Q19" s="118">
        <v>358</v>
      </c>
      <c r="R19" s="119">
        <v>3097.5</v>
      </c>
      <c r="S19" s="117">
        <f t="shared" si="7"/>
        <v>0.030716430716430716</v>
      </c>
      <c r="T19" s="118">
        <f t="shared" si="12"/>
        <v>1671</v>
      </c>
      <c r="U19" s="206">
        <f t="shared" si="10"/>
        <v>6304.9</v>
      </c>
      <c r="V19" s="204">
        <f t="shared" si="11"/>
        <v>0.14337194337194337</v>
      </c>
      <c r="W19" s="207">
        <f>'МСП за январь-июнь 2019'!B21</f>
        <v>1023</v>
      </c>
      <c r="X19" s="208">
        <f>'МСП за январь-июнь 2019'!I21</f>
        <v>2077.361941075649</v>
      </c>
      <c r="Y19" s="204">
        <f t="shared" si="8"/>
        <v>0.08777348777348777</v>
      </c>
      <c r="Z19" s="206">
        <f t="shared" si="9"/>
        <v>406.13136677920807</v>
      </c>
      <c r="AA19" s="205">
        <f>'МСП за январь-июнь 2019'!P21</f>
        <v>2107</v>
      </c>
      <c r="AB19" s="208">
        <f>'МСП за январь-июнь 2019'!X21</f>
        <v>7088.00700384</v>
      </c>
      <c r="AC19" s="204">
        <f t="shared" si="1"/>
        <v>0.18078078078078078</v>
      </c>
      <c r="AD19" s="208">
        <f t="shared" si="2"/>
        <v>672.805600744186</v>
      </c>
    </row>
    <row r="20" spans="1:30" s="121" customFormat="1" ht="15.75" customHeight="1">
      <c r="A20" s="197">
        <v>14</v>
      </c>
      <c r="B20" s="198" t="s">
        <v>22</v>
      </c>
      <c r="C20" s="122">
        <v>21852</v>
      </c>
      <c r="D20" s="112">
        <v>5701</v>
      </c>
      <c r="E20" s="113">
        <f t="shared" si="0"/>
        <v>0.2608914515833791</v>
      </c>
      <c r="F20" s="114">
        <v>20904.6</v>
      </c>
      <c r="G20" s="114">
        <f t="shared" si="3"/>
        <v>523.8329115192822</v>
      </c>
      <c r="H20" s="257">
        <v>475</v>
      </c>
      <c r="I20" s="116">
        <v>908.6</v>
      </c>
      <c r="J20" s="117">
        <f t="shared" si="4"/>
        <v>0.021737140765147354</v>
      </c>
      <c r="K20" s="118">
        <v>1935</v>
      </c>
      <c r="L20" s="119">
        <v>4213.4</v>
      </c>
      <c r="M20" s="117">
        <f t="shared" si="5"/>
        <v>0.0885502471169687</v>
      </c>
      <c r="N20" s="118">
        <v>43</v>
      </c>
      <c r="O20" s="119">
        <v>45.7</v>
      </c>
      <c r="P20" s="117">
        <f t="shared" si="6"/>
        <v>0.001967783269265971</v>
      </c>
      <c r="Q20" s="118">
        <v>783</v>
      </c>
      <c r="R20" s="119">
        <v>6861.2</v>
      </c>
      <c r="S20" s="117">
        <f t="shared" si="7"/>
        <v>0.035831960461285006</v>
      </c>
      <c r="T20" s="118">
        <f t="shared" si="12"/>
        <v>2465</v>
      </c>
      <c r="U20" s="206">
        <f t="shared" si="10"/>
        <v>8875.7</v>
      </c>
      <c r="V20" s="204">
        <f t="shared" si="11"/>
        <v>0.11280431997071207</v>
      </c>
      <c r="W20" s="207">
        <f>'МСП за январь-июнь 2019'!B22</f>
        <v>1981</v>
      </c>
      <c r="X20" s="208">
        <f>'МСП за январь-июнь 2019'!I22</f>
        <v>3413.9103407293915</v>
      </c>
      <c r="Y20" s="204">
        <f t="shared" si="8"/>
        <v>0.09065531759106718</v>
      </c>
      <c r="Z20" s="206">
        <f t="shared" si="9"/>
        <v>344.66535494491586</v>
      </c>
      <c r="AA20" s="205">
        <f>'МСП за январь-июнь 2019'!P22</f>
        <v>3304</v>
      </c>
      <c r="AB20" s="208">
        <f>'МСП за январь-июнь 2019'!X22</f>
        <v>11797.188479999999</v>
      </c>
      <c r="AC20" s="204">
        <f t="shared" si="1"/>
        <v>0.1511989749222039</v>
      </c>
      <c r="AD20" s="208">
        <f t="shared" si="2"/>
        <v>714.1155254237287</v>
      </c>
    </row>
    <row r="21" spans="1:30" s="121" customFormat="1" ht="15.75" customHeight="1">
      <c r="A21" s="197">
        <v>15</v>
      </c>
      <c r="B21" s="198" t="s">
        <v>23</v>
      </c>
      <c r="C21" s="122">
        <v>34933</v>
      </c>
      <c r="D21" s="112">
        <v>7918</v>
      </c>
      <c r="E21" s="113">
        <f t="shared" si="0"/>
        <v>0.22666246815332208</v>
      </c>
      <c r="F21" s="114">
        <v>25239.33</v>
      </c>
      <c r="G21" s="114">
        <f t="shared" si="3"/>
        <v>455.36986251939527</v>
      </c>
      <c r="H21" s="257">
        <v>518</v>
      </c>
      <c r="I21" s="116">
        <v>844.63</v>
      </c>
      <c r="J21" s="117">
        <f t="shared" si="4"/>
        <v>0.014828385767039761</v>
      </c>
      <c r="K21" s="118">
        <v>2674</v>
      </c>
      <c r="L21" s="119">
        <v>5641.3</v>
      </c>
      <c r="M21" s="117">
        <f t="shared" si="5"/>
        <v>0.0765465319325566</v>
      </c>
      <c r="N21" s="118">
        <v>122</v>
      </c>
      <c r="O21" s="119">
        <v>131.2</v>
      </c>
      <c r="P21" s="117">
        <f t="shared" si="6"/>
        <v>0.0034923997366387086</v>
      </c>
      <c r="Q21" s="118">
        <v>481</v>
      </c>
      <c r="R21" s="119">
        <v>3883.9</v>
      </c>
      <c r="S21" s="117">
        <f t="shared" si="7"/>
        <v>0.01376921535510835</v>
      </c>
      <c r="T21" s="118">
        <f t="shared" si="12"/>
        <v>4123</v>
      </c>
      <c r="U21" s="206">
        <f t="shared" si="10"/>
        <v>14738.300000000001</v>
      </c>
      <c r="V21" s="204">
        <f t="shared" si="11"/>
        <v>0.11802593536197864</v>
      </c>
      <c r="W21" s="207">
        <f>'МСП за январь-июнь 2019'!B23</f>
        <v>2810</v>
      </c>
      <c r="X21" s="208">
        <f>'МСП за январь-июнь 2019'!I23</f>
        <v>4677.4667899242095</v>
      </c>
      <c r="Y21" s="204">
        <f t="shared" si="8"/>
        <v>0.08043969885208828</v>
      </c>
      <c r="Z21" s="206">
        <f t="shared" si="9"/>
        <v>332.9157857597302</v>
      </c>
      <c r="AA21" s="205">
        <f>'МСП за январь-июнь 2019'!P23</f>
        <v>4646</v>
      </c>
      <c r="AB21" s="208">
        <f>'МСП за январь-июнь 2019'!X23</f>
        <v>13849.151399999999</v>
      </c>
      <c r="AC21" s="204">
        <f t="shared" si="1"/>
        <v>0.1329974522657659</v>
      </c>
      <c r="AD21" s="208">
        <f t="shared" si="2"/>
        <v>596.1752647438656</v>
      </c>
    </row>
    <row r="22" spans="1:30" s="121" customFormat="1" ht="15.75" customHeight="1">
      <c r="A22" s="197">
        <v>16</v>
      </c>
      <c r="B22" s="198" t="s">
        <v>24</v>
      </c>
      <c r="C22" s="122">
        <v>62441</v>
      </c>
      <c r="D22" s="112">
        <v>12856</v>
      </c>
      <c r="E22" s="113">
        <f t="shared" si="0"/>
        <v>0.20589036050031229</v>
      </c>
      <c r="F22" s="114">
        <v>47632.27</v>
      </c>
      <c r="G22" s="114">
        <f t="shared" si="3"/>
        <v>529.2944928438084</v>
      </c>
      <c r="H22" s="257">
        <v>1349</v>
      </c>
      <c r="I22" s="116">
        <v>3696.37</v>
      </c>
      <c r="J22" s="117">
        <f t="shared" si="4"/>
        <v>0.02160439454845374</v>
      </c>
      <c r="K22" s="118">
        <v>3714</v>
      </c>
      <c r="L22" s="119">
        <v>9472</v>
      </c>
      <c r="M22" s="117">
        <f t="shared" si="5"/>
        <v>0.05948014926090229</v>
      </c>
      <c r="N22" s="118">
        <v>108</v>
      </c>
      <c r="O22" s="119">
        <v>108.5</v>
      </c>
      <c r="P22" s="117">
        <f t="shared" si="6"/>
        <v>0.001729632773338031</v>
      </c>
      <c r="Q22" s="118">
        <v>1351</v>
      </c>
      <c r="R22" s="119">
        <v>11162</v>
      </c>
      <c r="S22" s="117">
        <f t="shared" si="7"/>
        <v>0.021636424784997037</v>
      </c>
      <c r="T22" s="118">
        <f t="shared" si="12"/>
        <v>6334</v>
      </c>
      <c r="U22" s="206">
        <f t="shared" si="10"/>
        <v>23193.399999999994</v>
      </c>
      <c r="V22" s="204">
        <f t="shared" si="11"/>
        <v>0.1014397591326212</v>
      </c>
      <c r="W22" s="207">
        <f>'МСП за январь-июнь 2019'!B24</f>
        <v>3778</v>
      </c>
      <c r="X22" s="208">
        <f>'МСП за январь-июнь 2019'!I24</f>
        <v>7313.086815997186</v>
      </c>
      <c r="Y22" s="204">
        <f t="shared" si="8"/>
        <v>0.060505116830287795</v>
      </c>
      <c r="Z22" s="206">
        <f t="shared" si="9"/>
        <v>387.1406466912221</v>
      </c>
      <c r="AA22" s="205">
        <f>'МСП за январь-июнь 2019'!P24</f>
        <v>7613</v>
      </c>
      <c r="AB22" s="208">
        <f>'МСП за январь-июнь 2019'!X24</f>
        <v>24896.20868784</v>
      </c>
      <c r="AC22" s="204">
        <f t="shared" si="1"/>
        <v>0.12192309540205955</v>
      </c>
      <c r="AD22" s="208">
        <f t="shared" si="2"/>
        <v>654.0446259776697</v>
      </c>
    </row>
    <row r="23" spans="1:30" s="121" customFormat="1" ht="15.75" customHeight="1">
      <c r="A23" s="197">
        <v>17</v>
      </c>
      <c r="B23" s="198" t="s">
        <v>25</v>
      </c>
      <c r="C23" s="122">
        <v>11635</v>
      </c>
      <c r="D23" s="112">
        <v>3905</v>
      </c>
      <c r="E23" s="113">
        <f t="shared" si="0"/>
        <v>0.33562526858616243</v>
      </c>
      <c r="F23" s="114">
        <v>13470.82</v>
      </c>
      <c r="G23" s="114">
        <f t="shared" si="3"/>
        <v>492.80482897384303</v>
      </c>
      <c r="H23" s="257">
        <v>646</v>
      </c>
      <c r="I23" s="116">
        <v>968.92</v>
      </c>
      <c r="J23" s="117">
        <f t="shared" si="4"/>
        <v>0.05552213149978513</v>
      </c>
      <c r="K23" s="118">
        <v>1311</v>
      </c>
      <c r="L23" s="119">
        <v>3122.6</v>
      </c>
      <c r="M23" s="117">
        <f t="shared" si="5"/>
        <v>0.112677266867211</v>
      </c>
      <c r="N23" s="118">
        <v>27</v>
      </c>
      <c r="O23" s="119">
        <v>28.9</v>
      </c>
      <c r="P23" s="117">
        <f t="shared" si="6"/>
        <v>0.0023205844434894714</v>
      </c>
      <c r="Q23" s="118">
        <v>459</v>
      </c>
      <c r="R23" s="119">
        <v>3928.3</v>
      </c>
      <c r="S23" s="117">
        <f t="shared" si="7"/>
        <v>0.03944993553932102</v>
      </c>
      <c r="T23" s="118">
        <f t="shared" si="12"/>
        <v>1462</v>
      </c>
      <c r="U23" s="206">
        <f t="shared" si="10"/>
        <v>5422.099999999999</v>
      </c>
      <c r="V23" s="204">
        <f t="shared" si="11"/>
        <v>0.12565535023635582</v>
      </c>
      <c r="W23" s="207">
        <f>'МСП за январь-июнь 2019'!B25</f>
        <v>1394</v>
      </c>
      <c r="X23" s="208">
        <f>'МСП за январь-июнь 2019'!I25</f>
        <v>2813.1028247598297</v>
      </c>
      <c r="Y23" s="204">
        <f t="shared" si="8"/>
        <v>0.1198109153416416</v>
      </c>
      <c r="Z23" s="206">
        <f t="shared" si="9"/>
        <v>403.6015530501908</v>
      </c>
      <c r="AA23" s="205">
        <f>'МСП за январь-июнь 2019'!P25</f>
        <v>1977</v>
      </c>
      <c r="AB23" s="208">
        <f>'МСП за январь-июнь 2019'!X25</f>
        <v>6708.96828</v>
      </c>
      <c r="AC23" s="204">
        <f t="shared" si="1"/>
        <v>0.16991834980661796</v>
      </c>
      <c r="AD23" s="208">
        <f t="shared" si="2"/>
        <v>678.701899848255</v>
      </c>
    </row>
    <row r="24" spans="1:30" s="121" customFormat="1" ht="15.75" customHeight="1">
      <c r="A24" s="197">
        <v>18</v>
      </c>
      <c r="B24" s="198" t="s">
        <v>26</v>
      </c>
      <c r="C24" s="122">
        <v>8300</v>
      </c>
      <c r="D24" s="112">
        <v>2499</v>
      </c>
      <c r="E24" s="113">
        <f t="shared" si="0"/>
        <v>0.3010843373493976</v>
      </c>
      <c r="F24" s="114">
        <v>8645.26</v>
      </c>
      <c r="G24" s="114">
        <f t="shared" si="3"/>
        <v>494.21254215972107</v>
      </c>
      <c r="H24" s="257">
        <v>255</v>
      </c>
      <c r="I24" s="116">
        <v>345.66</v>
      </c>
      <c r="J24" s="117">
        <f t="shared" si="4"/>
        <v>0.03072289156626506</v>
      </c>
      <c r="K24" s="118">
        <v>836</v>
      </c>
      <c r="L24" s="119">
        <v>1649.4</v>
      </c>
      <c r="M24" s="117">
        <f t="shared" si="5"/>
        <v>0.10072289156626506</v>
      </c>
      <c r="N24" s="118">
        <v>4</v>
      </c>
      <c r="O24" s="119">
        <v>4.4</v>
      </c>
      <c r="P24" s="117">
        <f t="shared" si="6"/>
        <v>0.00048192771084337347</v>
      </c>
      <c r="Q24" s="118">
        <v>312</v>
      </c>
      <c r="R24" s="119">
        <v>2761.3</v>
      </c>
      <c r="S24" s="117">
        <f t="shared" si="7"/>
        <v>0.037590361445783135</v>
      </c>
      <c r="T24" s="118">
        <f t="shared" si="12"/>
        <v>1092</v>
      </c>
      <c r="U24" s="206">
        <f t="shared" si="10"/>
        <v>3884.500000000001</v>
      </c>
      <c r="V24" s="204">
        <f t="shared" si="11"/>
        <v>0.13156626506024097</v>
      </c>
      <c r="W24" s="207">
        <f>'МСП за январь-июнь 2019'!B26</f>
        <v>875</v>
      </c>
      <c r="X24" s="208">
        <f>'МСП за январь-июнь 2019'!I26</f>
        <v>1356.4348153794533</v>
      </c>
      <c r="Y24" s="204">
        <f t="shared" si="8"/>
        <v>0.10542168674698796</v>
      </c>
      <c r="Z24" s="206">
        <f t="shared" si="9"/>
        <v>310.0422435153036</v>
      </c>
      <c r="AA24" s="205">
        <f>'МСП за январь-июнь 2019'!P26</f>
        <v>1450</v>
      </c>
      <c r="AB24" s="208">
        <f>'МСП за январь-июнь 2019'!X26</f>
        <v>5044.225183200001</v>
      </c>
      <c r="AC24" s="204">
        <f t="shared" si="1"/>
        <v>0.1746987951807229</v>
      </c>
      <c r="AD24" s="208">
        <f t="shared" si="2"/>
        <v>695.7551976827588</v>
      </c>
    </row>
    <row r="25" spans="1:30" s="121" customFormat="1" ht="15.75" customHeight="1">
      <c r="A25" s="197">
        <v>19</v>
      </c>
      <c r="B25" s="198" t="s">
        <v>27</v>
      </c>
      <c r="C25" s="122">
        <v>24123</v>
      </c>
      <c r="D25" s="112">
        <v>7693</v>
      </c>
      <c r="E25" s="113">
        <f t="shared" si="0"/>
        <v>0.3189072669236828</v>
      </c>
      <c r="F25" s="114">
        <v>25280.08</v>
      </c>
      <c r="G25" s="114">
        <f t="shared" si="3"/>
        <v>469.4449499545041</v>
      </c>
      <c r="H25" s="257">
        <v>1506</v>
      </c>
      <c r="I25" s="116">
        <v>2845.38</v>
      </c>
      <c r="J25" s="117">
        <f t="shared" si="4"/>
        <v>0.06243004601417734</v>
      </c>
      <c r="K25" s="118">
        <v>2153</v>
      </c>
      <c r="L25" s="119">
        <v>5603.6</v>
      </c>
      <c r="M25" s="117">
        <f t="shared" si="5"/>
        <v>0.08925092235625752</v>
      </c>
      <c r="N25" s="118">
        <v>63</v>
      </c>
      <c r="O25" s="119">
        <v>68.9</v>
      </c>
      <c r="P25" s="117">
        <f t="shared" si="6"/>
        <v>0.002611615470712598</v>
      </c>
      <c r="Q25" s="118">
        <v>393</v>
      </c>
      <c r="R25" s="119">
        <v>3375.4</v>
      </c>
      <c r="S25" s="117">
        <f t="shared" si="7"/>
        <v>0.01629150603158811</v>
      </c>
      <c r="T25" s="118">
        <f t="shared" si="12"/>
        <v>3578</v>
      </c>
      <c r="U25" s="206">
        <f t="shared" si="10"/>
        <v>13386.799999999997</v>
      </c>
      <c r="V25" s="204">
        <f t="shared" si="11"/>
        <v>0.14832317705094722</v>
      </c>
      <c r="W25" s="207">
        <f>'МСП за январь-июнь 2019'!B27</f>
        <v>2297</v>
      </c>
      <c r="X25" s="208">
        <f>'МСП за январь-июнь 2019'!I27</f>
        <v>4444.672299098434</v>
      </c>
      <c r="Y25" s="204">
        <f t="shared" si="8"/>
        <v>0.09522032914645774</v>
      </c>
      <c r="Z25" s="206">
        <f t="shared" si="9"/>
        <v>386.9980234304253</v>
      </c>
      <c r="AA25" s="205">
        <f>'МСП за январь-июнь 2019'!P27</f>
        <v>4077</v>
      </c>
      <c r="AB25" s="208">
        <f>'МСП за январь-июнь 2019'!X27</f>
        <v>12518.05212</v>
      </c>
      <c r="AC25" s="204">
        <f t="shared" si="1"/>
        <v>0.16900882974754383</v>
      </c>
      <c r="AD25" s="208">
        <f t="shared" si="2"/>
        <v>614.0815364238412</v>
      </c>
    </row>
    <row r="26" spans="1:30" s="121" customFormat="1" ht="15.75" customHeight="1">
      <c r="A26" s="197">
        <v>20</v>
      </c>
      <c r="B26" s="198" t="s">
        <v>28</v>
      </c>
      <c r="C26" s="122">
        <v>15717</v>
      </c>
      <c r="D26" s="112">
        <v>6615</v>
      </c>
      <c r="E26" s="113">
        <f t="shared" si="0"/>
        <v>0.4208818476808551</v>
      </c>
      <c r="F26" s="114">
        <v>23068.289999999997</v>
      </c>
      <c r="G26" s="114">
        <f t="shared" si="3"/>
        <v>498.18140589569157</v>
      </c>
      <c r="H26" s="257">
        <v>589</v>
      </c>
      <c r="I26" s="116">
        <v>734.69</v>
      </c>
      <c r="J26" s="117">
        <f t="shared" si="4"/>
        <v>0.03747534516765286</v>
      </c>
      <c r="K26" s="118">
        <v>2018</v>
      </c>
      <c r="L26" s="119">
        <v>4080.1</v>
      </c>
      <c r="M26" s="117">
        <f t="shared" si="5"/>
        <v>0.12839600432652543</v>
      </c>
      <c r="N26" s="118">
        <v>25</v>
      </c>
      <c r="O26" s="119">
        <v>24.9</v>
      </c>
      <c r="P26" s="117">
        <f t="shared" si="6"/>
        <v>0.0015906343449767768</v>
      </c>
      <c r="Q26" s="118">
        <v>641</v>
      </c>
      <c r="R26" s="119">
        <v>5313.3</v>
      </c>
      <c r="S26" s="117">
        <f t="shared" si="7"/>
        <v>0.040783864605204556</v>
      </c>
      <c r="T26" s="118">
        <f t="shared" si="12"/>
        <v>3342</v>
      </c>
      <c r="U26" s="206">
        <f t="shared" si="10"/>
        <v>12915.3</v>
      </c>
      <c r="V26" s="204">
        <f t="shared" si="11"/>
        <v>0.2126359992364955</v>
      </c>
      <c r="W26" s="207">
        <f>'МСП за январь-июнь 2019'!B28</f>
        <v>2092</v>
      </c>
      <c r="X26" s="208">
        <f>'МСП за январь-июнь 2019'!I28</f>
        <v>3459.743093694447</v>
      </c>
      <c r="Y26" s="204">
        <f t="shared" si="8"/>
        <v>0.13310428198765667</v>
      </c>
      <c r="Z26" s="206">
        <f t="shared" si="9"/>
        <v>330.75937798226073</v>
      </c>
      <c r="AA26" s="205">
        <f>'МСП за январь-июнь 2019'!P28</f>
        <v>4092</v>
      </c>
      <c r="AB26" s="208">
        <f>'МСП за январь-июнь 2019'!X28</f>
        <v>13593.79224</v>
      </c>
      <c r="AC26" s="204">
        <f t="shared" si="1"/>
        <v>0.2603550295857988</v>
      </c>
      <c r="AD26" s="208">
        <f t="shared" si="2"/>
        <v>664.4082228739003</v>
      </c>
    </row>
    <row r="27" spans="1:30" s="121" customFormat="1" ht="15.75" customHeight="1">
      <c r="A27" s="197">
        <v>21</v>
      </c>
      <c r="B27" s="198" t="s">
        <v>29</v>
      </c>
      <c r="C27" s="122">
        <v>13659</v>
      </c>
      <c r="D27" s="112">
        <v>4179</v>
      </c>
      <c r="E27" s="113">
        <f t="shared" si="0"/>
        <v>0.30595211948166046</v>
      </c>
      <c r="F27" s="114">
        <v>14498.7</v>
      </c>
      <c r="G27" s="114">
        <f t="shared" si="3"/>
        <v>495.631217311045</v>
      </c>
      <c r="H27" s="257">
        <v>567</v>
      </c>
      <c r="I27" s="116">
        <v>832.2</v>
      </c>
      <c r="J27" s="117">
        <f t="shared" si="4"/>
        <v>0.04151109158796398</v>
      </c>
      <c r="K27" s="118">
        <v>1307</v>
      </c>
      <c r="L27" s="119">
        <v>2558.2</v>
      </c>
      <c r="M27" s="117">
        <f t="shared" si="5"/>
        <v>0.09568782487737024</v>
      </c>
      <c r="N27" s="118">
        <v>18</v>
      </c>
      <c r="O27" s="119">
        <v>14.5</v>
      </c>
      <c r="P27" s="117">
        <f t="shared" si="6"/>
        <v>0.001317812431363936</v>
      </c>
      <c r="Q27" s="118">
        <v>527</v>
      </c>
      <c r="R27" s="119">
        <v>4564.4</v>
      </c>
      <c r="S27" s="117">
        <f t="shared" si="7"/>
        <v>0.038582619518266345</v>
      </c>
      <c r="T27" s="118">
        <f t="shared" si="12"/>
        <v>1760</v>
      </c>
      <c r="U27" s="206">
        <f t="shared" si="10"/>
        <v>6529.4</v>
      </c>
      <c r="V27" s="204">
        <f t="shared" si="11"/>
        <v>0.12885277106669596</v>
      </c>
      <c r="W27" s="207">
        <f>'МСП за январь-июнь 2019'!B29</f>
        <v>1390</v>
      </c>
      <c r="X27" s="208">
        <f>'МСП за январь-июнь 2019'!I29</f>
        <v>2128.19991428883</v>
      </c>
      <c r="Y27" s="204">
        <f t="shared" si="8"/>
        <v>0.10176440442199282</v>
      </c>
      <c r="Z27" s="206">
        <f t="shared" si="9"/>
        <v>306.215815005587</v>
      </c>
      <c r="AA27" s="205">
        <f>'МСП за январь-июнь 2019'!P29</f>
        <v>2334</v>
      </c>
      <c r="AB27" s="208">
        <f>'МСП за январь-июнь 2019'!X29</f>
        <v>8774.375399999999</v>
      </c>
      <c r="AC27" s="204">
        <f t="shared" si="1"/>
        <v>0.17087634526685702</v>
      </c>
      <c r="AD27" s="208">
        <f t="shared" si="2"/>
        <v>751.8744987146529</v>
      </c>
    </row>
    <row r="28" spans="1:30" s="121" customFormat="1" ht="15.75" customHeight="1">
      <c r="A28" s="197">
        <v>22</v>
      </c>
      <c r="B28" s="198" t="s">
        <v>5</v>
      </c>
      <c r="C28" s="112">
        <v>33745</v>
      </c>
      <c r="D28" s="112">
        <v>10885</v>
      </c>
      <c r="E28" s="113">
        <f t="shared" si="0"/>
        <v>0.3225663061194251</v>
      </c>
      <c r="F28" s="114">
        <v>36958.69</v>
      </c>
      <c r="G28" s="114">
        <f t="shared" si="3"/>
        <v>485.0540061683838</v>
      </c>
      <c r="H28" s="257">
        <v>1629</v>
      </c>
      <c r="I28" s="116">
        <v>4356.09</v>
      </c>
      <c r="J28" s="117">
        <f t="shared" si="4"/>
        <v>0.04827381834345829</v>
      </c>
      <c r="K28" s="118">
        <v>3136</v>
      </c>
      <c r="L28" s="119">
        <v>11380.3</v>
      </c>
      <c r="M28" s="117">
        <f t="shared" si="5"/>
        <v>0.09293228626463179</v>
      </c>
      <c r="N28" s="118">
        <v>576</v>
      </c>
      <c r="O28" s="119">
        <v>608.8</v>
      </c>
      <c r="P28" s="117">
        <f t="shared" si="6"/>
        <v>0.017069195436360943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5544</v>
      </c>
      <c r="U28" s="206">
        <f t="shared" si="10"/>
        <v>20613.500000000004</v>
      </c>
      <c r="V28" s="204">
        <f t="shared" si="11"/>
        <v>0.16429100607497407</v>
      </c>
      <c r="W28" s="207">
        <f>'МСП за январь-июнь 2019'!B30</f>
        <v>3415</v>
      </c>
      <c r="X28" s="208">
        <f>'МСП за январь-июнь 2019'!I30</f>
        <v>8989.714684066554</v>
      </c>
      <c r="Y28" s="204">
        <f t="shared" si="8"/>
        <v>0.10120017780411913</v>
      </c>
      <c r="Z28" s="206">
        <f t="shared" si="9"/>
        <v>526.4840224929168</v>
      </c>
      <c r="AA28" s="205">
        <f>'МСП за январь-июнь 2019'!P30</f>
        <v>5664</v>
      </c>
      <c r="AB28" s="208">
        <f>'МСП за январь-июнь 2019'!X30</f>
        <v>15247.69344</v>
      </c>
      <c r="AC28" s="204">
        <f t="shared" si="1"/>
        <v>0.16784708845754925</v>
      </c>
      <c r="AD28" s="208">
        <f t="shared" si="2"/>
        <v>538.4072542372882</v>
      </c>
    </row>
    <row r="29" spans="1:30" s="121" customFormat="1" ht="15.75" customHeight="1">
      <c r="A29" s="197">
        <v>23</v>
      </c>
      <c r="B29" s="198" t="s">
        <v>6</v>
      </c>
      <c r="C29" s="112">
        <v>44786</v>
      </c>
      <c r="D29" s="112">
        <v>13535</v>
      </c>
      <c r="E29" s="113">
        <f t="shared" si="0"/>
        <v>0.3022149778948779</v>
      </c>
      <c r="F29" s="114">
        <v>42812.59</v>
      </c>
      <c r="G29" s="114">
        <f t="shared" si="3"/>
        <v>451.8717610427991</v>
      </c>
      <c r="H29" s="257">
        <v>3582</v>
      </c>
      <c r="I29" s="116">
        <v>8854.99</v>
      </c>
      <c r="J29" s="117">
        <f t="shared" si="4"/>
        <v>0.07998035100254544</v>
      </c>
      <c r="K29" s="118">
        <v>4191</v>
      </c>
      <c r="L29" s="119">
        <v>14120.4</v>
      </c>
      <c r="M29" s="117">
        <f t="shared" si="5"/>
        <v>0.09357835037735006</v>
      </c>
      <c r="N29" s="118">
        <v>568</v>
      </c>
      <c r="O29" s="119">
        <v>639.6</v>
      </c>
      <c r="P29" s="117">
        <f t="shared" si="6"/>
        <v>0.01268253472067164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5194</v>
      </c>
      <c r="U29" s="206">
        <f t="shared" si="10"/>
        <v>19197.6</v>
      </c>
      <c r="V29" s="204">
        <f t="shared" si="11"/>
        <v>0.11597374179431072</v>
      </c>
      <c r="W29" s="207">
        <f>'МСП за январь-июнь 2019'!B31</f>
        <v>4566</v>
      </c>
      <c r="X29" s="208">
        <f>'МСП за январь-июнь 2019'!I31</f>
        <v>10829.70366408003</v>
      </c>
      <c r="Y29" s="204">
        <f t="shared" si="8"/>
        <v>0.10195150270173715</v>
      </c>
      <c r="Z29" s="206">
        <f t="shared" si="9"/>
        <v>474.36284117739945</v>
      </c>
      <c r="AA29" s="205">
        <f>'МСП за январь-июнь 2019'!P31</f>
        <v>5360</v>
      </c>
      <c r="AB29" s="208">
        <f>'МСП за январь-июнь 2019'!X31</f>
        <v>14209.675199999998</v>
      </c>
      <c r="AC29" s="204">
        <f t="shared" si="1"/>
        <v>0.11968025722323941</v>
      </c>
      <c r="AD29" s="208">
        <f t="shared" si="2"/>
        <v>530.2117611940297</v>
      </c>
    </row>
    <row r="30" spans="1:30" s="121" customFormat="1" ht="15.75" customHeight="1">
      <c r="A30" s="197">
        <v>24</v>
      </c>
      <c r="B30" s="198" t="s">
        <v>7</v>
      </c>
      <c r="C30" s="112">
        <v>127497</v>
      </c>
      <c r="D30" s="112">
        <v>32418</v>
      </c>
      <c r="E30" s="113">
        <f t="shared" si="0"/>
        <v>0.25426480623073483</v>
      </c>
      <c r="F30" s="114">
        <v>115001.71</v>
      </c>
      <c r="G30" s="114">
        <f t="shared" si="3"/>
        <v>506.78066858799787</v>
      </c>
      <c r="H30" s="257">
        <v>4607</v>
      </c>
      <c r="I30" s="116">
        <v>22370.61</v>
      </c>
      <c r="J30" s="117">
        <f t="shared" si="4"/>
        <v>0.036134183549416846</v>
      </c>
      <c r="K30" s="118">
        <v>11724</v>
      </c>
      <c r="L30" s="119">
        <v>36285.1</v>
      </c>
      <c r="M30" s="117">
        <f t="shared" si="5"/>
        <v>0.0919551048259959</v>
      </c>
      <c r="N30" s="118">
        <v>1723</v>
      </c>
      <c r="O30" s="119">
        <v>1748</v>
      </c>
      <c r="P30" s="117">
        <f t="shared" si="6"/>
        <v>0.013514043467689436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14364</v>
      </c>
      <c r="U30" s="206">
        <f t="shared" si="10"/>
        <v>54598.00000000001</v>
      </c>
      <c r="V30" s="204">
        <f t="shared" si="11"/>
        <v>0.11266147438763265</v>
      </c>
      <c r="W30" s="207">
        <f>'МСП за январь-июнь 2019'!B32</f>
        <v>12474</v>
      </c>
      <c r="X30" s="208">
        <f>'МСП за январь-июнь 2019'!I32</f>
        <v>28255.374239219655</v>
      </c>
      <c r="Y30" s="204">
        <f t="shared" si="8"/>
        <v>0.09783759617873362</v>
      </c>
      <c r="Z30" s="206">
        <f t="shared" si="9"/>
        <v>453.0282866637752</v>
      </c>
      <c r="AA30" s="205">
        <f>'МСП за январь-июнь 2019'!P32</f>
        <v>14829</v>
      </c>
      <c r="AB30" s="208">
        <f>'МСП за январь-июнь 2019'!X32</f>
        <v>40280.12352</v>
      </c>
      <c r="AC30" s="204">
        <f t="shared" si="1"/>
        <v>0.11630861902633004</v>
      </c>
      <c r="AD30" s="208">
        <f t="shared" si="2"/>
        <v>543.2614946388833</v>
      </c>
    </row>
    <row r="31" spans="1:30" s="121" customFormat="1" ht="15.75" customHeight="1">
      <c r="A31" s="197">
        <v>25</v>
      </c>
      <c r="B31" s="198" t="s">
        <v>8</v>
      </c>
      <c r="C31" s="112">
        <v>28346</v>
      </c>
      <c r="D31" s="112">
        <v>9233</v>
      </c>
      <c r="E31" s="113">
        <f t="shared" si="0"/>
        <v>0.3257249700134058</v>
      </c>
      <c r="F31" s="114">
        <v>36080.53999999999</v>
      </c>
      <c r="G31" s="114">
        <f t="shared" si="3"/>
        <v>558.254398044282</v>
      </c>
      <c r="H31" s="257">
        <v>1735</v>
      </c>
      <c r="I31" s="116">
        <v>8688.44</v>
      </c>
      <c r="J31" s="117">
        <f t="shared" si="4"/>
        <v>0.061207930572214776</v>
      </c>
      <c r="K31" s="121">
        <v>3427</v>
      </c>
      <c r="L31" s="119">
        <v>13320.2</v>
      </c>
      <c r="M31" s="117">
        <f>K32/C31</f>
        <v>0.15660057856487689</v>
      </c>
      <c r="N31" s="118">
        <v>479</v>
      </c>
      <c r="O31" s="119">
        <v>516.6</v>
      </c>
      <c r="P31" s="117">
        <f t="shared" si="6"/>
        <v>0.016898327806392437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112574</v>
      </c>
      <c r="U31" s="206">
        <f t="shared" si="10"/>
        <v>13555.29999999999</v>
      </c>
      <c r="V31" s="204">
        <f t="shared" si="11"/>
        <v>3.971424539617583</v>
      </c>
      <c r="W31" s="207">
        <f>'МСП за январь-июнь 2019'!B33</f>
        <v>3809</v>
      </c>
      <c r="X31" s="208">
        <f>'МСП за январь-июнь 2019'!I33</f>
        <v>10533.239366591144</v>
      </c>
      <c r="Y31" s="204">
        <f t="shared" si="8"/>
        <v>0.13437522048966344</v>
      </c>
      <c r="Z31" s="206">
        <f t="shared" si="9"/>
        <v>553.0711140242133</v>
      </c>
      <c r="AA31" s="205">
        <f>'МСП за январь-июнь 2019'!P33</f>
        <v>3815</v>
      </c>
      <c r="AB31" s="208">
        <f>'МСП за январь-июнь 2019'!X33</f>
        <v>10197.66384</v>
      </c>
      <c r="AC31" s="204">
        <f t="shared" si="1"/>
        <v>0.13458689056657025</v>
      </c>
      <c r="AD31" s="208">
        <f t="shared" si="2"/>
        <v>534.6088513761467</v>
      </c>
    </row>
    <row r="32" spans="1:30" s="121" customFormat="1" ht="15.75" customHeight="1">
      <c r="A32" s="197">
        <v>26</v>
      </c>
      <c r="B32" s="198" t="s">
        <v>4</v>
      </c>
      <c r="C32" s="112">
        <v>508260</v>
      </c>
      <c r="D32" s="112">
        <v>118215</v>
      </c>
      <c r="E32" s="113">
        <f t="shared" si="0"/>
        <v>0.23258765198913942</v>
      </c>
      <c r="F32" s="114">
        <v>421399.14999999997</v>
      </c>
      <c r="G32" s="114">
        <f t="shared" si="3"/>
        <v>509.24060881807355</v>
      </c>
      <c r="H32" s="257">
        <v>22237</v>
      </c>
      <c r="I32" s="116">
        <v>95230.25</v>
      </c>
      <c r="J32" s="117">
        <f>H32/C32</f>
        <v>0.04375122968559399</v>
      </c>
      <c r="K32" s="118">
        <v>4439</v>
      </c>
      <c r="L32" s="119">
        <v>4549.1</v>
      </c>
      <c r="M32" s="117" t="e">
        <f>#REF!/C32</f>
        <v>#REF!</v>
      </c>
      <c r="N32" s="118">
        <v>4439</v>
      </c>
      <c r="O32" s="119">
        <v>4549.1</v>
      </c>
      <c r="P32" s="117">
        <f t="shared" si="6"/>
        <v>0.008733718962735608</v>
      </c>
      <c r="Q32" s="118">
        <v>458</v>
      </c>
      <c r="R32" s="119">
        <v>4281.8</v>
      </c>
      <c r="S32" s="117">
        <f t="shared" si="7"/>
        <v>0.0009011136032739149</v>
      </c>
      <c r="T32" s="118">
        <f>D33-H32-K32-N32-Q32</f>
        <v>283090</v>
      </c>
      <c r="U32" s="206">
        <f t="shared" si="10"/>
        <v>312788.9</v>
      </c>
      <c r="V32" s="204">
        <f t="shared" si="11"/>
        <v>0.5569787116829968</v>
      </c>
      <c r="W32" s="207">
        <f>'МСП за январь-июнь 2019'!B34</f>
        <v>43765</v>
      </c>
      <c r="X32" s="208">
        <f>'МСП за январь-июнь 2019'!I34</f>
        <v>102931.09037637897</v>
      </c>
      <c r="Y32" s="204">
        <f t="shared" si="8"/>
        <v>0.08610750403336875</v>
      </c>
      <c r="Z32" s="206">
        <f t="shared" si="9"/>
        <v>470.3808539992184</v>
      </c>
      <c r="AA32" s="205">
        <f>'МСП за январь-июнь 2019'!P34</f>
        <v>49982</v>
      </c>
      <c r="AB32" s="208">
        <v>139167.3</v>
      </c>
      <c r="AC32" s="204">
        <f t="shared" si="1"/>
        <v>0.0983394325738795</v>
      </c>
      <c r="AD32" s="208">
        <f t="shared" si="2"/>
        <v>556.8696730823095</v>
      </c>
    </row>
    <row r="33" spans="1:30" s="121" customFormat="1" ht="19.5" customHeight="1">
      <c r="A33" s="227" t="s">
        <v>3</v>
      </c>
      <c r="B33" s="227"/>
      <c r="C33" s="123">
        <f>SUM(C7:C32)</f>
        <v>1217820</v>
      </c>
      <c r="D33" s="182">
        <f>SUM(D7:D32)</f>
        <v>314663</v>
      </c>
      <c r="E33" s="124">
        <f t="shared" si="0"/>
        <v>0.25838219112840977</v>
      </c>
      <c r="F33" s="125">
        <f>SUM(F7:F32)</f>
        <v>1114181.3733816394</v>
      </c>
      <c r="G33" s="126">
        <f t="shared" si="3"/>
        <v>505.83884227236274</v>
      </c>
      <c r="H33" s="123">
        <f>SUM(H7:H32)</f>
        <v>48157</v>
      </c>
      <c r="I33" s="125">
        <f>SUM(I7:I32)</f>
        <v>166429.57</v>
      </c>
      <c r="J33" s="127">
        <f t="shared" si="4"/>
        <v>0.03954361071422706</v>
      </c>
      <c r="K33" s="170">
        <f>SUM(K7:K32)</f>
        <v>66870</v>
      </c>
      <c r="L33" s="125">
        <f>SUM(L7:L32)</f>
        <v>171610.40000000002</v>
      </c>
      <c r="M33" s="127">
        <f t="shared" si="5"/>
        <v>0.05490959255062324</v>
      </c>
      <c r="N33" s="123">
        <f>SUM(N7:N32)</f>
        <v>8754</v>
      </c>
      <c r="O33" s="125">
        <f>SUM(O7:O32)</f>
        <v>9074.5</v>
      </c>
      <c r="P33" s="127">
        <f t="shared" si="6"/>
        <v>0.007188254421835739</v>
      </c>
      <c r="Q33" s="123">
        <f>SUM(Q7:Q32)</f>
        <v>14960</v>
      </c>
      <c r="R33" s="125">
        <f>SUM(R7:R32)</f>
        <v>123041.49999999999</v>
      </c>
      <c r="S33" s="127">
        <f t="shared" si="7"/>
        <v>0.01228424561922123</v>
      </c>
      <c r="T33" s="170">
        <f t="shared" si="12"/>
        <v>175922</v>
      </c>
      <c r="U33" s="214">
        <f>SUM(U7:U32)</f>
        <v>644025.4033816393</v>
      </c>
      <c r="V33" s="216">
        <f t="shared" si="11"/>
        <v>0.1444564878225025</v>
      </c>
      <c r="W33" s="218">
        <f>'МСП за январь-июнь 2019'!B35</f>
        <v>109532</v>
      </c>
      <c r="X33" s="219">
        <f>'МСП за январь-июнь 2019'!I35</f>
        <v>236284.78579999998</v>
      </c>
      <c r="Y33" s="216">
        <f t="shared" si="8"/>
        <v>0.08994104219014304</v>
      </c>
      <c r="Z33" s="220">
        <f t="shared" si="9"/>
        <v>431.4443008435891</v>
      </c>
      <c r="AA33" s="217">
        <f>'МСП за январь-июнь 2019'!P35</f>
        <v>155669</v>
      </c>
      <c r="AB33" s="219">
        <f>SUM(AB7:AB32)</f>
        <v>474368.77014816005</v>
      </c>
      <c r="AC33" s="216">
        <f t="shared" si="1"/>
        <v>0.12782595129001</v>
      </c>
      <c r="AD33" s="219">
        <f t="shared" si="2"/>
        <v>609.4582352917537</v>
      </c>
    </row>
    <row r="34" spans="1:30" ht="15" hidden="1">
      <c r="A34" s="190"/>
      <c r="B34" s="190"/>
      <c r="C34" s="190"/>
      <c r="D34" s="221">
        <f>H33+K33+N33+Q33+T33</f>
        <v>314663</v>
      </c>
      <c r="E34" s="190"/>
      <c r="F34" s="190"/>
      <c r="G34" s="201">
        <f t="shared" si="3"/>
        <v>0</v>
      </c>
      <c r="H34" s="190"/>
      <c r="I34" s="222">
        <f>I33/H33/5*1000</f>
        <v>691.1957555495567</v>
      </c>
      <c r="J34" s="190"/>
      <c r="K34" s="190"/>
      <c r="L34" s="222">
        <f>L33/K33/5*1000</f>
        <v>513.2657394945417</v>
      </c>
      <c r="M34" s="190"/>
      <c r="N34" s="190"/>
      <c r="O34" s="222">
        <f>O33/N33/5*1000</f>
        <v>207.32236691798036</v>
      </c>
      <c r="P34" s="190"/>
      <c r="Q34" s="190"/>
      <c r="R34" s="222">
        <f>R33/Q33/5*1000</f>
        <v>1644.939839572192</v>
      </c>
      <c r="S34" s="190"/>
      <c r="T34" s="190"/>
      <c r="U34" s="222">
        <f>U33/T33/5*1000</f>
        <v>732.1715344091577</v>
      </c>
      <c r="V34" s="190"/>
      <c r="W34" s="207">
        <f>'МСП за январь-июнь 2019'!B36-K34</f>
        <v>0</v>
      </c>
      <c r="X34" s="208">
        <f>'МСП за январь-июнь 2019'!I36-'по форме министра на 01.09'!L34-'МСП за январь-июнь 2019'!O36</f>
        <v>-513.2657394945417</v>
      </c>
      <c r="Y34" s="190"/>
      <c r="Z34" s="190"/>
      <c r="AA34" s="190"/>
      <c r="AB34" s="190"/>
      <c r="AC34" s="190"/>
      <c r="AD34" s="190"/>
    </row>
    <row r="35" spans="1:30" ht="15">
      <c r="A35" s="223" t="s">
        <v>157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</row>
    <row r="36" spans="1:30" ht="15">
      <c r="A36" s="223" t="s">
        <v>142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</row>
    <row r="37" spans="1:30" ht="15">
      <c r="A37" s="224" t="s">
        <v>143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 t="s">
        <v>155</v>
      </c>
      <c r="Z37" s="190"/>
      <c r="AA37" s="190"/>
      <c r="AB37" s="190"/>
      <c r="AC37" s="190"/>
      <c r="AD37" s="190"/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5" zoomScaleNormal="40" zoomScaleSheetLayoutView="5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1" sqref="Z11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1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72" t="s">
        <v>35</v>
      </c>
      <c r="E6" s="172" t="s">
        <v>138</v>
      </c>
      <c r="F6" s="172" t="s">
        <v>139</v>
      </c>
      <c r="G6" s="172" t="s">
        <v>140</v>
      </c>
      <c r="H6" s="172" t="s">
        <v>35</v>
      </c>
      <c r="I6" s="172" t="s">
        <v>139</v>
      </c>
      <c r="J6" s="172" t="s">
        <v>47</v>
      </c>
      <c r="K6" s="172" t="s">
        <v>35</v>
      </c>
      <c r="L6" s="172" t="s">
        <v>139</v>
      </c>
      <c r="M6" s="172" t="s">
        <v>47</v>
      </c>
      <c r="N6" s="172" t="s">
        <v>35</v>
      </c>
      <c r="O6" s="172" t="s">
        <v>139</v>
      </c>
      <c r="P6" s="172" t="s">
        <v>47</v>
      </c>
      <c r="Q6" s="172" t="s">
        <v>35</v>
      </c>
      <c r="R6" s="172" t="s">
        <v>139</v>
      </c>
      <c r="S6" s="172" t="s">
        <v>47</v>
      </c>
      <c r="T6" s="172" t="s">
        <v>35</v>
      </c>
      <c r="U6" s="172" t="s">
        <v>139</v>
      </c>
      <c r="V6" s="172" t="s">
        <v>47</v>
      </c>
      <c r="W6" s="173" t="s">
        <v>2</v>
      </c>
      <c r="X6" s="172" t="s">
        <v>33</v>
      </c>
      <c r="Y6" s="172" t="s">
        <v>47</v>
      </c>
      <c r="Z6" s="172" t="s">
        <v>31</v>
      </c>
      <c r="AA6" s="172" t="s">
        <v>2</v>
      </c>
      <c r="AB6" s="172" t="s">
        <v>34</v>
      </c>
      <c r="AC6" s="172" t="s">
        <v>47</v>
      </c>
      <c r="AD6" s="172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14216</v>
      </c>
      <c r="D7" s="112">
        <v>4000</v>
      </c>
      <c r="E7" s="113">
        <f aca="true" t="shared" si="0" ref="E7:E33">D7/C7</f>
        <v>0.28137310073157007</v>
      </c>
      <c r="F7" s="114">
        <v>12766.5</v>
      </c>
      <c r="G7" s="114">
        <f>F7/D7/8*1000</f>
        <v>398.953125</v>
      </c>
      <c r="H7" s="115">
        <v>400</v>
      </c>
      <c r="I7" s="116">
        <v>505.9</v>
      </c>
      <c r="J7" s="117">
        <f>H7/C7</f>
        <v>0.028137310073157007</v>
      </c>
      <c r="K7" s="118">
        <v>1137</v>
      </c>
      <c r="L7" s="119">
        <v>1904.5</v>
      </c>
      <c r="M7" s="117">
        <f>K7/C7</f>
        <v>0.07998030388294879</v>
      </c>
      <c r="N7" s="118">
        <v>0</v>
      </c>
      <c r="O7" s="119">
        <v>0</v>
      </c>
      <c r="P7" s="117">
        <f>N7/C7</f>
        <v>0</v>
      </c>
      <c r="Q7" s="118">
        <v>352</v>
      </c>
      <c r="R7" s="119">
        <v>2907.4</v>
      </c>
      <c r="S7" s="117">
        <f>Q7/C7</f>
        <v>0.024760832864378166</v>
      </c>
      <c r="T7" s="118">
        <f>D7-H7-K7-Q7</f>
        <v>2111</v>
      </c>
      <c r="U7" s="119">
        <f>F7-I7-L7-R7</f>
        <v>7448.700000000001</v>
      </c>
      <c r="V7" s="117">
        <f>T7/C7</f>
        <v>0.1484946539110861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0.0799099606077659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0.1738885762521103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15173</v>
      </c>
      <c r="D8" s="112">
        <v>5105</v>
      </c>
      <c r="E8" s="113">
        <f t="shared" si="0"/>
        <v>0.33645290977394054</v>
      </c>
      <c r="F8" s="114">
        <v>17342.4</v>
      </c>
      <c r="G8" s="114">
        <f aca="true" t="shared" si="3" ref="G8:G32">F8/D8/8*1000</f>
        <v>424.6425073457395</v>
      </c>
      <c r="H8" s="115">
        <v>890</v>
      </c>
      <c r="I8" s="116">
        <v>1413</v>
      </c>
      <c r="J8" s="117">
        <f aca="true" t="shared" si="4" ref="J8:J33">H8/C8</f>
        <v>0.05865682462268503</v>
      </c>
      <c r="K8" s="118">
        <v>1313</v>
      </c>
      <c r="L8" s="119">
        <v>2449.8</v>
      </c>
      <c r="M8" s="117">
        <f aca="true" t="shared" si="5" ref="M8:M33">K8/C8</f>
        <v>0.08653529295459039</v>
      </c>
      <c r="N8" s="118">
        <v>10</v>
      </c>
      <c r="O8" s="119">
        <v>6.4</v>
      </c>
      <c r="P8" s="117">
        <f aca="true" t="shared" si="6" ref="P8:P33">N8/C8</f>
        <v>0.0006590654451987082</v>
      </c>
      <c r="Q8" s="118">
        <v>577</v>
      </c>
      <c r="R8" s="119">
        <v>4713.5</v>
      </c>
      <c r="S8" s="117">
        <f aca="true" t="shared" si="7" ref="S8:S33">Q8/C8</f>
        <v>0.038028076187965464</v>
      </c>
      <c r="T8" s="118">
        <f>D8-H8-K8-N8-Q8</f>
        <v>2315</v>
      </c>
      <c r="U8" s="119">
        <f>F8-I8-L8-O8-R8</f>
        <v>8759.700000000003</v>
      </c>
      <c r="V8" s="117">
        <f>T8/C8</f>
        <v>0.15257365056350095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0.08646938641007051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0.19343570816582087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33419</v>
      </c>
      <c r="D9" s="112">
        <v>11227</v>
      </c>
      <c r="E9" s="113">
        <f t="shared" si="0"/>
        <v>0.3359466171938119</v>
      </c>
      <c r="F9" s="114">
        <v>38388.758548049846</v>
      </c>
      <c r="G9" s="114">
        <f t="shared" si="3"/>
        <v>427.41558907154456</v>
      </c>
      <c r="H9" s="115">
        <v>1650</v>
      </c>
      <c r="I9" s="116">
        <v>2826.8</v>
      </c>
      <c r="J9" s="117">
        <f t="shared" si="4"/>
        <v>0.049373111104461534</v>
      </c>
      <c r="K9" s="118">
        <v>3548</v>
      </c>
      <c r="L9" s="119">
        <v>7299.47</v>
      </c>
      <c r="M9" s="117">
        <f t="shared" si="5"/>
        <v>0.10616715042341184</v>
      </c>
      <c r="N9" s="118">
        <v>10</v>
      </c>
      <c r="O9" s="119">
        <v>7.4</v>
      </c>
      <c r="P9" s="117">
        <f t="shared" si="6"/>
        <v>0.000299230976390676</v>
      </c>
      <c r="Q9" s="118">
        <v>1391</v>
      </c>
      <c r="R9" s="119">
        <v>10786.5</v>
      </c>
      <c r="S9" s="117">
        <f t="shared" si="7"/>
        <v>0.04162302881594303</v>
      </c>
      <c r="T9" s="118">
        <f>D9-H9-K9-N9-Q9</f>
        <v>4628</v>
      </c>
      <c r="U9" s="119">
        <f aca="true" t="shared" si="10" ref="U9:U32">F9-I9-L9-O9-R9</f>
        <v>17468.58854804984</v>
      </c>
      <c r="V9" s="117">
        <f aca="true" t="shared" si="11" ref="V9:V33">T9/C9</f>
        <v>0.13848409587360483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0.10538914988479607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0.18055597115413388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31105</v>
      </c>
      <c r="D10" s="112">
        <v>8227</v>
      </c>
      <c r="E10" s="113">
        <f t="shared" si="0"/>
        <v>0.2644912393505867</v>
      </c>
      <c r="F10" s="114">
        <v>29949.872</v>
      </c>
      <c r="G10" s="114">
        <f t="shared" si="3"/>
        <v>455.0545763947976</v>
      </c>
      <c r="H10" s="115">
        <v>901</v>
      </c>
      <c r="I10" s="116">
        <v>1916.7</v>
      </c>
      <c r="J10" s="117">
        <f t="shared" si="4"/>
        <v>0.028966404115094036</v>
      </c>
      <c r="K10" s="118">
        <v>2407</v>
      </c>
      <c r="L10" s="119">
        <v>5399.572</v>
      </c>
      <c r="M10" s="117">
        <f t="shared" si="5"/>
        <v>0.0773830573862723</v>
      </c>
      <c r="N10" s="118">
        <v>94</v>
      </c>
      <c r="O10" s="119">
        <v>70.8</v>
      </c>
      <c r="P10" s="117">
        <f t="shared" si="6"/>
        <v>0.0030220221829287894</v>
      </c>
      <c r="Q10" s="118">
        <v>1160</v>
      </c>
      <c r="R10" s="119">
        <v>9363.8</v>
      </c>
      <c r="S10" s="117">
        <f t="shared" si="7"/>
        <v>0.037293039704227614</v>
      </c>
      <c r="T10" s="118">
        <f aca="true" t="shared" si="12" ref="T10:T33">D10-H10-K10-N10-Q10</f>
        <v>3665</v>
      </c>
      <c r="U10" s="119">
        <f t="shared" si="10"/>
        <v>13199</v>
      </c>
      <c r="V10" s="117">
        <f t="shared" si="11"/>
        <v>0.11782671596206398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0.07854042758398971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0.15537694904356214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22893</v>
      </c>
      <c r="D11" s="112">
        <v>5681</v>
      </c>
      <c r="E11" s="113">
        <f t="shared" si="0"/>
        <v>0.24815445769449176</v>
      </c>
      <c r="F11" s="114">
        <v>20186.899999999998</v>
      </c>
      <c r="G11" s="114">
        <f t="shared" si="3"/>
        <v>444.17576130962857</v>
      </c>
      <c r="H11" s="115">
        <v>630</v>
      </c>
      <c r="I11" s="116">
        <v>951.3</v>
      </c>
      <c r="J11" s="117">
        <f t="shared" si="4"/>
        <v>0.027519329052548815</v>
      </c>
      <c r="K11" s="118">
        <v>1571</v>
      </c>
      <c r="L11" s="119">
        <v>3304.9</v>
      </c>
      <c r="M11" s="117">
        <f t="shared" si="5"/>
        <v>0.06862359673262569</v>
      </c>
      <c r="N11" s="118">
        <v>40</v>
      </c>
      <c r="O11" s="119">
        <v>32.5</v>
      </c>
      <c r="P11" s="117">
        <f t="shared" si="6"/>
        <v>0.0017472589874634168</v>
      </c>
      <c r="Q11" s="118">
        <v>766</v>
      </c>
      <c r="R11" s="119">
        <v>6313.1</v>
      </c>
      <c r="S11" s="117">
        <f t="shared" si="7"/>
        <v>0.03346000960992443</v>
      </c>
      <c r="T11" s="118">
        <f t="shared" si="12"/>
        <v>2674</v>
      </c>
      <c r="U11" s="119">
        <f t="shared" si="10"/>
        <v>9585.099999999999</v>
      </c>
      <c r="V11" s="117">
        <f t="shared" si="11"/>
        <v>0.1168042633119294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0.06897304853011837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0.15139999126370507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34528</v>
      </c>
      <c r="D12" s="112">
        <v>7848</v>
      </c>
      <c r="E12" s="113">
        <f t="shared" si="0"/>
        <v>0.2272937905468026</v>
      </c>
      <c r="F12" s="114">
        <v>26897.099999999995</v>
      </c>
      <c r="G12" s="114">
        <f t="shared" si="3"/>
        <v>428.4069189602446</v>
      </c>
      <c r="H12" s="115">
        <v>754</v>
      </c>
      <c r="I12" s="116">
        <v>964.6</v>
      </c>
      <c r="J12" s="117">
        <f t="shared" si="4"/>
        <v>0.021837349397590362</v>
      </c>
      <c r="K12" s="118">
        <v>2529</v>
      </c>
      <c r="L12" s="119">
        <v>4641.8</v>
      </c>
      <c r="M12" s="117">
        <f t="shared" si="5"/>
        <v>0.07324490268767377</v>
      </c>
      <c r="N12" s="118">
        <v>14</v>
      </c>
      <c r="O12" s="119">
        <v>10.3</v>
      </c>
      <c r="P12" s="117">
        <f t="shared" si="6"/>
        <v>0.00040546802594995364</v>
      </c>
      <c r="Q12" s="118">
        <v>1087</v>
      </c>
      <c r="R12" s="119">
        <v>8806.1</v>
      </c>
      <c r="S12" s="117">
        <f t="shared" si="7"/>
        <v>0.031481696014828545</v>
      </c>
      <c r="T12" s="118">
        <f t="shared" si="12"/>
        <v>3464</v>
      </c>
      <c r="U12" s="119">
        <f t="shared" si="10"/>
        <v>12474.299999999997</v>
      </c>
      <c r="V12" s="117">
        <f t="shared" si="11"/>
        <v>0.10032437442075996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0.07214434661723819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0.13293558850787768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18445</v>
      </c>
      <c r="D13" s="112">
        <v>5408</v>
      </c>
      <c r="E13" s="113">
        <f t="shared" si="0"/>
        <v>0.2931959880726484</v>
      </c>
      <c r="F13" s="114">
        <v>18242.2</v>
      </c>
      <c r="G13" s="114">
        <f t="shared" si="3"/>
        <v>421.6484837278107</v>
      </c>
      <c r="H13" s="115">
        <v>691</v>
      </c>
      <c r="I13" s="116">
        <v>1947.9</v>
      </c>
      <c r="J13" s="117">
        <f t="shared" si="4"/>
        <v>0.03746272702629439</v>
      </c>
      <c r="K13" s="118">
        <v>1758</v>
      </c>
      <c r="L13" s="119">
        <v>4288</v>
      </c>
      <c r="M13" s="117">
        <f t="shared" si="5"/>
        <v>0.0953103822174031</v>
      </c>
      <c r="N13" s="118">
        <v>154</v>
      </c>
      <c r="O13" s="119">
        <v>118.1</v>
      </c>
      <c r="P13" s="117">
        <f t="shared" si="6"/>
        <v>0.008349146110056925</v>
      </c>
      <c r="Q13" s="118">
        <v>270</v>
      </c>
      <c r="R13" s="119">
        <v>2235.1</v>
      </c>
      <c r="S13" s="117">
        <f t="shared" si="7"/>
        <v>0.014638113309840065</v>
      </c>
      <c r="T13" s="118">
        <f t="shared" si="12"/>
        <v>2535</v>
      </c>
      <c r="U13" s="119">
        <f t="shared" si="10"/>
        <v>9653.1</v>
      </c>
      <c r="V13" s="117">
        <f t="shared" si="11"/>
        <v>0.13743561940905394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0.09850908105177555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0.15646516671184602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24567</v>
      </c>
      <c r="D14" s="112">
        <v>7341</v>
      </c>
      <c r="E14" s="113">
        <f t="shared" si="0"/>
        <v>0.2988154841861033</v>
      </c>
      <c r="F14" s="114">
        <v>25166.5</v>
      </c>
      <c r="G14" s="114">
        <f t="shared" si="3"/>
        <v>428.52642691731376</v>
      </c>
      <c r="H14" s="115">
        <v>543</v>
      </c>
      <c r="I14" s="116">
        <v>764.2</v>
      </c>
      <c r="J14" s="117">
        <f t="shared" si="4"/>
        <v>0.02210282085724753</v>
      </c>
      <c r="K14" s="118">
        <v>2908</v>
      </c>
      <c r="L14" s="119">
        <v>6211.2</v>
      </c>
      <c r="M14" s="117">
        <f t="shared" si="5"/>
        <v>0.11837017136809541</v>
      </c>
      <c r="N14" s="118">
        <v>7</v>
      </c>
      <c r="O14" s="119">
        <v>6.6</v>
      </c>
      <c r="P14" s="117">
        <f t="shared" si="6"/>
        <v>0.000284935075507795</v>
      </c>
      <c r="Q14" s="118">
        <v>848</v>
      </c>
      <c r="R14" s="119">
        <v>6855.3</v>
      </c>
      <c r="S14" s="117">
        <f t="shared" si="7"/>
        <v>0.03451784914723002</v>
      </c>
      <c r="T14" s="118">
        <f t="shared" si="12"/>
        <v>3035</v>
      </c>
      <c r="U14" s="119">
        <f t="shared" si="10"/>
        <v>11329.2</v>
      </c>
      <c r="V14" s="117">
        <f t="shared" si="11"/>
        <v>0.12353970773802254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0.11788171123865347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0.15858672202548132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13849</v>
      </c>
      <c r="D15" s="112">
        <v>3947</v>
      </c>
      <c r="E15" s="113">
        <f t="shared" si="0"/>
        <v>0.2850025272582858</v>
      </c>
      <c r="F15" s="114">
        <v>13616.999999999998</v>
      </c>
      <c r="G15" s="114">
        <f t="shared" si="3"/>
        <v>431.24524955662525</v>
      </c>
      <c r="H15" s="115">
        <v>364</v>
      </c>
      <c r="I15" s="116">
        <v>831.3</v>
      </c>
      <c r="J15" s="117">
        <f t="shared" si="4"/>
        <v>0.026283486172286808</v>
      </c>
      <c r="K15" s="118">
        <v>1184</v>
      </c>
      <c r="L15" s="119">
        <v>2297.9</v>
      </c>
      <c r="M15" s="117">
        <f t="shared" si="5"/>
        <v>0.08549353743952633</v>
      </c>
      <c r="N15" s="118">
        <v>14</v>
      </c>
      <c r="O15" s="119">
        <v>8.9</v>
      </c>
      <c r="P15" s="117">
        <f t="shared" si="6"/>
        <v>0.0010109033143187235</v>
      </c>
      <c r="Q15" s="118">
        <v>418</v>
      </c>
      <c r="R15" s="119">
        <v>3207.4</v>
      </c>
      <c r="S15" s="117">
        <f t="shared" si="7"/>
        <v>0.030182684670373314</v>
      </c>
      <c r="T15" s="118">
        <f t="shared" si="12"/>
        <v>1967</v>
      </c>
      <c r="U15" s="119">
        <f t="shared" si="10"/>
        <v>7271.5</v>
      </c>
      <c r="V15" s="117">
        <f t="shared" si="11"/>
        <v>0.14203191566178064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0.07928370279442559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0.17192577081377716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13568</v>
      </c>
      <c r="D16" s="112">
        <v>4334</v>
      </c>
      <c r="E16" s="113">
        <f t="shared" si="0"/>
        <v>0.3194280660377358</v>
      </c>
      <c r="F16" s="114">
        <v>15559.900000000001</v>
      </c>
      <c r="G16" s="114">
        <f t="shared" si="3"/>
        <v>448.7742270419936</v>
      </c>
      <c r="H16" s="115">
        <v>545</v>
      </c>
      <c r="I16" s="116">
        <v>978.2</v>
      </c>
      <c r="J16" s="117">
        <f t="shared" si="4"/>
        <v>0.04016804245283019</v>
      </c>
      <c r="K16" s="118">
        <v>1176</v>
      </c>
      <c r="L16" s="119">
        <v>2318.1</v>
      </c>
      <c r="M16" s="117">
        <f t="shared" si="5"/>
        <v>0.0866745283018868</v>
      </c>
      <c r="N16" s="118">
        <v>14</v>
      </c>
      <c r="O16" s="119">
        <v>6.8</v>
      </c>
      <c r="P16" s="117">
        <f t="shared" si="6"/>
        <v>0.0010318396226415094</v>
      </c>
      <c r="Q16" s="118">
        <v>529</v>
      </c>
      <c r="R16" s="119">
        <v>4205.3</v>
      </c>
      <c r="S16" s="117">
        <f t="shared" si="7"/>
        <v>0.03898879716981132</v>
      </c>
      <c r="T16" s="118">
        <f t="shared" si="12"/>
        <v>2070</v>
      </c>
      <c r="U16" s="119">
        <f t="shared" si="10"/>
        <v>8051.500000000001</v>
      </c>
      <c r="V16" s="117">
        <f t="shared" si="11"/>
        <v>0.15256485849056603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0.08674823113207547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0.1906692216981132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21562</v>
      </c>
      <c r="D17" s="112">
        <v>5645</v>
      </c>
      <c r="E17" s="113">
        <f t="shared" si="0"/>
        <v>0.2618031722474724</v>
      </c>
      <c r="F17" s="114">
        <v>19749.300000000003</v>
      </c>
      <c r="G17" s="114">
        <f t="shared" si="3"/>
        <v>437.3184233835253</v>
      </c>
      <c r="H17" s="115">
        <v>653</v>
      </c>
      <c r="I17" s="116">
        <v>2132</v>
      </c>
      <c r="J17" s="117">
        <f t="shared" si="4"/>
        <v>0.03028476022632409</v>
      </c>
      <c r="K17" s="118">
        <v>1903</v>
      </c>
      <c r="L17" s="119">
        <v>4628.7</v>
      </c>
      <c r="M17" s="117">
        <f t="shared" si="5"/>
        <v>0.08825711900565811</v>
      </c>
      <c r="N17" s="118">
        <v>80</v>
      </c>
      <c r="O17" s="119">
        <v>54.4</v>
      </c>
      <c r="P17" s="117">
        <f t="shared" si="6"/>
        <v>0.003710230961877377</v>
      </c>
      <c r="Q17" s="118">
        <v>412</v>
      </c>
      <c r="R17" s="119">
        <v>3406.3</v>
      </c>
      <c r="S17" s="117">
        <f t="shared" si="7"/>
        <v>0.019107689453668492</v>
      </c>
      <c r="T17" s="118">
        <f t="shared" si="12"/>
        <v>2597</v>
      </c>
      <c r="U17" s="119">
        <f t="shared" si="10"/>
        <v>9527.900000000001</v>
      </c>
      <c r="V17" s="117">
        <f t="shared" si="11"/>
        <v>0.12044337259994435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0.08913829885910397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0.14196271217883313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32107</v>
      </c>
      <c r="D18" s="112">
        <v>8760</v>
      </c>
      <c r="E18" s="113">
        <f t="shared" si="0"/>
        <v>0.2728376989441555</v>
      </c>
      <c r="F18" s="114">
        <v>31091.4</v>
      </c>
      <c r="G18" s="114">
        <f t="shared" si="3"/>
        <v>443.6558219178082</v>
      </c>
      <c r="H18" s="115">
        <v>1004</v>
      </c>
      <c r="I18" s="116">
        <v>1679.9</v>
      </c>
      <c r="J18" s="117">
        <f t="shared" si="4"/>
        <v>0.03127043946802878</v>
      </c>
      <c r="K18" s="118">
        <v>2485</v>
      </c>
      <c r="L18" s="119">
        <v>5261.9</v>
      </c>
      <c r="M18" s="117">
        <f t="shared" si="5"/>
        <v>0.07739745226897561</v>
      </c>
      <c r="N18" s="118">
        <v>35</v>
      </c>
      <c r="O18" s="119">
        <v>20.5</v>
      </c>
      <c r="P18" s="117">
        <f t="shared" si="6"/>
        <v>0.0010901049615348677</v>
      </c>
      <c r="Q18" s="118">
        <v>1103</v>
      </c>
      <c r="R18" s="119">
        <v>8725</v>
      </c>
      <c r="S18" s="117">
        <f t="shared" si="7"/>
        <v>0.03435387921637026</v>
      </c>
      <c r="T18" s="118">
        <f t="shared" si="12"/>
        <v>4133</v>
      </c>
      <c r="U18" s="119">
        <f t="shared" si="10"/>
        <v>15404.099999999999</v>
      </c>
      <c r="V18" s="117">
        <f t="shared" si="11"/>
        <v>0.12872582302924596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0.07693026442831781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0.16438782819945807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11903</v>
      </c>
      <c r="D19" s="112">
        <v>3431</v>
      </c>
      <c r="E19" s="113">
        <f t="shared" si="0"/>
        <v>0.28824666050575487</v>
      </c>
      <c r="F19" s="114">
        <v>12515.5</v>
      </c>
      <c r="G19" s="114">
        <f t="shared" si="3"/>
        <v>455.97129116875544</v>
      </c>
      <c r="H19" s="115">
        <v>299</v>
      </c>
      <c r="I19" s="116">
        <v>674.8</v>
      </c>
      <c r="J19" s="117">
        <f t="shared" si="4"/>
        <v>0.025119717718222297</v>
      </c>
      <c r="K19" s="118">
        <v>1021</v>
      </c>
      <c r="L19" s="119">
        <v>2390.9</v>
      </c>
      <c r="M19" s="117">
        <f t="shared" si="5"/>
        <v>0.08577669495085273</v>
      </c>
      <c r="N19" s="118">
        <v>27</v>
      </c>
      <c r="O19" s="119">
        <v>17.2</v>
      </c>
      <c r="P19" s="117">
        <f t="shared" si="6"/>
        <v>0.0022683357136856256</v>
      </c>
      <c r="Q19" s="118">
        <v>370</v>
      </c>
      <c r="R19" s="119">
        <v>2989.2</v>
      </c>
      <c r="S19" s="117">
        <f t="shared" si="7"/>
        <v>0.03108460052087709</v>
      </c>
      <c r="T19" s="118">
        <f t="shared" si="12"/>
        <v>1714</v>
      </c>
      <c r="U19" s="119">
        <f t="shared" si="10"/>
        <v>6443.400000000001</v>
      </c>
      <c r="V19" s="117">
        <f t="shared" si="11"/>
        <v>0.14399731160211712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0.08594471981853315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0.177014198101319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22204</v>
      </c>
      <c r="D20" s="112">
        <v>5836</v>
      </c>
      <c r="E20" s="113">
        <f t="shared" si="0"/>
        <v>0.2628355251306071</v>
      </c>
      <c r="F20" s="114">
        <v>20651.100000000002</v>
      </c>
      <c r="G20" s="114">
        <f t="shared" si="3"/>
        <v>442.3213673749144</v>
      </c>
      <c r="H20" s="115">
        <v>518</v>
      </c>
      <c r="I20" s="116">
        <v>855.7</v>
      </c>
      <c r="J20" s="117">
        <f t="shared" si="4"/>
        <v>0.023329129886506934</v>
      </c>
      <c r="K20" s="118">
        <v>1998</v>
      </c>
      <c r="L20" s="119">
        <v>4033</v>
      </c>
      <c r="M20" s="117">
        <f t="shared" si="5"/>
        <v>0.08998378670509818</v>
      </c>
      <c r="N20" s="118">
        <v>39</v>
      </c>
      <c r="O20" s="119">
        <v>31.5</v>
      </c>
      <c r="P20" s="117">
        <f t="shared" si="6"/>
        <v>0.001756440281030445</v>
      </c>
      <c r="Q20" s="118">
        <v>816</v>
      </c>
      <c r="R20" s="119">
        <v>6768.1</v>
      </c>
      <c r="S20" s="117">
        <f t="shared" si="7"/>
        <v>0.03675013511079085</v>
      </c>
      <c r="T20" s="118">
        <f t="shared" si="12"/>
        <v>2465</v>
      </c>
      <c r="U20" s="119">
        <f t="shared" si="10"/>
        <v>8962.800000000001</v>
      </c>
      <c r="V20" s="117">
        <f t="shared" si="11"/>
        <v>0.11101603314718068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0.08921815889029004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0.14880201765447668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35375</v>
      </c>
      <c r="D21" s="112">
        <v>7995</v>
      </c>
      <c r="E21" s="113">
        <f t="shared" si="0"/>
        <v>0.2260070671378092</v>
      </c>
      <c r="F21" s="114">
        <v>25160.9</v>
      </c>
      <c r="G21" s="114">
        <f t="shared" si="3"/>
        <v>393.38492808005003</v>
      </c>
      <c r="H21" s="115">
        <v>430</v>
      </c>
      <c r="I21" s="116">
        <v>906.9</v>
      </c>
      <c r="J21" s="117">
        <f t="shared" si="4"/>
        <v>0.01215547703180212</v>
      </c>
      <c r="K21" s="118">
        <v>2785</v>
      </c>
      <c r="L21" s="119">
        <v>5484.4</v>
      </c>
      <c r="M21" s="117">
        <f t="shared" si="5"/>
        <v>0.07872791519434628</v>
      </c>
      <c r="N21" s="118">
        <v>90</v>
      </c>
      <c r="O21" s="119">
        <v>62.3</v>
      </c>
      <c r="P21" s="117">
        <f t="shared" si="6"/>
        <v>0.0025441696113074207</v>
      </c>
      <c r="Q21" s="118">
        <v>527</v>
      </c>
      <c r="R21" s="119">
        <v>3844.5</v>
      </c>
      <c r="S21" s="117">
        <f t="shared" si="7"/>
        <v>0.014897526501766784</v>
      </c>
      <c r="T21" s="118">
        <f t="shared" si="12"/>
        <v>4163</v>
      </c>
      <c r="U21" s="119">
        <f t="shared" si="10"/>
        <v>14862.8</v>
      </c>
      <c r="V21" s="117">
        <f t="shared" si="11"/>
        <v>0.11768197879858658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0.07943462897526501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0.1313356890459364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62039</v>
      </c>
      <c r="D22" s="112">
        <v>12629</v>
      </c>
      <c r="E22" s="113">
        <f t="shared" si="0"/>
        <v>0.20356549912152033</v>
      </c>
      <c r="F22" s="114">
        <v>45151.899999999994</v>
      </c>
      <c r="G22" s="114">
        <f t="shared" si="3"/>
        <v>446.90692057961826</v>
      </c>
      <c r="H22" s="115">
        <v>1164</v>
      </c>
      <c r="I22" s="116">
        <v>3204.2</v>
      </c>
      <c r="J22" s="117">
        <f t="shared" si="4"/>
        <v>0.01876239139895872</v>
      </c>
      <c r="K22" s="118">
        <v>3782</v>
      </c>
      <c r="L22" s="119">
        <v>8415.3</v>
      </c>
      <c r="M22" s="117">
        <f t="shared" si="5"/>
        <v>0.06096165315366141</v>
      </c>
      <c r="N22" s="118">
        <v>112</v>
      </c>
      <c r="O22" s="119">
        <v>67.4</v>
      </c>
      <c r="P22" s="117">
        <f t="shared" si="6"/>
        <v>0.0018053160108963716</v>
      </c>
      <c r="Q22" s="118">
        <v>1451</v>
      </c>
      <c r="R22" s="119">
        <v>10946.4</v>
      </c>
      <c r="S22" s="117">
        <f t="shared" si="7"/>
        <v>0.023388513676880673</v>
      </c>
      <c r="T22" s="118">
        <f t="shared" si="12"/>
        <v>6120</v>
      </c>
      <c r="U22" s="119">
        <f t="shared" si="10"/>
        <v>22518.59999999999</v>
      </c>
      <c r="V22" s="117">
        <f t="shared" si="11"/>
        <v>0.09864762488112316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0.06089717758184368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0.12271313206208997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11969</v>
      </c>
      <c r="D23" s="112">
        <v>3984</v>
      </c>
      <c r="E23" s="113">
        <f t="shared" si="0"/>
        <v>0.332859888044114</v>
      </c>
      <c r="F23" s="114">
        <v>13773.4</v>
      </c>
      <c r="G23" s="114">
        <f t="shared" si="3"/>
        <v>432.1473393574297</v>
      </c>
      <c r="H23" s="115">
        <v>621</v>
      </c>
      <c r="I23" s="116">
        <v>1185.8</v>
      </c>
      <c r="J23" s="117">
        <f t="shared" si="4"/>
        <v>0.05188403375386415</v>
      </c>
      <c r="K23" s="118">
        <v>1402</v>
      </c>
      <c r="L23" s="119">
        <v>3234.1</v>
      </c>
      <c r="M23" s="117">
        <f t="shared" si="5"/>
        <v>0.11713593449745174</v>
      </c>
      <c r="N23" s="118">
        <v>22</v>
      </c>
      <c r="O23" s="119">
        <v>18.6</v>
      </c>
      <c r="P23" s="117">
        <f t="shared" si="6"/>
        <v>0.0018380817110869748</v>
      </c>
      <c r="Q23" s="118">
        <v>467</v>
      </c>
      <c r="R23" s="119">
        <v>3847</v>
      </c>
      <c r="S23" s="117">
        <f t="shared" si="7"/>
        <v>0.03901746177625533</v>
      </c>
      <c r="T23" s="118">
        <f t="shared" si="12"/>
        <v>1472</v>
      </c>
      <c r="U23" s="119">
        <f t="shared" si="10"/>
        <v>5487.9</v>
      </c>
      <c r="V23" s="117">
        <f t="shared" si="11"/>
        <v>0.12298437630545576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0.11646754114796558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0.1651767064917704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8495</v>
      </c>
      <c r="D24" s="112">
        <v>2629</v>
      </c>
      <c r="E24" s="113">
        <f t="shared" si="0"/>
        <v>0.3094761624484991</v>
      </c>
      <c r="F24" s="114">
        <v>8738.6</v>
      </c>
      <c r="G24" s="114">
        <f t="shared" si="3"/>
        <v>415.4906808672499</v>
      </c>
      <c r="H24" s="115">
        <v>307</v>
      </c>
      <c r="I24" s="116">
        <v>552.8</v>
      </c>
      <c r="J24" s="117">
        <f t="shared" si="4"/>
        <v>0.03613890523837551</v>
      </c>
      <c r="K24" s="118">
        <v>879</v>
      </c>
      <c r="L24" s="119">
        <v>1537</v>
      </c>
      <c r="M24" s="117">
        <f t="shared" si="5"/>
        <v>0.10347263095938787</v>
      </c>
      <c r="N24" s="118">
        <v>3</v>
      </c>
      <c r="O24" s="119">
        <v>1.2</v>
      </c>
      <c r="P24" s="117">
        <f t="shared" si="6"/>
        <v>0.0003531489111241907</v>
      </c>
      <c r="Q24" s="118">
        <v>336</v>
      </c>
      <c r="R24" s="119">
        <v>2685.5</v>
      </c>
      <c r="S24" s="117">
        <f t="shared" si="7"/>
        <v>0.03955267804590936</v>
      </c>
      <c r="T24" s="118">
        <f t="shared" si="12"/>
        <v>1104</v>
      </c>
      <c r="U24" s="119">
        <f t="shared" si="10"/>
        <v>3962.1000000000004</v>
      </c>
      <c r="V24" s="117">
        <f t="shared" si="11"/>
        <v>0.1299587992937022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0.10300176574455562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0.17068864037669218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24672</v>
      </c>
      <c r="D25" s="112">
        <v>7733</v>
      </c>
      <c r="E25" s="113">
        <f t="shared" si="0"/>
        <v>0.3134322308690013</v>
      </c>
      <c r="F25" s="114">
        <v>24989.3</v>
      </c>
      <c r="G25" s="114">
        <f t="shared" si="3"/>
        <v>403.9392861761283</v>
      </c>
      <c r="H25" s="115">
        <v>1341</v>
      </c>
      <c r="I25" s="116">
        <v>3071.7</v>
      </c>
      <c r="J25" s="117">
        <f t="shared" si="4"/>
        <v>0.05435311284046693</v>
      </c>
      <c r="K25" s="118">
        <v>2294</v>
      </c>
      <c r="L25" s="119">
        <v>5127.4</v>
      </c>
      <c r="M25" s="117">
        <f t="shared" si="5"/>
        <v>0.0929798962386511</v>
      </c>
      <c r="N25" s="118">
        <v>60</v>
      </c>
      <c r="O25" s="119">
        <v>44.6</v>
      </c>
      <c r="P25" s="117">
        <f t="shared" si="6"/>
        <v>0.0024319066147859923</v>
      </c>
      <c r="Q25" s="118">
        <v>419</v>
      </c>
      <c r="R25" s="119">
        <v>3218.6</v>
      </c>
      <c r="S25" s="117">
        <f t="shared" si="7"/>
        <v>0.016982814526588844</v>
      </c>
      <c r="T25" s="118">
        <f t="shared" si="12"/>
        <v>3619</v>
      </c>
      <c r="U25" s="119">
        <f t="shared" si="10"/>
        <v>13526.999999999998</v>
      </c>
      <c r="V25" s="117">
        <f t="shared" si="11"/>
        <v>0.14668450064850844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0.0931014915693904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0.16524805447470817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16293</v>
      </c>
      <c r="D26" s="112">
        <v>6727</v>
      </c>
      <c r="E26" s="113">
        <f t="shared" si="0"/>
        <v>0.41287669551341066</v>
      </c>
      <c r="F26" s="114">
        <v>23136.299999999996</v>
      </c>
      <c r="G26" s="114">
        <f t="shared" si="3"/>
        <v>429.9148951984539</v>
      </c>
      <c r="H26" s="115">
        <v>537</v>
      </c>
      <c r="I26" s="116">
        <v>764.6</v>
      </c>
      <c r="J26" s="117">
        <f t="shared" si="4"/>
        <v>0.0329589394218376</v>
      </c>
      <c r="K26" s="118">
        <v>2097</v>
      </c>
      <c r="L26" s="119">
        <v>3981.8</v>
      </c>
      <c r="M26" s="117">
        <f t="shared" si="5"/>
        <v>0.1287055790830418</v>
      </c>
      <c r="N26" s="118">
        <v>19</v>
      </c>
      <c r="O26" s="119">
        <v>13.6</v>
      </c>
      <c r="P26" s="117">
        <f t="shared" si="6"/>
        <v>0.0011661449702326152</v>
      </c>
      <c r="Q26" s="118">
        <v>649</v>
      </c>
      <c r="R26" s="119">
        <v>5156.5</v>
      </c>
      <c r="S26" s="117">
        <f t="shared" si="7"/>
        <v>0.039833057141103544</v>
      </c>
      <c r="T26" s="118">
        <f t="shared" si="12"/>
        <v>3425</v>
      </c>
      <c r="U26" s="119">
        <f t="shared" si="10"/>
        <v>13219.8</v>
      </c>
      <c r="V26" s="117">
        <f t="shared" si="11"/>
        <v>0.21021297489719512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0.12839869882771743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0.2511508009574664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14069</v>
      </c>
      <c r="D27" s="112">
        <v>4410</v>
      </c>
      <c r="E27" s="113">
        <f t="shared" si="0"/>
        <v>0.3134551140806027</v>
      </c>
      <c r="F27" s="114">
        <v>14726.7</v>
      </c>
      <c r="G27" s="114">
        <f t="shared" si="3"/>
        <v>417.4234693877551</v>
      </c>
      <c r="H27" s="115">
        <v>683</v>
      </c>
      <c r="I27" s="116">
        <v>882.3</v>
      </c>
      <c r="J27" s="117">
        <f t="shared" si="4"/>
        <v>0.0485464496410548</v>
      </c>
      <c r="K27" s="118">
        <v>1397</v>
      </c>
      <c r="L27" s="119">
        <v>2527.9</v>
      </c>
      <c r="M27" s="117">
        <f t="shared" si="5"/>
        <v>0.09929632525410477</v>
      </c>
      <c r="N27" s="118">
        <v>12</v>
      </c>
      <c r="O27" s="119">
        <v>7</v>
      </c>
      <c r="P27" s="117">
        <f t="shared" si="6"/>
        <v>0.0008529390859336129</v>
      </c>
      <c r="Q27" s="118">
        <v>569</v>
      </c>
      <c r="R27" s="119">
        <v>4840.7</v>
      </c>
      <c r="S27" s="117">
        <f t="shared" si="7"/>
        <v>0.04044352832468548</v>
      </c>
      <c r="T27" s="118">
        <f t="shared" si="12"/>
        <v>1749</v>
      </c>
      <c r="U27" s="119">
        <f t="shared" si="10"/>
        <v>6468.800000000002</v>
      </c>
      <c r="V27" s="117">
        <f t="shared" si="11"/>
        <v>0.12431587177482409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0.09879877745397683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0.1658966522140877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34176</v>
      </c>
      <c r="D28" s="112">
        <v>10453</v>
      </c>
      <c r="E28" s="113">
        <f t="shared" si="0"/>
        <v>0.3058579119850187</v>
      </c>
      <c r="F28" s="114">
        <v>36255.2</v>
      </c>
      <c r="G28" s="114">
        <f t="shared" si="3"/>
        <v>433.5501769826844</v>
      </c>
      <c r="H28" s="115">
        <v>1315</v>
      </c>
      <c r="I28" s="116">
        <v>5134</v>
      </c>
      <c r="J28" s="117">
        <f t="shared" si="4"/>
        <v>0.038477294007490635</v>
      </c>
      <c r="K28" s="118">
        <v>3193</v>
      </c>
      <c r="L28" s="119">
        <v>10308.9</v>
      </c>
      <c r="M28" s="117">
        <f t="shared" si="5"/>
        <v>0.09342813670411985</v>
      </c>
      <c r="N28" s="118">
        <v>510</v>
      </c>
      <c r="O28" s="119">
        <v>365.2</v>
      </c>
      <c r="P28" s="117">
        <f t="shared" si="6"/>
        <v>0.014922752808988764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5435</v>
      </c>
      <c r="U28" s="119">
        <f t="shared" si="10"/>
        <v>20447.099999999995</v>
      </c>
      <c r="V28" s="117">
        <f t="shared" si="11"/>
        <v>0.15902972846441948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0.09992392322097378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0.16573033707865167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45222</v>
      </c>
      <c r="D29" s="112">
        <v>12368</v>
      </c>
      <c r="E29" s="113">
        <f t="shared" si="0"/>
        <v>0.2734952014506214</v>
      </c>
      <c r="F29" s="114">
        <v>41546.8</v>
      </c>
      <c r="G29" s="114">
        <f t="shared" si="3"/>
        <v>419.9021668822769</v>
      </c>
      <c r="H29" s="115">
        <v>2366</v>
      </c>
      <c r="I29" s="116">
        <v>9512.8</v>
      </c>
      <c r="J29" s="117">
        <f t="shared" si="4"/>
        <v>0.05231966741851311</v>
      </c>
      <c r="K29" s="118">
        <v>4347</v>
      </c>
      <c r="L29" s="119">
        <v>12503.3</v>
      </c>
      <c r="M29" s="117">
        <f t="shared" si="5"/>
        <v>0.09612577948785989</v>
      </c>
      <c r="N29" s="118">
        <v>522</v>
      </c>
      <c r="O29" s="119">
        <v>394.3</v>
      </c>
      <c r="P29" s="117">
        <f t="shared" si="6"/>
        <v>0.011543054265622927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5133</v>
      </c>
      <c r="U29" s="119">
        <f t="shared" si="10"/>
        <v>19136.400000000005</v>
      </c>
      <c r="V29" s="117">
        <f t="shared" si="11"/>
        <v>0.11350670027862544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0.10096855512803503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0.11852638096501703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127099</v>
      </c>
      <c r="D30" s="112">
        <v>32741</v>
      </c>
      <c r="E30" s="113">
        <f t="shared" si="0"/>
        <v>0.25760234148183697</v>
      </c>
      <c r="F30" s="114">
        <v>110436.49999999999</v>
      </c>
      <c r="G30" s="114">
        <f t="shared" si="3"/>
        <v>421.62922635227994</v>
      </c>
      <c r="H30" s="115">
        <v>5216</v>
      </c>
      <c r="I30" s="116">
        <v>21970.9</v>
      </c>
      <c r="J30" s="117">
        <f t="shared" si="4"/>
        <v>0.0410388752075154</v>
      </c>
      <c r="K30" s="118">
        <v>11840</v>
      </c>
      <c r="L30" s="119">
        <v>33493.4</v>
      </c>
      <c r="M30" s="117">
        <f t="shared" si="5"/>
        <v>0.0931557289986546</v>
      </c>
      <c r="N30" s="118">
        <v>1574</v>
      </c>
      <c r="O30" s="119">
        <v>1048.2</v>
      </c>
      <c r="P30" s="117">
        <f t="shared" si="6"/>
        <v>0.01238404708140898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14111</v>
      </c>
      <c r="U30" s="119">
        <f t="shared" si="10"/>
        <v>53923.99999999998</v>
      </c>
      <c r="V30" s="117">
        <f t="shared" si="11"/>
        <v>0.11102369019425802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0.09814396651429201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0.11667282984130481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28647</v>
      </c>
      <c r="D31" s="112">
        <v>9485</v>
      </c>
      <c r="E31" s="113">
        <f t="shared" si="0"/>
        <v>0.33109924250357803</v>
      </c>
      <c r="F31" s="114">
        <v>35066.1</v>
      </c>
      <c r="G31" s="114">
        <f t="shared" si="3"/>
        <v>462.1257248286769</v>
      </c>
      <c r="H31" s="115">
        <v>1860</v>
      </c>
      <c r="I31" s="116">
        <v>9195.8</v>
      </c>
      <c r="J31" s="117">
        <f t="shared" si="4"/>
        <v>0.06492826473976332</v>
      </c>
      <c r="K31" s="121">
        <v>3636</v>
      </c>
      <c r="L31" s="119">
        <v>12050.8</v>
      </c>
      <c r="M31" s="117">
        <f>K32/C31</f>
        <v>1.4756519007225888</v>
      </c>
      <c r="N31" s="118">
        <v>429</v>
      </c>
      <c r="O31" s="119">
        <v>308</v>
      </c>
      <c r="P31" s="117">
        <f t="shared" si="6"/>
        <v>0.014975390093203476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109232</v>
      </c>
      <c r="U31" s="119">
        <f t="shared" si="10"/>
        <v>13511.5</v>
      </c>
      <c r="V31" s="117">
        <f t="shared" si="11"/>
        <v>3.8130345236848537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0.1329633120396551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0.13317275805494466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505800</v>
      </c>
      <c r="D32" s="112">
        <v>115157</v>
      </c>
      <c r="E32" s="113">
        <f t="shared" si="0"/>
        <v>0.2276729932779755</v>
      </c>
      <c r="F32" s="114">
        <v>398959.80000000005</v>
      </c>
      <c r="G32" s="114">
        <f t="shared" si="3"/>
        <v>433.0607344755422</v>
      </c>
      <c r="H32" s="115">
        <v>20381</v>
      </c>
      <c r="I32" s="116">
        <v>85155.8</v>
      </c>
      <c r="J32" s="117">
        <f>H32/C32</f>
        <v>0.040294582839066825</v>
      </c>
      <c r="K32" s="118">
        <v>42273</v>
      </c>
      <c r="L32" s="119">
        <v>123369.8</v>
      </c>
      <c r="M32" s="117" t="e">
        <f>#REF!/C32</f>
        <v>#REF!</v>
      </c>
      <c r="N32" s="118">
        <v>3979</v>
      </c>
      <c r="O32" s="119">
        <v>2953.4</v>
      </c>
      <c r="P32" s="117">
        <f t="shared" si="6"/>
        <v>0.007866745749308027</v>
      </c>
      <c r="Q32" s="118">
        <v>476</v>
      </c>
      <c r="R32" s="119">
        <v>3941.7</v>
      </c>
      <c r="S32" s="117">
        <f t="shared" si="7"/>
        <v>0.000941083432186635</v>
      </c>
      <c r="T32" s="118">
        <f>D33-H32-K32-N32-Q32</f>
        <v>245992</v>
      </c>
      <c r="U32" s="119">
        <f t="shared" si="10"/>
        <v>183539.10000000006</v>
      </c>
      <c r="V32" s="117">
        <f t="shared" si="11"/>
        <v>0.48634242783708975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0.08652629497825227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0.09881771451166468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1223395</v>
      </c>
      <c r="D33" s="171">
        <f>SUM(D7:D32)</f>
        <v>313101</v>
      </c>
      <c r="E33" s="124">
        <f t="shared" si="0"/>
        <v>0.2559279709333453</v>
      </c>
      <c r="F33" s="125">
        <f>SUM(F7:F32)</f>
        <v>1080065.93054805</v>
      </c>
      <c r="G33" s="114">
        <f>F33/D33/8*1000</f>
        <v>431.19709396810055</v>
      </c>
      <c r="H33" s="123">
        <f>SUM(H7:H32)</f>
        <v>46063</v>
      </c>
      <c r="I33" s="125">
        <f>SUM(I7:I32)</f>
        <v>159979.90000000002</v>
      </c>
      <c r="J33" s="127">
        <f t="shared" si="4"/>
        <v>0.037651780496078535</v>
      </c>
      <c r="K33" s="170">
        <f>SUM(K7:K32)</f>
        <v>106863</v>
      </c>
      <c r="L33" s="125">
        <f>SUM(L7:L32)</f>
        <v>278463.842</v>
      </c>
      <c r="M33" s="127">
        <f t="shared" si="5"/>
        <v>0.08734954777483969</v>
      </c>
      <c r="N33" s="123">
        <f>SUM(N7:N32)</f>
        <v>7870</v>
      </c>
      <c r="O33" s="125">
        <f>SUM(O7:O32)</f>
        <v>5675.200000000001</v>
      </c>
      <c r="P33" s="127">
        <f t="shared" si="6"/>
        <v>0.006432918231642274</v>
      </c>
      <c r="Q33" s="123">
        <f>SUM(Q7:Q32)</f>
        <v>14993</v>
      </c>
      <c r="R33" s="125">
        <f>SUM(R7:R32)</f>
        <v>119763.00000000001</v>
      </c>
      <c r="S33" s="127">
        <f t="shared" si="7"/>
        <v>0.012255240539645822</v>
      </c>
      <c r="T33" s="170">
        <f t="shared" si="12"/>
        <v>137312</v>
      </c>
      <c r="U33" s="125">
        <f>SUM(U7:U32)</f>
        <v>516183.9885480498</v>
      </c>
      <c r="V33" s="127">
        <f t="shared" si="11"/>
        <v>0.112238483891139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0.08953118167067872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0.12724344958087944</v>
      </c>
      <c r="AD33" s="129">
        <f t="shared" si="2"/>
        <v>609.4582352917537</v>
      </c>
    </row>
    <row r="34" spans="4:24" ht="15" hidden="1">
      <c r="D34" s="104">
        <f>H33+K33+N33+Q33+T33</f>
        <v>313101</v>
      </c>
      <c r="I34" s="105">
        <f>I33/H33/5*1000</f>
        <v>694.6134641686388</v>
      </c>
      <c r="L34" s="105">
        <f>L33/K33/5*1000</f>
        <v>521.160442809953</v>
      </c>
      <c r="O34" s="105">
        <f>O33/N33/5*1000</f>
        <v>144.22363405336725</v>
      </c>
      <c r="R34" s="105">
        <f>R33/Q33/5*1000</f>
        <v>1597.585539918629</v>
      </c>
      <c r="U34" s="105">
        <f>U33/T33/5*1000</f>
        <v>751.8410460091613</v>
      </c>
      <c r="W34" s="135">
        <f>'МСП за январь-июнь 2019'!B36-K34</f>
        <v>0</v>
      </c>
      <c r="X34" s="120">
        <f>'МСП за январь-июнь 2019'!I36-'по форме министра на 01.09. '!L34-'МСП за январь-июнь 2019'!O36</f>
        <v>-521.160442809953</v>
      </c>
    </row>
    <row r="35" ht="15">
      <c r="A35" s="132" t="s">
        <v>141</v>
      </c>
    </row>
    <row r="36" ht="15">
      <c r="A36" s="132" t="s">
        <v>142</v>
      </c>
    </row>
    <row r="37" ht="15">
      <c r="A37" s="133" t="s">
        <v>143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0" zoomScaleNormal="4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" sqref="Y6"/>
    </sheetView>
  </sheetViews>
  <sheetFormatPr defaultColWidth="8.8515625" defaultRowHeight="15"/>
  <cols>
    <col min="1" max="1" width="5.140625" style="2" customWidth="1"/>
    <col min="2" max="2" width="25.140625" style="2" customWidth="1"/>
    <col min="3" max="3" width="12.00390625" style="2" customWidth="1"/>
    <col min="4" max="7" width="12.421875" style="2" customWidth="1"/>
    <col min="8" max="8" width="13.8515625" style="2" customWidth="1"/>
    <col min="9" max="9" width="15.8515625" style="2" customWidth="1"/>
    <col min="10" max="10" width="15.8515625" style="2" hidden="1" customWidth="1"/>
    <col min="11" max="11" width="15.140625" style="2" hidden="1" customWidth="1"/>
    <col min="12" max="12" width="14.00390625" style="2" customWidth="1"/>
    <col min="13" max="13" width="16.8515625" style="2" customWidth="1"/>
    <col min="14" max="14" width="16.8515625" style="2" hidden="1" customWidth="1"/>
    <col min="15" max="15" width="15.57421875" style="2" hidden="1" customWidth="1"/>
    <col min="16" max="16" width="13.8515625" style="2" customWidth="1"/>
    <col min="17" max="17" width="16.57421875" style="2" customWidth="1"/>
    <col min="18" max="18" width="16.57421875" style="2" hidden="1" customWidth="1"/>
    <col min="19" max="19" width="16.140625" style="2" hidden="1" customWidth="1"/>
    <col min="20" max="16384" width="8.8515625" style="2" customWidth="1"/>
  </cols>
  <sheetData>
    <row r="1" spans="2:19" ht="21" customHeight="1">
      <c r="B1" s="235" t="s">
        <v>39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2:19" ht="15">
      <c r="B2" s="236" t="s">
        <v>40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2:19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6.5" customHeight="1">
      <c r="A4" s="233" t="s">
        <v>45</v>
      </c>
      <c r="B4" s="233" t="s">
        <v>0</v>
      </c>
      <c r="C4" s="233" t="s">
        <v>38</v>
      </c>
      <c r="D4" s="233" t="s">
        <v>41</v>
      </c>
      <c r="E4" s="233"/>
      <c r="F4" s="233" t="s">
        <v>42</v>
      </c>
      <c r="G4" s="233"/>
      <c r="H4" s="233" t="s">
        <v>37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s="1" customFormat="1" ht="116.25" customHeight="1">
      <c r="A5" s="233"/>
      <c r="B5" s="233"/>
      <c r="C5" s="233"/>
      <c r="D5" s="233"/>
      <c r="E5" s="233"/>
      <c r="F5" s="233"/>
      <c r="G5" s="233"/>
      <c r="H5" s="233" t="s">
        <v>1</v>
      </c>
      <c r="I5" s="233"/>
      <c r="J5" s="233"/>
      <c r="K5" s="233"/>
      <c r="L5" s="233" t="s">
        <v>137</v>
      </c>
      <c r="M5" s="233"/>
      <c r="N5" s="233"/>
      <c r="O5" s="233"/>
      <c r="P5" s="233" t="s">
        <v>48</v>
      </c>
      <c r="Q5" s="233"/>
      <c r="R5" s="233"/>
      <c r="S5" s="233"/>
    </row>
    <row r="6" spans="1:19" s="1" customFormat="1" ht="90" customHeight="1">
      <c r="A6" s="233"/>
      <c r="B6" s="233"/>
      <c r="C6" s="233"/>
      <c r="D6" s="5" t="s">
        <v>35</v>
      </c>
      <c r="E6" s="5" t="s">
        <v>36</v>
      </c>
      <c r="F6" s="5" t="s">
        <v>43</v>
      </c>
      <c r="G6" s="5" t="s">
        <v>50</v>
      </c>
      <c r="H6" s="5" t="s">
        <v>2</v>
      </c>
      <c r="I6" s="5" t="s">
        <v>32</v>
      </c>
      <c r="J6" s="5" t="s">
        <v>47</v>
      </c>
      <c r="K6" s="5" t="s">
        <v>30</v>
      </c>
      <c r="L6" s="5" t="s">
        <v>2</v>
      </c>
      <c r="M6" s="5" t="s">
        <v>33</v>
      </c>
      <c r="N6" s="5" t="s">
        <v>47</v>
      </c>
      <c r="O6" s="5" t="s">
        <v>31</v>
      </c>
      <c r="P6" s="5" t="s">
        <v>2</v>
      </c>
      <c r="Q6" s="5" t="s">
        <v>34</v>
      </c>
      <c r="R6" s="5" t="s">
        <v>47</v>
      </c>
      <c r="S6" s="5" t="s">
        <v>31</v>
      </c>
    </row>
    <row r="7" spans="1:19" s="16" customFormat="1" ht="15" customHeight="1">
      <c r="A7" s="6">
        <v>1</v>
      </c>
      <c r="B7" s="7" t="s">
        <v>9</v>
      </c>
      <c r="C7" s="8">
        <v>14209</v>
      </c>
      <c r="D7" s="8">
        <f aca="true" t="shared" si="0" ref="D7:D33">H7+L7+P7</f>
        <v>4014</v>
      </c>
      <c r="E7" s="9">
        <f>D7/C7</f>
        <v>0.28249700893799706</v>
      </c>
      <c r="F7" s="10">
        <f>I7+M7+Q7</f>
        <v>8450.8</v>
      </c>
      <c r="G7" s="10">
        <f>F7/D7/5*1000</f>
        <v>421.0662680617837</v>
      </c>
      <c r="H7" s="11">
        <v>398</v>
      </c>
      <c r="I7" s="12">
        <v>469.4</v>
      </c>
      <c r="J7" s="27">
        <f>H7/C7</f>
        <v>0.028010415933563234</v>
      </c>
      <c r="K7" s="13">
        <f aca="true" t="shared" si="1" ref="K7:K33">I7/H7*1000/5</f>
        <v>235.8793969849246</v>
      </c>
      <c r="L7" s="11">
        <v>1140</v>
      </c>
      <c r="M7" s="14">
        <v>1483.6</v>
      </c>
      <c r="N7" s="27">
        <f>L7/C7</f>
        <v>0.08023083960869871</v>
      </c>
      <c r="O7" s="13">
        <f aca="true" t="shared" si="2" ref="O7:O33">M7/L7*1000/5</f>
        <v>260.280701754386</v>
      </c>
      <c r="P7" s="15">
        <v>2476</v>
      </c>
      <c r="Q7" s="14">
        <v>6497.8</v>
      </c>
      <c r="R7" s="27">
        <f>P7/C7</f>
        <v>0.1742557533957351</v>
      </c>
      <c r="S7" s="14">
        <f aca="true" t="shared" si="3" ref="S7:S33">Q7/P7*1000/5</f>
        <v>524.8626817447496</v>
      </c>
    </row>
    <row r="8" spans="1:19" s="16" customFormat="1" ht="15" customHeight="1">
      <c r="A8" s="6">
        <v>2</v>
      </c>
      <c r="B8" s="7" t="s">
        <v>10</v>
      </c>
      <c r="C8" s="8">
        <v>15165</v>
      </c>
      <c r="D8" s="8">
        <f t="shared" si="0"/>
        <v>5142</v>
      </c>
      <c r="E8" s="9">
        <f aca="true" t="shared" si="4" ref="E8:E33">D8/C8</f>
        <v>0.3390702274975272</v>
      </c>
      <c r="F8" s="10">
        <f aca="true" t="shared" si="5" ref="F8:F32">I8+M8+Q8</f>
        <v>11688.2</v>
      </c>
      <c r="G8" s="10">
        <f aca="true" t="shared" si="6" ref="G8:G33">F8/D8/5*1000</f>
        <v>454.6168805912097</v>
      </c>
      <c r="H8" s="11">
        <v>889</v>
      </c>
      <c r="I8" s="12">
        <v>1330.4</v>
      </c>
      <c r="J8" s="27">
        <f aca="true" t="shared" si="7" ref="J8:J33">H8/C8</f>
        <v>0.05862182657434883</v>
      </c>
      <c r="K8" s="13">
        <f t="shared" si="1"/>
        <v>299.30258717660297</v>
      </c>
      <c r="L8" s="11">
        <v>1306</v>
      </c>
      <c r="M8" s="14">
        <v>1868.2</v>
      </c>
      <c r="N8" s="27">
        <f aca="true" t="shared" si="8" ref="N8:N33">L8/C8</f>
        <v>0.08611935377514013</v>
      </c>
      <c r="O8" s="13">
        <f t="shared" si="2"/>
        <v>286.0949464012251</v>
      </c>
      <c r="P8" s="15">
        <v>2947</v>
      </c>
      <c r="Q8" s="14">
        <v>8489.6</v>
      </c>
      <c r="R8" s="27">
        <f aca="true" t="shared" si="9" ref="R8:R33">P8/C8</f>
        <v>0.19432904714803825</v>
      </c>
      <c r="S8" s="14">
        <f t="shared" si="3"/>
        <v>576.1520190023754</v>
      </c>
    </row>
    <row r="9" spans="1:19" s="16" customFormat="1" ht="15" customHeight="1">
      <c r="A9" s="6">
        <v>3</v>
      </c>
      <c r="B9" s="7" t="s">
        <v>11</v>
      </c>
      <c r="C9" s="17">
        <v>33319</v>
      </c>
      <c r="D9" s="8">
        <f t="shared" si="0"/>
        <v>11186</v>
      </c>
      <c r="E9" s="9">
        <f t="shared" si="4"/>
        <v>0.33572436147543444</v>
      </c>
      <c r="F9" s="10">
        <f t="shared" si="5"/>
        <v>25732.5</v>
      </c>
      <c r="G9" s="10">
        <f t="shared" si="6"/>
        <v>460.08403361344534</v>
      </c>
      <c r="H9" s="11">
        <v>1648</v>
      </c>
      <c r="I9" s="12">
        <v>2650.6</v>
      </c>
      <c r="J9" s="27">
        <f t="shared" si="7"/>
        <v>0.04946126834538852</v>
      </c>
      <c r="K9" s="13">
        <f t="shared" si="1"/>
        <v>321.6747572815534</v>
      </c>
      <c r="L9" s="11">
        <v>3502</v>
      </c>
      <c r="M9" s="14">
        <v>5644.6</v>
      </c>
      <c r="N9" s="27">
        <f t="shared" si="8"/>
        <v>0.1051051952339506</v>
      </c>
      <c r="O9" s="13">
        <f t="shared" si="2"/>
        <v>322.36436322101656</v>
      </c>
      <c r="P9" s="15">
        <v>6036</v>
      </c>
      <c r="Q9" s="14">
        <v>17437.3</v>
      </c>
      <c r="R9" s="27">
        <f t="shared" si="9"/>
        <v>0.18115789789609532</v>
      </c>
      <c r="S9" s="14">
        <f t="shared" si="3"/>
        <v>577.7766732935719</v>
      </c>
    </row>
    <row r="10" spans="1:19" s="16" customFormat="1" ht="15" customHeight="1">
      <c r="A10" s="6">
        <v>4</v>
      </c>
      <c r="B10" s="7" t="s">
        <v>12</v>
      </c>
      <c r="C10" s="17">
        <v>31042</v>
      </c>
      <c r="D10" s="8">
        <f t="shared" si="0"/>
        <v>8148</v>
      </c>
      <c r="E10" s="9">
        <f t="shared" si="4"/>
        <v>0.26248308742993365</v>
      </c>
      <c r="F10" s="10">
        <f t="shared" si="5"/>
        <v>19888.699999999997</v>
      </c>
      <c r="G10" s="10">
        <f t="shared" si="6"/>
        <v>488.1860579283259</v>
      </c>
      <c r="H10" s="11">
        <v>891</v>
      </c>
      <c r="I10" s="12">
        <v>1634.1</v>
      </c>
      <c r="J10" s="27">
        <f t="shared" si="7"/>
        <v>0.028703047484053862</v>
      </c>
      <c r="K10" s="13">
        <f t="shared" si="1"/>
        <v>366.80134680134677</v>
      </c>
      <c r="L10" s="11">
        <v>2413</v>
      </c>
      <c r="M10" s="14">
        <v>4173.8</v>
      </c>
      <c r="N10" s="27">
        <f t="shared" si="8"/>
        <v>0.0777333934669158</v>
      </c>
      <c r="O10" s="13">
        <f t="shared" si="2"/>
        <v>345.94280978035647</v>
      </c>
      <c r="P10" s="15">
        <v>4844</v>
      </c>
      <c r="Q10" s="14">
        <v>14080.8</v>
      </c>
      <c r="R10" s="27">
        <f t="shared" si="9"/>
        <v>0.156046646478964</v>
      </c>
      <c r="S10" s="14">
        <f t="shared" si="3"/>
        <v>581.3707679603633</v>
      </c>
    </row>
    <row r="11" spans="1:19" s="16" customFormat="1" ht="15" customHeight="1">
      <c r="A11" s="6">
        <v>5</v>
      </c>
      <c r="B11" s="7" t="s">
        <v>13</v>
      </c>
      <c r="C11" s="17">
        <v>22937</v>
      </c>
      <c r="D11" s="8">
        <f t="shared" si="0"/>
        <v>5668</v>
      </c>
      <c r="E11" s="9">
        <f t="shared" si="4"/>
        <v>0.2471116536600253</v>
      </c>
      <c r="F11" s="10">
        <f t="shared" si="5"/>
        <v>13339.099999999999</v>
      </c>
      <c r="G11" s="10">
        <f t="shared" si="6"/>
        <v>470.6810162314749</v>
      </c>
      <c r="H11" s="11">
        <v>626</v>
      </c>
      <c r="I11" s="12">
        <v>857</v>
      </c>
      <c r="J11" s="27">
        <f t="shared" si="7"/>
        <v>0.02729214805772333</v>
      </c>
      <c r="K11" s="13">
        <f t="shared" si="1"/>
        <v>273.8019169329074</v>
      </c>
      <c r="L11" s="11">
        <v>1567</v>
      </c>
      <c r="M11" s="14">
        <v>2524.8</v>
      </c>
      <c r="N11" s="27">
        <f t="shared" si="8"/>
        <v>0.06831756550551511</v>
      </c>
      <c r="O11" s="13">
        <f t="shared" si="2"/>
        <v>322.24633056796426</v>
      </c>
      <c r="P11" s="15">
        <v>3475</v>
      </c>
      <c r="Q11" s="14">
        <v>9957.3</v>
      </c>
      <c r="R11" s="27">
        <f t="shared" si="9"/>
        <v>0.15150194009678686</v>
      </c>
      <c r="S11" s="14">
        <f t="shared" si="3"/>
        <v>573.0820143884891</v>
      </c>
    </row>
    <row r="12" spans="1:19" s="16" customFormat="1" ht="15" customHeight="1">
      <c r="A12" s="6">
        <v>6</v>
      </c>
      <c r="B12" s="7" t="s">
        <v>14</v>
      </c>
      <c r="C12" s="17">
        <v>34521</v>
      </c>
      <c r="D12" s="8">
        <f t="shared" si="0"/>
        <v>7811</v>
      </c>
      <c r="E12" s="9">
        <f t="shared" si="4"/>
        <v>0.2262680687117986</v>
      </c>
      <c r="F12" s="10">
        <f t="shared" si="5"/>
        <v>17850.6</v>
      </c>
      <c r="G12" s="10">
        <f t="shared" si="6"/>
        <v>457.06311611829466</v>
      </c>
      <c r="H12" s="11">
        <v>745</v>
      </c>
      <c r="I12" s="12">
        <v>908.9</v>
      </c>
      <c r="J12" s="27">
        <f t="shared" si="7"/>
        <v>0.021581066597143768</v>
      </c>
      <c r="K12" s="13">
        <f t="shared" si="1"/>
        <v>244</v>
      </c>
      <c r="L12" s="11">
        <v>2470</v>
      </c>
      <c r="M12" s="14">
        <v>3564.3</v>
      </c>
      <c r="N12" s="27">
        <f t="shared" si="8"/>
        <v>0.07155065032878538</v>
      </c>
      <c r="O12" s="13">
        <f t="shared" si="2"/>
        <v>288.60728744939274</v>
      </c>
      <c r="P12" s="15">
        <v>4596</v>
      </c>
      <c r="Q12" s="14">
        <v>13377.4</v>
      </c>
      <c r="R12" s="27">
        <f t="shared" si="9"/>
        <v>0.13313635178586947</v>
      </c>
      <c r="S12" s="14">
        <f t="shared" si="3"/>
        <v>582.1322889469103</v>
      </c>
    </row>
    <row r="13" spans="1:19" s="16" customFormat="1" ht="15" customHeight="1">
      <c r="A13" s="6">
        <v>7</v>
      </c>
      <c r="B13" s="7" t="s">
        <v>15</v>
      </c>
      <c r="C13" s="17">
        <v>18436</v>
      </c>
      <c r="D13" s="8">
        <f t="shared" si="0"/>
        <v>5392</v>
      </c>
      <c r="E13" s="9">
        <f t="shared" si="4"/>
        <v>0.2924712518984595</v>
      </c>
      <c r="F13" s="10">
        <f t="shared" si="5"/>
        <v>12380.1</v>
      </c>
      <c r="G13" s="10">
        <f t="shared" si="6"/>
        <v>459.20252225519295</v>
      </c>
      <c r="H13" s="11">
        <v>686</v>
      </c>
      <c r="I13" s="12">
        <v>1747.6</v>
      </c>
      <c r="J13" s="27">
        <f t="shared" si="7"/>
        <v>0.03720980689954437</v>
      </c>
      <c r="K13" s="13">
        <f t="shared" si="1"/>
        <v>509.5043731778425</v>
      </c>
      <c r="L13" s="11">
        <v>1805</v>
      </c>
      <c r="M13" s="14">
        <v>3212</v>
      </c>
      <c r="N13" s="27">
        <f t="shared" si="8"/>
        <v>0.09790627034063788</v>
      </c>
      <c r="O13" s="13">
        <f t="shared" si="2"/>
        <v>355.90027700831024</v>
      </c>
      <c r="P13" s="15">
        <v>2901</v>
      </c>
      <c r="Q13" s="14">
        <v>7420.5</v>
      </c>
      <c r="R13" s="27">
        <f t="shared" si="9"/>
        <v>0.15735517465827728</v>
      </c>
      <c r="S13" s="14">
        <f t="shared" si="3"/>
        <v>511.58221302998965</v>
      </c>
    </row>
    <row r="14" spans="1:19" s="16" customFormat="1" ht="15" customHeight="1">
      <c r="A14" s="6">
        <v>8</v>
      </c>
      <c r="B14" s="7" t="s">
        <v>16</v>
      </c>
      <c r="C14" s="17">
        <v>24526</v>
      </c>
      <c r="D14" s="8">
        <f t="shared" si="0"/>
        <v>7322</v>
      </c>
      <c r="E14" s="9">
        <f t="shared" si="4"/>
        <v>0.298540324553535</v>
      </c>
      <c r="F14" s="10">
        <f t="shared" si="5"/>
        <v>16989</v>
      </c>
      <c r="G14" s="10">
        <f t="shared" si="6"/>
        <v>464.0535372848948</v>
      </c>
      <c r="H14" s="11">
        <v>537</v>
      </c>
      <c r="I14" s="12">
        <v>707.5</v>
      </c>
      <c r="J14" s="27">
        <f t="shared" si="7"/>
        <v>0.02189513169697464</v>
      </c>
      <c r="K14" s="13">
        <f t="shared" si="1"/>
        <v>263.50093109869647</v>
      </c>
      <c r="L14" s="11">
        <v>2875</v>
      </c>
      <c r="M14" s="14">
        <v>4829.3</v>
      </c>
      <c r="N14" s="27">
        <f t="shared" si="8"/>
        <v>0.11722253934600016</v>
      </c>
      <c r="O14" s="13">
        <f t="shared" si="2"/>
        <v>335.9513043478261</v>
      </c>
      <c r="P14" s="15">
        <v>3910</v>
      </c>
      <c r="Q14" s="14">
        <v>11452.2</v>
      </c>
      <c r="R14" s="27">
        <f t="shared" si="9"/>
        <v>0.15942265351056023</v>
      </c>
      <c r="S14" s="14">
        <f t="shared" si="3"/>
        <v>585.7902813299233</v>
      </c>
    </row>
    <row r="15" spans="1:19" s="16" customFormat="1" ht="15" customHeight="1">
      <c r="A15" s="6">
        <v>9</v>
      </c>
      <c r="B15" s="7" t="s">
        <v>17</v>
      </c>
      <c r="C15" s="17">
        <v>13786</v>
      </c>
      <c r="D15" s="8">
        <f t="shared" si="0"/>
        <v>3830</v>
      </c>
      <c r="E15" s="9">
        <f t="shared" si="4"/>
        <v>0.2778180763092993</v>
      </c>
      <c r="F15" s="10">
        <f t="shared" si="5"/>
        <v>8932.5</v>
      </c>
      <c r="G15" s="10">
        <f t="shared" si="6"/>
        <v>466.4490861618799</v>
      </c>
      <c r="H15" s="11">
        <v>353</v>
      </c>
      <c r="I15" s="12">
        <v>725.3</v>
      </c>
      <c r="J15" s="27">
        <f t="shared" si="7"/>
        <v>0.025605686928768315</v>
      </c>
      <c r="K15" s="13">
        <f t="shared" si="1"/>
        <v>410.9348441926345</v>
      </c>
      <c r="L15" s="11">
        <v>1091</v>
      </c>
      <c r="M15" s="14">
        <v>1626.9</v>
      </c>
      <c r="N15" s="27">
        <f t="shared" si="8"/>
        <v>0.07913825620194401</v>
      </c>
      <c r="O15" s="13">
        <f t="shared" si="2"/>
        <v>298.2401466544455</v>
      </c>
      <c r="P15" s="15">
        <v>2386</v>
      </c>
      <c r="Q15" s="14">
        <v>6580.3</v>
      </c>
      <c r="R15" s="27">
        <f t="shared" si="9"/>
        <v>0.17307413317858697</v>
      </c>
      <c r="S15" s="14">
        <f t="shared" si="3"/>
        <v>551.5758591785415</v>
      </c>
    </row>
    <row r="16" spans="1:19" s="16" customFormat="1" ht="15" customHeight="1">
      <c r="A16" s="6">
        <v>10</v>
      </c>
      <c r="B16" s="7" t="s">
        <v>18</v>
      </c>
      <c r="C16" s="17">
        <v>13531</v>
      </c>
      <c r="D16" s="8">
        <f t="shared" si="0"/>
        <v>4290</v>
      </c>
      <c r="E16" s="9">
        <f t="shared" si="4"/>
        <v>0.3170497376394945</v>
      </c>
      <c r="F16" s="10">
        <f t="shared" si="5"/>
        <v>10148.3</v>
      </c>
      <c r="G16" s="10">
        <f t="shared" si="6"/>
        <v>473.1142191142191</v>
      </c>
      <c r="H16" s="11">
        <v>535</v>
      </c>
      <c r="I16" s="12">
        <v>850.1</v>
      </c>
      <c r="J16" s="27">
        <f t="shared" si="7"/>
        <v>0.039538836745251646</v>
      </c>
      <c r="K16" s="13">
        <f t="shared" si="1"/>
        <v>317.7943925233645</v>
      </c>
      <c r="L16" s="11">
        <v>1167</v>
      </c>
      <c r="M16" s="14">
        <v>1777.4</v>
      </c>
      <c r="N16" s="27">
        <f t="shared" si="8"/>
        <v>0.08624639716207227</v>
      </c>
      <c r="O16" s="13">
        <f t="shared" si="2"/>
        <v>304.6101113967438</v>
      </c>
      <c r="P16" s="15">
        <v>2588</v>
      </c>
      <c r="Q16" s="14">
        <v>7520.8</v>
      </c>
      <c r="R16" s="27">
        <f t="shared" si="9"/>
        <v>0.19126450373217058</v>
      </c>
      <c r="S16" s="14">
        <f t="shared" si="3"/>
        <v>581.2055641421947</v>
      </c>
    </row>
    <row r="17" spans="1:19" s="16" customFormat="1" ht="15" customHeight="1">
      <c r="A17" s="6">
        <v>11</v>
      </c>
      <c r="B17" s="7" t="s">
        <v>19</v>
      </c>
      <c r="C17" s="17">
        <v>21529</v>
      </c>
      <c r="D17" s="8">
        <f t="shared" si="0"/>
        <v>5631</v>
      </c>
      <c r="E17" s="9">
        <f t="shared" si="4"/>
        <v>0.2615541827302708</v>
      </c>
      <c r="F17" s="10">
        <f t="shared" si="5"/>
        <v>13513.7</v>
      </c>
      <c r="G17" s="10">
        <f t="shared" si="6"/>
        <v>479.97513763097146</v>
      </c>
      <c r="H17" s="11">
        <v>642</v>
      </c>
      <c r="I17" s="12">
        <v>1849.6</v>
      </c>
      <c r="J17" s="27">
        <f t="shared" si="7"/>
        <v>0.029820242463653675</v>
      </c>
      <c r="K17" s="13">
        <f t="shared" si="1"/>
        <v>576.1993769470405</v>
      </c>
      <c r="L17" s="11">
        <v>1913</v>
      </c>
      <c r="M17" s="18">
        <v>3532.6</v>
      </c>
      <c r="N17" s="27">
        <f t="shared" si="8"/>
        <v>0.08885689070555994</v>
      </c>
      <c r="O17" s="13">
        <f t="shared" si="2"/>
        <v>369.3256664924203</v>
      </c>
      <c r="P17" s="15">
        <v>3076</v>
      </c>
      <c r="Q17" s="14">
        <v>8131.5</v>
      </c>
      <c r="R17" s="27">
        <f t="shared" si="9"/>
        <v>0.14287704956105718</v>
      </c>
      <c r="S17" s="14">
        <f t="shared" si="3"/>
        <v>528.7061118335502</v>
      </c>
    </row>
    <row r="18" spans="1:19" s="16" customFormat="1" ht="15" customHeight="1">
      <c r="A18" s="6">
        <v>12</v>
      </c>
      <c r="B18" s="7" t="s">
        <v>20</v>
      </c>
      <c r="C18" s="17">
        <v>32080</v>
      </c>
      <c r="D18" s="8">
        <f t="shared" si="0"/>
        <v>8733</v>
      </c>
      <c r="E18" s="9">
        <f t="shared" si="4"/>
        <v>0.2722256857855362</v>
      </c>
      <c r="F18" s="10">
        <f t="shared" si="5"/>
        <v>20206.2</v>
      </c>
      <c r="G18" s="10">
        <f t="shared" si="6"/>
        <v>462.75506698728964</v>
      </c>
      <c r="H18" s="11">
        <v>998</v>
      </c>
      <c r="I18" s="12">
        <v>1500.8</v>
      </c>
      <c r="J18" s="27">
        <f t="shared" si="7"/>
        <v>0.031109725685785537</v>
      </c>
      <c r="K18" s="13">
        <f t="shared" si="1"/>
        <v>300.7615230460922</v>
      </c>
      <c r="L18" s="11">
        <v>2441</v>
      </c>
      <c r="M18" s="18">
        <v>3846.8</v>
      </c>
      <c r="N18" s="27">
        <f t="shared" si="8"/>
        <v>0.07609102244389028</v>
      </c>
      <c r="O18" s="13">
        <f t="shared" si="2"/>
        <v>315.1823023351086</v>
      </c>
      <c r="P18" s="15">
        <v>5294</v>
      </c>
      <c r="Q18" s="14">
        <v>14858.6</v>
      </c>
      <c r="R18" s="27">
        <f t="shared" si="9"/>
        <v>0.16502493765586035</v>
      </c>
      <c r="S18" s="14">
        <f t="shared" si="3"/>
        <v>561.3373630525123</v>
      </c>
    </row>
    <row r="19" spans="1:19" s="16" customFormat="1" ht="15" customHeight="1">
      <c r="A19" s="6">
        <v>13</v>
      </c>
      <c r="B19" s="7" t="s">
        <v>21</v>
      </c>
      <c r="C19" s="17">
        <v>11913</v>
      </c>
      <c r="D19" s="8">
        <f t="shared" si="0"/>
        <v>3420</v>
      </c>
      <c r="E19" s="9">
        <f t="shared" si="4"/>
        <v>0.28708133971291866</v>
      </c>
      <c r="F19" s="10">
        <f t="shared" si="5"/>
        <v>8289.3</v>
      </c>
      <c r="G19" s="10">
        <f t="shared" si="6"/>
        <v>484.7543859649123</v>
      </c>
      <c r="H19" s="11">
        <v>299</v>
      </c>
      <c r="I19" s="12">
        <v>581.6</v>
      </c>
      <c r="J19" s="27">
        <f t="shared" si="7"/>
        <v>0.025098631746831194</v>
      </c>
      <c r="K19" s="13">
        <f t="shared" si="1"/>
        <v>389.03010033444815</v>
      </c>
      <c r="L19" s="11">
        <v>1019</v>
      </c>
      <c r="M19" s="18">
        <v>1817.4</v>
      </c>
      <c r="N19" s="27">
        <f t="shared" si="8"/>
        <v>0.08553680852849828</v>
      </c>
      <c r="O19" s="13">
        <f t="shared" si="2"/>
        <v>356.70264965652603</v>
      </c>
      <c r="P19" s="15">
        <v>2102</v>
      </c>
      <c r="Q19" s="14">
        <v>5890.3</v>
      </c>
      <c r="R19" s="27">
        <f t="shared" si="9"/>
        <v>0.17644589943758918</v>
      </c>
      <c r="S19" s="14">
        <f t="shared" si="3"/>
        <v>560.4471931493815</v>
      </c>
    </row>
    <row r="20" spans="1:19" s="16" customFormat="1" ht="15" customHeight="1">
      <c r="A20" s="6">
        <v>14</v>
      </c>
      <c r="B20" s="7" t="s">
        <v>22</v>
      </c>
      <c r="C20" s="17">
        <v>22205</v>
      </c>
      <c r="D20" s="8">
        <f t="shared" si="0"/>
        <v>5790</v>
      </c>
      <c r="E20" s="9">
        <f t="shared" si="4"/>
        <v>0.26075208286421975</v>
      </c>
      <c r="F20" s="10">
        <f t="shared" si="5"/>
        <v>13654.9</v>
      </c>
      <c r="G20" s="10">
        <f t="shared" si="6"/>
        <v>471.67184801381694</v>
      </c>
      <c r="H20" s="11">
        <v>510</v>
      </c>
      <c r="I20" s="12">
        <v>770.1</v>
      </c>
      <c r="J20" s="27">
        <f t="shared" si="7"/>
        <v>0.022967800045034903</v>
      </c>
      <c r="K20" s="13">
        <f t="shared" si="1"/>
        <v>302</v>
      </c>
      <c r="L20" s="11">
        <v>1988</v>
      </c>
      <c r="M20" s="18">
        <v>3061.5</v>
      </c>
      <c r="N20" s="27">
        <f t="shared" si="8"/>
        <v>0.08952938527358703</v>
      </c>
      <c r="O20" s="13">
        <f t="shared" si="2"/>
        <v>307.99798792756536</v>
      </c>
      <c r="P20" s="15">
        <v>3292</v>
      </c>
      <c r="Q20" s="14">
        <v>9823.3</v>
      </c>
      <c r="R20" s="27">
        <f t="shared" si="9"/>
        <v>0.14825489754559784</v>
      </c>
      <c r="S20" s="14">
        <f t="shared" si="3"/>
        <v>596.7982989064399</v>
      </c>
    </row>
    <row r="21" spans="1:19" s="16" customFormat="1" ht="15" customHeight="1">
      <c r="A21" s="6">
        <v>15</v>
      </c>
      <c r="B21" s="7" t="s">
        <v>23</v>
      </c>
      <c r="C21" s="17">
        <v>35352</v>
      </c>
      <c r="D21" s="8">
        <f t="shared" si="0"/>
        <v>7872</v>
      </c>
      <c r="E21" s="9">
        <f t="shared" si="4"/>
        <v>0.22267481330617786</v>
      </c>
      <c r="F21" s="10">
        <f t="shared" si="5"/>
        <v>16280.3</v>
      </c>
      <c r="G21" s="10">
        <f t="shared" si="6"/>
        <v>413.62550813008124</v>
      </c>
      <c r="H21" s="11">
        <v>430</v>
      </c>
      <c r="I21" s="12">
        <v>727.4</v>
      </c>
      <c r="J21" s="27">
        <f t="shared" si="7"/>
        <v>0.012163385381307987</v>
      </c>
      <c r="K21" s="13">
        <f t="shared" si="1"/>
        <v>338.3255813953488</v>
      </c>
      <c r="L21" s="11">
        <v>2804</v>
      </c>
      <c r="M21" s="14">
        <v>4078.6</v>
      </c>
      <c r="N21" s="27">
        <f t="shared" si="8"/>
        <v>0.07931658746322698</v>
      </c>
      <c r="O21" s="13">
        <f t="shared" si="2"/>
        <v>290.91298145506414</v>
      </c>
      <c r="P21" s="15">
        <v>4638</v>
      </c>
      <c r="Q21" s="14">
        <v>11474.3</v>
      </c>
      <c r="R21" s="27">
        <f t="shared" si="9"/>
        <v>0.1311948404616429</v>
      </c>
      <c r="S21" s="14">
        <f t="shared" si="3"/>
        <v>494.7951703320397</v>
      </c>
    </row>
    <row r="22" spans="1:19" s="16" customFormat="1" ht="15" customHeight="1">
      <c r="A22" s="6">
        <v>16</v>
      </c>
      <c r="B22" s="7" t="s">
        <v>24</v>
      </c>
      <c r="C22" s="17">
        <v>62030</v>
      </c>
      <c r="D22" s="8">
        <f t="shared" si="0"/>
        <v>12548</v>
      </c>
      <c r="E22" s="9">
        <f t="shared" si="4"/>
        <v>0.20228921489601806</v>
      </c>
      <c r="F22" s="10">
        <f t="shared" si="5"/>
        <v>29391.7</v>
      </c>
      <c r="G22" s="10">
        <f t="shared" si="6"/>
        <v>468.46828179789605</v>
      </c>
      <c r="H22" s="11">
        <v>1145</v>
      </c>
      <c r="I22" s="12">
        <v>2608.5</v>
      </c>
      <c r="J22" s="27">
        <f t="shared" si="7"/>
        <v>0.018458810253103336</v>
      </c>
      <c r="K22" s="13">
        <f t="shared" si="1"/>
        <v>455.6331877729257</v>
      </c>
      <c r="L22" s="11">
        <v>3779</v>
      </c>
      <c r="M22" s="14">
        <v>6384.2</v>
      </c>
      <c r="N22" s="27">
        <f t="shared" si="8"/>
        <v>0.060922134451072064</v>
      </c>
      <c r="O22" s="13">
        <f t="shared" si="2"/>
        <v>337.8777454353003</v>
      </c>
      <c r="P22" s="15">
        <v>7624</v>
      </c>
      <c r="Q22" s="14">
        <v>20399</v>
      </c>
      <c r="R22" s="27">
        <f t="shared" si="9"/>
        <v>0.12290827019184265</v>
      </c>
      <c r="S22" s="14">
        <f t="shared" si="3"/>
        <v>535.1259181532005</v>
      </c>
    </row>
    <row r="23" spans="1:19" s="16" customFormat="1" ht="15" customHeight="1">
      <c r="A23" s="6">
        <v>17</v>
      </c>
      <c r="B23" s="7" t="s">
        <v>25</v>
      </c>
      <c r="C23" s="17">
        <v>11989</v>
      </c>
      <c r="D23" s="8">
        <f t="shared" si="0"/>
        <v>3987</v>
      </c>
      <c r="E23" s="9">
        <f t="shared" si="4"/>
        <v>0.3325548419384436</v>
      </c>
      <c r="F23" s="10">
        <f t="shared" si="5"/>
        <v>9293.8</v>
      </c>
      <c r="G23" s="10">
        <f t="shared" si="6"/>
        <v>466.2051667920742</v>
      </c>
      <c r="H23" s="11">
        <v>614</v>
      </c>
      <c r="I23" s="12">
        <v>1079.7</v>
      </c>
      <c r="J23" s="27">
        <f t="shared" si="7"/>
        <v>0.05121361247810493</v>
      </c>
      <c r="K23" s="13">
        <f t="shared" si="1"/>
        <v>351.6938110749186</v>
      </c>
      <c r="L23" s="11">
        <v>1394</v>
      </c>
      <c r="M23" s="14">
        <v>2480.3</v>
      </c>
      <c r="N23" s="27">
        <f t="shared" si="8"/>
        <v>0.11627325047960631</v>
      </c>
      <c r="O23" s="13">
        <f t="shared" si="2"/>
        <v>355.8536585365854</v>
      </c>
      <c r="P23" s="15">
        <v>1979</v>
      </c>
      <c r="Q23" s="14">
        <v>5733.8</v>
      </c>
      <c r="R23" s="27">
        <f t="shared" si="9"/>
        <v>0.16506797898073233</v>
      </c>
      <c r="S23" s="14">
        <f t="shared" si="3"/>
        <v>579.4643759474482</v>
      </c>
    </row>
    <row r="24" spans="1:19" s="16" customFormat="1" ht="15" customHeight="1">
      <c r="A24" s="6">
        <v>18</v>
      </c>
      <c r="B24" s="7" t="s">
        <v>26</v>
      </c>
      <c r="C24" s="17">
        <v>8448</v>
      </c>
      <c r="D24" s="8">
        <f t="shared" si="0"/>
        <v>2627</v>
      </c>
      <c r="E24" s="9">
        <f t="shared" si="4"/>
        <v>0.31096117424242425</v>
      </c>
      <c r="F24" s="10">
        <f t="shared" si="5"/>
        <v>5927.5</v>
      </c>
      <c r="G24" s="10">
        <f t="shared" si="6"/>
        <v>451.2752188808527</v>
      </c>
      <c r="H24" s="11">
        <v>306</v>
      </c>
      <c r="I24" s="12">
        <v>524.5</v>
      </c>
      <c r="J24" s="27">
        <f t="shared" si="7"/>
        <v>0.03622159090909091</v>
      </c>
      <c r="K24" s="13">
        <f t="shared" si="1"/>
        <v>342.81045751633985</v>
      </c>
      <c r="L24" s="11">
        <v>876</v>
      </c>
      <c r="M24" s="14">
        <v>1214.7</v>
      </c>
      <c r="N24" s="27">
        <f t="shared" si="8"/>
        <v>0.10369318181818182</v>
      </c>
      <c r="O24" s="13">
        <f t="shared" si="2"/>
        <v>277.32876712328766</v>
      </c>
      <c r="P24" s="15">
        <v>1445</v>
      </c>
      <c r="Q24" s="14">
        <v>4188.3</v>
      </c>
      <c r="R24" s="27">
        <f t="shared" si="9"/>
        <v>0.17104640151515152</v>
      </c>
      <c r="S24" s="14">
        <f t="shared" si="3"/>
        <v>579.6955017301038</v>
      </c>
    </row>
    <row r="25" spans="1:19" s="16" customFormat="1" ht="15" customHeight="1">
      <c r="A25" s="6">
        <v>19</v>
      </c>
      <c r="B25" s="7" t="s">
        <v>27</v>
      </c>
      <c r="C25" s="17">
        <v>24595</v>
      </c>
      <c r="D25" s="8">
        <f t="shared" si="0"/>
        <v>7679</v>
      </c>
      <c r="E25" s="9">
        <f t="shared" si="4"/>
        <v>0.3122179304736735</v>
      </c>
      <c r="F25" s="10">
        <f t="shared" si="5"/>
        <v>16961</v>
      </c>
      <c r="G25" s="10">
        <f t="shared" si="6"/>
        <v>441.75022789425714</v>
      </c>
      <c r="H25" s="11">
        <v>1298</v>
      </c>
      <c r="I25" s="12">
        <v>2599.1</v>
      </c>
      <c r="J25" s="27">
        <f t="shared" si="7"/>
        <v>0.052774954258995734</v>
      </c>
      <c r="K25" s="13">
        <f t="shared" si="1"/>
        <v>400.47765793528504</v>
      </c>
      <c r="L25" s="11">
        <v>2297</v>
      </c>
      <c r="M25" s="14">
        <v>3955.5</v>
      </c>
      <c r="N25" s="27">
        <f t="shared" si="8"/>
        <v>0.09339296605001017</v>
      </c>
      <c r="O25" s="13">
        <f t="shared" si="2"/>
        <v>344.40574662603393</v>
      </c>
      <c r="P25" s="15">
        <v>4084</v>
      </c>
      <c r="Q25" s="14">
        <v>10406.4</v>
      </c>
      <c r="R25" s="27">
        <f t="shared" si="9"/>
        <v>0.1660500101646676</v>
      </c>
      <c r="S25" s="14">
        <f t="shared" si="3"/>
        <v>509.6180215475024</v>
      </c>
    </row>
    <row r="26" spans="1:19" s="16" customFormat="1" ht="15" customHeight="1">
      <c r="A26" s="6">
        <v>20</v>
      </c>
      <c r="B26" s="7" t="s">
        <v>28</v>
      </c>
      <c r="C26" s="17">
        <v>16256</v>
      </c>
      <c r="D26" s="8">
        <f t="shared" si="0"/>
        <v>6743</v>
      </c>
      <c r="E26" s="9">
        <f t="shared" si="4"/>
        <v>0.41480068897637795</v>
      </c>
      <c r="F26" s="10">
        <f t="shared" si="5"/>
        <v>15182.4</v>
      </c>
      <c r="G26" s="10">
        <f t="shared" si="6"/>
        <v>450.3158831380691</v>
      </c>
      <c r="H26" s="11">
        <v>537</v>
      </c>
      <c r="I26" s="12">
        <v>681</v>
      </c>
      <c r="J26" s="27">
        <f t="shared" si="7"/>
        <v>0.03303395669291338</v>
      </c>
      <c r="K26" s="13">
        <f t="shared" si="1"/>
        <v>253.63128491620108</v>
      </c>
      <c r="L26" s="11">
        <v>2084</v>
      </c>
      <c r="M26" s="14">
        <v>3075.1</v>
      </c>
      <c r="N26" s="27">
        <f t="shared" si="8"/>
        <v>0.1281988188976378</v>
      </c>
      <c r="O26" s="13">
        <f t="shared" si="2"/>
        <v>295.1151631477927</v>
      </c>
      <c r="P26" s="15">
        <v>4122</v>
      </c>
      <c r="Q26" s="14">
        <v>11426.3</v>
      </c>
      <c r="R26" s="27">
        <f t="shared" si="9"/>
        <v>0.2535679133858268</v>
      </c>
      <c r="S26" s="14">
        <f t="shared" si="3"/>
        <v>554.4056283357593</v>
      </c>
    </row>
    <row r="27" spans="1:19" s="16" customFormat="1" ht="15" customHeight="1">
      <c r="A27" s="6">
        <v>21</v>
      </c>
      <c r="B27" s="7" t="s">
        <v>29</v>
      </c>
      <c r="C27" s="17">
        <v>14049</v>
      </c>
      <c r="D27" s="8">
        <f t="shared" si="0"/>
        <v>4412</v>
      </c>
      <c r="E27" s="9">
        <f t="shared" si="4"/>
        <v>0.31404370417823335</v>
      </c>
      <c r="F27" s="10">
        <f t="shared" si="5"/>
        <v>10023.274720000001</v>
      </c>
      <c r="G27" s="10">
        <f t="shared" si="6"/>
        <v>454.3642212148686</v>
      </c>
      <c r="H27" s="11">
        <v>683</v>
      </c>
      <c r="I27" s="12">
        <v>810.9</v>
      </c>
      <c r="J27" s="27">
        <f t="shared" si="7"/>
        <v>0.04861555982632216</v>
      </c>
      <c r="K27" s="13">
        <f t="shared" si="1"/>
        <v>237.4524158125915</v>
      </c>
      <c r="L27" s="11">
        <v>1389</v>
      </c>
      <c r="M27" s="14">
        <v>1849.6</v>
      </c>
      <c r="N27" s="27">
        <f t="shared" si="8"/>
        <v>0.09886824685030964</v>
      </c>
      <c r="O27" s="13">
        <f t="shared" si="2"/>
        <v>266.321094312455</v>
      </c>
      <c r="P27" s="15">
        <v>2340</v>
      </c>
      <c r="Q27" s="14">
        <v>7362.77472</v>
      </c>
      <c r="R27" s="27">
        <f t="shared" si="9"/>
        <v>0.16655989750160155</v>
      </c>
      <c r="S27" s="14">
        <f t="shared" si="3"/>
        <v>629.2969846153846</v>
      </c>
    </row>
    <row r="28" spans="1:19" s="16" customFormat="1" ht="15" customHeight="1">
      <c r="A28" s="6">
        <v>22</v>
      </c>
      <c r="B28" s="7" t="s">
        <v>4</v>
      </c>
      <c r="C28" s="8">
        <v>506267</v>
      </c>
      <c r="D28" s="8">
        <f t="shared" si="0"/>
        <v>112916</v>
      </c>
      <c r="E28" s="9">
        <f t="shared" si="4"/>
        <v>0.2230364609978529</v>
      </c>
      <c r="F28" s="10">
        <f t="shared" si="5"/>
        <v>269568.69999999995</v>
      </c>
      <c r="G28" s="10">
        <f t="shared" si="6"/>
        <v>477.4676750859045</v>
      </c>
      <c r="H28" s="11">
        <v>19480</v>
      </c>
      <c r="I28" s="12">
        <v>62869.7</v>
      </c>
      <c r="J28" s="27">
        <f t="shared" si="7"/>
        <v>0.0384777202543322</v>
      </c>
      <c r="K28" s="13">
        <f t="shared" si="1"/>
        <v>645.4794661190965</v>
      </c>
      <c r="L28" s="11">
        <v>43725</v>
      </c>
      <c r="M28" s="14">
        <v>91270.4</v>
      </c>
      <c r="N28" s="27">
        <f t="shared" si="8"/>
        <v>0.08636747012939812</v>
      </c>
      <c r="O28" s="13">
        <f t="shared" si="2"/>
        <v>417.474671240709</v>
      </c>
      <c r="P28" s="15">
        <v>49711</v>
      </c>
      <c r="Q28" s="14">
        <v>115428.6</v>
      </c>
      <c r="R28" s="27">
        <f t="shared" si="9"/>
        <v>0.09819127061412258</v>
      </c>
      <c r="S28" s="14">
        <f t="shared" si="3"/>
        <v>464.3986240469916</v>
      </c>
    </row>
    <row r="29" spans="1:19" s="16" customFormat="1" ht="15" customHeight="1">
      <c r="A29" s="6">
        <v>23</v>
      </c>
      <c r="B29" s="7" t="s">
        <v>5</v>
      </c>
      <c r="C29" s="8">
        <v>34199</v>
      </c>
      <c r="D29" s="8">
        <f t="shared" si="0"/>
        <v>10361</v>
      </c>
      <c r="E29" s="9">
        <f t="shared" si="4"/>
        <v>0.3029620749144712</v>
      </c>
      <c r="F29" s="10">
        <f t="shared" si="5"/>
        <v>25117.300000000003</v>
      </c>
      <c r="G29" s="10">
        <f t="shared" si="6"/>
        <v>484.84316185696366</v>
      </c>
      <c r="H29" s="11">
        <v>1293</v>
      </c>
      <c r="I29" s="12">
        <v>4262.5</v>
      </c>
      <c r="J29" s="27">
        <f t="shared" si="7"/>
        <v>0.037808123044533466</v>
      </c>
      <c r="K29" s="13">
        <f t="shared" si="1"/>
        <v>659.3194122196443</v>
      </c>
      <c r="L29" s="11">
        <v>3403</v>
      </c>
      <c r="M29" s="14">
        <v>8131.2</v>
      </c>
      <c r="N29" s="27">
        <f t="shared" si="8"/>
        <v>0.09950583350390363</v>
      </c>
      <c r="O29" s="13">
        <f t="shared" si="2"/>
        <v>477.8842198060535</v>
      </c>
      <c r="P29" s="15">
        <v>5665</v>
      </c>
      <c r="Q29" s="19">
        <v>12723.6</v>
      </c>
      <c r="R29" s="27">
        <f t="shared" si="9"/>
        <v>0.1656481183660341</v>
      </c>
      <c r="S29" s="14">
        <f t="shared" si="3"/>
        <v>449.20035304501323</v>
      </c>
    </row>
    <row r="30" spans="1:19" s="16" customFormat="1" ht="15" customHeight="1">
      <c r="A30" s="6">
        <v>24</v>
      </c>
      <c r="B30" s="7" t="s">
        <v>6</v>
      </c>
      <c r="C30" s="8">
        <v>45257</v>
      </c>
      <c r="D30" s="8">
        <f t="shared" si="0"/>
        <v>12189</v>
      </c>
      <c r="E30" s="9">
        <f t="shared" si="4"/>
        <v>0.26932850166825023</v>
      </c>
      <c r="F30" s="10">
        <f t="shared" si="5"/>
        <v>29164.1</v>
      </c>
      <c r="G30" s="10">
        <f t="shared" si="6"/>
        <v>478.5314627943228</v>
      </c>
      <c r="H30" s="11">
        <v>2281</v>
      </c>
      <c r="I30" s="12">
        <v>7498.2</v>
      </c>
      <c r="J30" s="27">
        <f t="shared" si="7"/>
        <v>0.050401042932585016</v>
      </c>
      <c r="K30" s="13">
        <f t="shared" si="1"/>
        <v>657.44848750548</v>
      </c>
      <c r="L30" s="11">
        <v>4541</v>
      </c>
      <c r="M30" s="14">
        <v>9811.9</v>
      </c>
      <c r="N30" s="27">
        <f t="shared" si="8"/>
        <v>0.10033806924895597</v>
      </c>
      <c r="O30" s="13">
        <f t="shared" si="2"/>
        <v>432.1471041620788</v>
      </c>
      <c r="P30" s="15">
        <v>5367</v>
      </c>
      <c r="Q30" s="19">
        <v>11854</v>
      </c>
      <c r="R30" s="27">
        <f t="shared" si="9"/>
        <v>0.11858938948670923</v>
      </c>
      <c r="S30" s="14">
        <f t="shared" si="3"/>
        <v>441.7365381032235</v>
      </c>
    </row>
    <row r="31" spans="1:19" s="16" customFormat="1" ht="15" customHeight="1">
      <c r="A31" s="6">
        <v>25</v>
      </c>
      <c r="B31" s="7" t="s">
        <v>7</v>
      </c>
      <c r="C31" s="8">
        <v>127208</v>
      </c>
      <c r="D31" s="8">
        <f t="shared" si="0"/>
        <v>32197</v>
      </c>
      <c r="E31" s="9">
        <f t="shared" si="4"/>
        <v>0.2531051506194579</v>
      </c>
      <c r="F31" s="10">
        <f t="shared" si="5"/>
        <v>75149.23999999999</v>
      </c>
      <c r="G31" s="10">
        <f t="shared" si="6"/>
        <v>466.80895735627536</v>
      </c>
      <c r="H31" s="11">
        <v>5029</v>
      </c>
      <c r="I31" s="12">
        <v>16513.04</v>
      </c>
      <c r="J31" s="27">
        <f t="shared" si="7"/>
        <v>0.039533677127224706</v>
      </c>
      <c r="K31" s="13">
        <f t="shared" si="1"/>
        <v>656.7126665341023</v>
      </c>
      <c r="L31" s="11">
        <v>12456</v>
      </c>
      <c r="M31" s="14">
        <v>25337.3</v>
      </c>
      <c r="N31" s="27">
        <f t="shared" si="8"/>
        <v>0.0979183699138419</v>
      </c>
      <c r="O31" s="13">
        <f t="shared" si="2"/>
        <v>406.8288375080282</v>
      </c>
      <c r="P31" s="15">
        <v>14712</v>
      </c>
      <c r="Q31" s="19">
        <v>33298.9</v>
      </c>
      <c r="R31" s="27">
        <f t="shared" si="9"/>
        <v>0.1156531035783913</v>
      </c>
      <c r="S31" s="14">
        <f t="shared" si="3"/>
        <v>452.6767264817836</v>
      </c>
    </row>
    <row r="32" spans="1:19" s="16" customFormat="1" ht="15" customHeight="1">
      <c r="A32" s="6">
        <v>26</v>
      </c>
      <c r="B32" s="7" t="s">
        <v>8</v>
      </c>
      <c r="C32" s="8">
        <v>28675</v>
      </c>
      <c r="D32" s="8">
        <f t="shared" si="0"/>
        <v>9449</v>
      </c>
      <c r="E32" s="9">
        <f t="shared" si="4"/>
        <v>0.32952048823016566</v>
      </c>
      <c r="F32" s="10">
        <f t="shared" si="5"/>
        <v>25503.7</v>
      </c>
      <c r="G32" s="10">
        <f t="shared" si="6"/>
        <v>539.817970155572</v>
      </c>
      <c r="H32" s="11">
        <v>1845</v>
      </c>
      <c r="I32" s="12">
        <v>7520.1</v>
      </c>
      <c r="J32" s="27">
        <f t="shared" si="7"/>
        <v>0.06434176111595466</v>
      </c>
      <c r="K32" s="13">
        <f t="shared" si="1"/>
        <v>815.1869918699188</v>
      </c>
      <c r="L32" s="11">
        <v>3802</v>
      </c>
      <c r="M32" s="14">
        <v>9512.8</v>
      </c>
      <c r="N32" s="27">
        <f t="shared" si="8"/>
        <v>0.1325893635571055</v>
      </c>
      <c r="O32" s="13">
        <f t="shared" si="2"/>
        <v>500.4103103629668</v>
      </c>
      <c r="P32" s="15">
        <v>3802</v>
      </c>
      <c r="Q32" s="19">
        <v>8470.8</v>
      </c>
      <c r="R32" s="27">
        <f t="shared" si="9"/>
        <v>0.1325893635571055</v>
      </c>
      <c r="S32" s="14">
        <f t="shared" si="3"/>
        <v>445.59705418200946</v>
      </c>
    </row>
    <row r="33" spans="1:19" s="16" customFormat="1" ht="19.5" customHeight="1">
      <c r="A33" s="234" t="s">
        <v>3</v>
      </c>
      <c r="B33" s="234"/>
      <c r="C33" s="20">
        <f>SUM(C7:C32)</f>
        <v>1223524</v>
      </c>
      <c r="D33" s="21">
        <f t="shared" si="0"/>
        <v>309357</v>
      </c>
      <c r="E33" s="22">
        <f t="shared" si="4"/>
        <v>0.25284097410430856</v>
      </c>
      <c r="F33" s="23">
        <f>SUM(F7:F32)</f>
        <v>728626.9147199999</v>
      </c>
      <c r="G33" s="24">
        <f t="shared" si="6"/>
        <v>471.05894789515025</v>
      </c>
      <c r="H33" s="20">
        <f>SUM(H7:H32)</f>
        <v>44698</v>
      </c>
      <c r="I33" s="23">
        <f>SUM(I7:I32)</f>
        <v>124277.64000000001</v>
      </c>
      <c r="J33" s="28">
        <f t="shared" si="7"/>
        <v>0.03653218081541514</v>
      </c>
      <c r="K33" s="25">
        <f t="shared" si="1"/>
        <v>556.0769609378497</v>
      </c>
      <c r="L33" s="20">
        <f>SUM(L7:L32)</f>
        <v>109247</v>
      </c>
      <c r="M33" s="23">
        <f>SUM(M7:M32)</f>
        <v>210064.79999999996</v>
      </c>
      <c r="N33" s="28">
        <f t="shared" si="8"/>
        <v>0.08928880839280635</v>
      </c>
      <c r="O33" s="25">
        <f t="shared" si="2"/>
        <v>384.5685465047094</v>
      </c>
      <c r="P33" s="20">
        <f>SUM(P7:P32)</f>
        <v>155412</v>
      </c>
      <c r="Q33" s="20">
        <f>SUM(Q7:Q32)</f>
        <v>394284.4747199999</v>
      </c>
      <c r="R33" s="28">
        <f t="shared" si="9"/>
        <v>0.12701998489608704</v>
      </c>
      <c r="S33" s="26">
        <f t="shared" si="3"/>
        <v>507.4054445216584</v>
      </c>
    </row>
  </sheetData>
  <sheetProtection/>
  <mergeCells count="12">
    <mergeCell ref="H5:K5"/>
    <mergeCell ref="L5:O5"/>
    <mergeCell ref="A4:A6"/>
    <mergeCell ref="A33:B33"/>
    <mergeCell ref="B1:S1"/>
    <mergeCell ref="B4:B6"/>
    <mergeCell ref="C4:C6"/>
    <mergeCell ref="P5:S5"/>
    <mergeCell ref="D4:E5"/>
    <mergeCell ref="H4:S4"/>
    <mergeCell ref="B2:S2"/>
    <mergeCell ref="F4:G5"/>
  </mergeCells>
  <printOptions/>
  <pageMargins left="0.2362204724409449" right="0.2362204724409449" top="1.3779527559055118" bottom="0.7480314960629921" header="0.31496062992125984" footer="0.31496062992125984"/>
  <pageSetup fitToHeight="0" fitToWidth="1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0" zoomScaleNormal="40" zoomScaleSheetLayoutView="70" zoomScalePageLayoutView="0" workbookViewId="0" topLeftCell="A1">
      <pane xSplit="3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" sqref="W6"/>
    </sheetView>
  </sheetViews>
  <sheetFormatPr defaultColWidth="8.8515625" defaultRowHeight="15"/>
  <cols>
    <col min="1" max="1" width="5.140625" style="2" customWidth="1"/>
    <col min="2" max="2" width="25.140625" style="2" customWidth="1"/>
    <col min="3" max="3" width="12.00390625" style="2" customWidth="1"/>
    <col min="4" max="7" width="12.421875" style="2" customWidth="1"/>
    <col min="8" max="8" width="13.8515625" style="2" customWidth="1"/>
    <col min="9" max="10" width="15.8515625" style="2" customWidth="1"/>
    <col min="11" max="11" width="15.140625" style="2" hidden="1" customWidth="1"/>
    <col min="12" max="12" width="14.00390625" style="2" customWidth="1"/>
    <col min="13" max="14" width="16.8515625" style="2" customWidth="1"/>
    <col min="15" max="15" width="15.57421875" style="2" hidden="1" customWidth="1"/>
    <col min="16" max="16" width="13.8515625" style="2" customWidth="1"/>
    <col min="17" max="18" width="16.57421875" style="2" customWidth="1"/>
    <col min="19" max="19" width="16.140625" style="2" hidden="1" customWidth="1"/>
    <col min="20" max="16384" width="8.8515625" style="2" customWidth="1"/>
  </cols>
  <sheetData>
    <row r="1" spans="2:19" ht="21" customHeight="1">
      <c r="B1" s="235" t="s">
        <v>39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2:19" ht="15">
      <c r="B2" s="236" t="s">
        <v>40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2:19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6.5" customHeight="1">
      <c r="A4" s="233" t="s">
        <v>45</v>
      </c>
      <c r="B4" s="233" t="s">
        <v>0</v>
      </c>
      <c r="C4" s="233" t="s">
        <v>38</v>
      </c>
      <c r="D4" s="233" t="s">
        <v>41</v>
      </c>
      <c r="E4" s="233"/>
      <c r="F4" s="233" t="s">
        <v>42</v>
      </c>
      <c r="G4" s="233"/>
      <c r="H4" s="233" t="s">
        <v>37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s="1" customFormat="1" ht="78.75" customHeight="1">
      <c r="A5" s="233"/>
      <c r="B5" s="233"/>
      <c r="C5" s="233"/>
      <c r="D5" s="233"/>
      <c r="E5" s="233"/>
      <c r="F5" s="233"/>
      <c r="G5" s="233"/>
      <c r="H5" s="233" t="s">
        <v>1</v>
      </c>
      <c r="I5" s="233"/>
      <c r="J5" s="233"/>
      <c r="K5" s="233"/>
      <c r="L5" s="233" t="s">
        <v>137</v>
      </c>
      <c r="M5" s="233"/>
      <c r="N5" s="233"/>
      <c r="O5" s="233"/>
      <c r="P5" s="233" t="s">
        <v>48</v>
      </c>
      <c r="Q5" s="233"/>
      <c r="R5" s="233"/>
      <c r="S5" s="233"/>
    </row>
    <row r="6" spans="1:19" s="1" customFormat="1" ht="90" customHeight="1">
      <c r="A6" s="233"/>
      <c r="B6" s="233"/>
      <c r="C6" s="233"/>
      <c r="D6" s="5" t="s">
        <v>35</v>
      </c>
      <c r="E6" s="5" t="s">
        <v>36</v>
      </c>
      <c r="F6" s="5" t="s">
        <v>43</v>
      </c>
      <c r="G6" s="5" t="s">
        <v>44</v>
      </c>
      <c r="H6" s="5" t="s">
        <v>2</v>
      </c>
      <c r="I6" s="5" t="s">
        <v>32</v>
      </c>
      <c r="J6" s="5" t="s">
        <v>47</v>
      </c>
      <c r="K6" s="5" t="s">
        <v>30</v>
      </c>
      <c r="L6" s="5" t="s">
        <v>2</v>
      </c>
      <c r="M6" s="5" t="s">
        <v>33</v>
      </c>
      <c r="N6" s="5" t="s">
        <v>47</v>
      </c>
      <c r="O6" s="5" t="s">
        <v>31</v>
      </c>
      <c r="P6" s="5" t="s">
        <v>2</v>
      </c>
      <c r="Q6" s="5" t="s">
        <v>34</v>
      </c>
      <c r="R6" s="5" t="s">
        <v>47</v>
      </c>
      <c r="S6" s="5" t="s">
        <v>31</v>
      </c>
    </row>
    <row r="7" spans="1:19" s="16" customFormat="1" ht="15" customHeight="1">
      <c r="A7" s="6">
        <v>1</v>
      </c>
      <c r="B7" s="7" t="s">
        <v>9</v>
      </c>
      <c r="C7" s="8">
        <v>14209</v>
      </c>
      <c r="D7" s="8">
        <f aca="true" t="shared" si="0" ref="D7:D33">H7+L7+P7</f>
        <v>4014</v>
      </c>
      <c r="E7" s="9">
        <f>D7/C7</f>
        <v>0.28249700893799706</v>
      </c>
      <c r="F7" s="10">
        <f>I7+M7+Q7</f>
        <v>8450.8</v>
      </c>
      <c r="G7" s="10">
        <f>F7/D7/5*1000</f>
        <v>421.0662680617837</v>
      </c>
      <c r="H7" s="11">
        <v>398</v>
      </c>
      <c r="I7" s="12">
        <v>469.4</v>
      </c>
      <c r="J7" s="27">
        <f>H7/C7</f>
        <v>0.028010415933563234</v>
      </c>
      <c r="K7" s="13">
        <f aca="true" t="shared" si="1" ref="K7:K33">I7/H7*1000/5</f>
        <v>235.8793969849246</v>
      </c>
      <c r="L7" s="11">
        <v>1140</v>
      </c>
      <c r="M7" s="14">
        <v>1483.6</v>
      </c>
      <c r="N7" s="27">
        <f>L7/C7</f>
        <v>0.08023083960869871</v>
      </c>
      <c r="O7" s="13">
        <f aca="true" t="shared" si="2" ref="O7:O33">M7/L7*1000/5</f>
        <v>260.280701754386</v>
      </c>
      <c r="P7" s="15">
        <v>2476</v>
      </c>
      <c r="Q7" s="14">
        <v>6497.8</v>
      </c>
      <c r="R7" s="27">
        <f>P7/C7</f>
        <v>0.1742557533957351</v>
      </c>
      <c r="S7" s="14">
        <f aca="true" t="shared" si="3" ref="S7:S33">Q7/P7*1000/5</f>
        <v>524.8626817447496</v>
      </c>
    </row>
    <row r="8" spans="1:19" s="16" customFormat="1" ht="15" customHeight="1">
      <c r="A8" s="6">
        <v>2</v>
      </c>
      <c r="B8" s="7" t="s">
        <v>10</v>
      </c>
      <c r="C8" s="8">
        <v>15165</v>
      </c>
      <c r="D8" s="8">
        <f t="shared" si="0"/>
        <v>5142</v>
      </c>
      <c r="E8" s="9">
        <f aca="true" t="shared" si="4" ref="E8:E33">D8/C8</f>
        <v>0.3390702274975272</v>
      </c>
      <c r="F8" s="10">
        <f aca="true" t="shared" si="5" ref="F8:F32">I8+M8+Q8</f>
        <v>11688.2</v>
      </c>
      <c r="G8" s="10">
        <f aca="true" t="shared" si="6" ref="G8:G33">F8/D8/5*1000</f>
        <v>454.6168805912097</v>
      </c>
      <c r="H8" s="11">
        <v>889</v>
      </c>
      <c r="I8" s="12">
        <v>1330.4</v>
      </c>
      <c r="J8" s="27">
        <f aca="true" t="shared" si="7" ref="J8:J33">H8/C8</f>
        <v>0.05862182657434883</v>
      </c>
      <c r="K8" s="13">
        <f t="shared" si="1"/>
        <v>299.30258717660297</v>
      </c>
      <c r="L8" s="11">
        <v>1306</v>
      </c>
      <c r="M8" s="14">
        <v>1868.2</v>
      </c>
      <c r="N8" s="27">
        <f aca="true" t="shared" si="8" ref="N8:N33">L8/C8</f>
        <v>0.08611935377514013</v>
      </c>
      <c r="O8" s="13">
        <f t="shared" si="2"/>
        <v>286.0949464012251</v>
      </c>
      <c r="P8" s="15">
        <v>2947</v>
      </c>
      <c r="Q8" s="14">
        <v>8489.6</v>
      </c>
      <c r="R8" s="27">
        <f aca="true" t="shared" si="9" ref="R8:R33">P8/C8</f>
        <v>0.19432904714803825</v>
      </c>
      <c r="S8" s="14">
        <f t="shared" si="3"/>
        <v>576.1520190023754</v>
      </c>
    </row>
    <row r="9" spans="1:19" s="16" customFormat="1" ht="15" customHeight="1">
      <c r="A9" s="6">
        <v>3</v>
      </c>
      <c r="B9" s="7" t="s">
        <v>11</v>
      </c>
      <c r="C9" s="17">
        <v>33319</v>
      </c>
      <c r="D9" s="8">
        <f t="shared" si="0"/>
        <v>11186</v>
      </c>
      <c r="E9" s="9">
        <f t="shared" si="4"/>
        <v>0.33572436147543444</v>
      </c>
      <c r="F9" s="10">
        <f t="shared" si="5"/>
        <v>25732.5</v>
      </c>
      <c r="G9" s="10">
        <f t="shared" si="6"/>
        <v>460.08403361344534</v>
      </c>
      <c r="H9" s="11">
        <v>1648</v>
      </c>
      <c r="I9" s="12">
        <v>2650.6</v>
      </c>
      <c r="J9" s="27">
        <f t="shared" si="7"/>
        <v>0.04946126834538852</v>
      </c>
      <c r="K9" s="13">
        <f t="shared" si="1"/>
        <v>321.6747572815534</v>
      </c>
      <c r="L9" s="11">
        <v>3502</v>
      </c>
      <c r="M9" s="14">
        <v>5644.6</v>
      </c>
      <c r="N9" s="27">
        <f t="shared" si="8"/>
        <v>0.1051051952339506</v>
      </c>
      <c r="O9" s="13">
        <f t="shared" si="2"/>
        <v>322.36436322101656</v>
      </c>
      <c r="P9" s="15">
        <v>6036</v>
      </c>
      <c r="Q9" s="14">
        <v>17437.3</v>
      </c>
      <c r="R9" s="27">
        <f t="shared" si="9"/>
        <v>0.18115789789609532</v>
      </c>
      <c r="S9" s="14">
        <f t="shared" si="3"/>
        <v>577.7766732935719</v>
      </c>
    </row>
    <row r="10" spans="1:19" s="16" customFormat="1" ht="15" customHeight="1">
      <c r="A10" s="6">
        <v>4</v>
      </c>
      <c r="B10" s="7" t="s">
        <v>12</v>
      </c>
      <c r="C10" s="17">
        <v>31042</v>
      </c>
      <c r="D10" s="8">
        <f t="shared" si="0"/>
        <v>8148</v>
      </c>
      <c r="E10" s="9">
        <f t="shared" si="4"/>
        <v>0.26248308742993365</v>
      </c>
      <c r="F10" s="10">
        <f t="shared" si="5"/>
        <v>19888.699999999997</v>
      </c>
      <c r="G10" s="10">
        <f t="shared" si="6"/>
        <v>488.1860579283259</v>
      </c>
      <c r="H10" s="11">
        <v>891</v>
      </c>
      <c r="I10" s="12">
        <v>1634.1</v>
      </c>
      <c r="J10" s="27">
        <f t="shared" si="7"/>
        <v>0.028703047484053862</v>
      </c>
      <c r="K10" s="13">
        <f t="shared" si="1"/>
        <v>366.80134680134677</v>
      </c>
      <c r="L10" s="11">
        <v>2413</v>
      </c>
      <c r="M10" s="14">
        <v>4173.8</v>
      </c>
      <c r="N10" s="27">
        <f t="shared" si="8"/>
        <v>0.0777333934669158</v>
      </c>
      <c r="O10" s="13">
        <f t="shared" si="2"/>
        <v>345.94280978035647</v>
      </c>
      <c r="P10" s="15">
        <v>4844</v>
      </c>
      <c r="Q10" s="14">
        <v>14080.8</v>
      </c>
      <c r="R10" s="27">
        <f t="shared" si="9"/>
        <v>0.156046646478964</v>
      </c>
      <c r="S10" s="14">
        <f t="shared" si="3"/>
        <v>581.3707679603633</v>
      </c>
    </row>
    <row r="11" spans="1:19" s="16" customFormat="1" ht="15" customHeight="1">
      <c r="A11" s="6">
        <v>5</v>
      </c>
      <c r="B11" s="7" t="s">
        <v>13</v>
      </c>
      <c r="C11" s="17">
        <v>22937</v>
      </c>
      <c r="D11" s="8">
        <f t="shared" si="0"/>
        <v>5668</v>
      </c>
      <c r="E11" s="9">
        <f t="shared" si="4"/>
        <v>0.2471116536600253</v>
      </c>
      <c r="F11" s="10">
        <f t="shared" si="5"/>
        <v>13339.099999999999</v>
      </c>
      <c r="G11" s="10">
        <f t="shared" si="6"/>
        <v>470.6810162314749</v>
      </c>
      <c r="H11" s="11">
        <v>626</v>
      </c>
      <c r="I11" s="12">
        <v>857</v>
      </c>
      <c r="J11" s="27">
        <f t="shared" si="7"/>
        <v>0.02729214805772333</v>
      </c>
      <c r="K11" s="13">
        <f t="shared" si="1"/>
        <v>273.8019169329074</v>
      </c>
      <c r="L11" s="11">
        <v>1567</v>
      </c>
      <c r="M11" s="14">
        <v>2524.8</v>
      </c>
      <c r="N11" s="27">
        <f t="shared" si="8"/>
        <v>0.06831756550551511</v>
      </c>
      <c r="O11" s="13">
        <f t="shared" si="2"/>
        <v>322.24633056796426</v>
      </c>
      <c r="P11" s="15">
        <v>3475</v>
      </c>
      <c r="Q11" s="14">
        <v>9957.3</v>
      </c>
      <c r="R11" s="27">
        <f t="shared" si="9"/>
        <v>0.15150194009678686</v>
      </c>
      <c r="S11" s="14">
        <f t="shared" si="3"/>
        <v>573.0820143884891</v>
      </c>
    </row>
    <row r="12" spans="1:19" s="16" customFormat="1" ht="15" customHeight="1">
      <c r="A12" s="6">
        <v>6</v>
      </c>
      <c r="B12" s="7" t="s">
        <v>14</v>
      </c>
      <c r="C12" s="17">
        <v>34521</v>
      </c>
      <c r="D12" s="8">
        <f t="shared" si="0"/>
        <v>7811</v>
      </c>
      <c r="E12" s="9">
        <f t="shared" si="4"/>
        <v>0.2262680687117986</v>
      </c>
      <c r="F12" s="10">
        <f t="shared" si="5"/>
        <v>17850.6</v>
      </c>
      <c r="G12" s="10">
        <f t="shared" si="6"/>
        <v>457.06311611829466</v>
      </c>
      <c r="H12" s="11">
        <v>745</v>
      </c>
      <c r="I12" s="12">
        <v>908.9</v>
      </c>
      <c r="J12" s="27">
        <f t="shared" si="7"/>
        <v>0.021581066597143768</v>
      </c>
      <c r="K12" s="13">
        <f t="shared" si="1"/>
        <v>244</v>
      </c>
      <c r="L12" s="11">
        <v>2470</v>
      </c>
      <c r="M12" s="14">
        <v>3564.3</v>
      </c>
      <c r="N12" s="27">
        <f t="shared" si="8"/>
        <v>0.07155065032878538</v>
      </c>
      <c r="O12" s="13">
        <f t="shared" si="2"/>
        <v>288.60728744939274</v>
      </c>
      <c r="P12" s="15">
        <v>4596</v>
      </c>
      <c r="Q12" s="14">
        <v>13377.4</v>
      </c>
      <c r="R12" s="27">
        <f t="shared" si="9"/>
        <v>0.13313635178586947</v>
      </c>
      <c r="S12" s="14">
        <f t="shared" si="3"/>
        <v>582.1322889469103</v>
      </c>
    </row>
    <row r="13" spans="1:19" s="16" customFormat="1" ht="15" customHeight="1">
      <c r="A13" s="6">
        <v>7</v>
      </c>
      <c r="B13" s="7" t="s">
        <v>15</v>
      </c>
      <c r="C13" s="17">
        <v>18436</v>
      </c>
      <c r="D13" s="8">
        <f t="shared" si="0"/>
        <v>5392</v>
      </c>
      <c r="E13" s="9">
        <f t="shared" si="4"/>
        <v>0.2924712518984595</v>
      </c>
      <c r="F13" s="10">
        <f t="shared" si="5"/>
        <v>12380.1</v>
      </c>
      <c r="G13" s="10">
        <f t="shared" si="6"/>
        <v>459.20252225519295</v>
      </c>
      <c r="H13" s="11">
        <v>686</v>
      </c>
      <c r="I13" s="12">
        <v>1747.6</v>
      </c>
      <c r="J13" s="27">
        <f t="shared" si="7"/>
        <v>0.03720980689954437</v>
      </c>
      <c r="K13" s="13">
        <f t="shared" si="1"/>
        <v>509.5043731778425</v>
      </c>
      <c r="L13" s="11">
        <v>1805</v>
      </c>
      <c r="M13" s="14">
        <v>3212</v>
      </c>
      <c r="N13" s="27">
        <f t="shared" si="8"/>
        <v>0.09790627034063788</v>
      </c>
      <c r="O13" s="13">
        <f t="shared" si="2"/>
        <v>355.90027700831024</v>
      </c>
      <c r="P13" s="15">
        <v>2901</v>
      </c>
      <c r="Q13" s="14">
        <v>7420.5</v>
      </c>
      <c r="R13" s="27">
        <f t="shared" si="9"/>
        <v>0.15735517465827728</v>
      </c>
      <c r="S13" s="14">
        <f t="shared" si="3"/>
        <v>511.58221302998965</v>
      </c>
    </row>
    <row r="14" spans="1:19" s="16" customFormat="1" ht="15" customHeight="1">
      <c r="A14" s="6">
        <v>8</v>
      </c>
      <c r="B14" s="7" t="s">
        <v>16</v>
      </c>
      <c r="C14" s="17">
        <v>24526</v>
      </c>
      <c r="D14" s="8">
        <f t="shared" si="0"/>
        <v>7322</v>
      </c>
      <c r="E14" s="9">
        <f t="shared" si="4"/>
        <v>0.298540324553535</v>
      </c>
      <c r="F14" s="10">
        <f t="shared" si="5"/>
        <v>16989</v>
      </c>
      <c r="G14" s="10">
        <f t="shared" si="6"/>
        <v>464.0535372848948</v>
      </c>
      <c r="H14" s="11">
        <v>537</v>
      </c>
      <c r="I14" s="12">
        <v>707.5</v>
      </c>
      <c r="J14" s="27">
        <f t="shared" si="7"/>
        <v>0.02189513169697464</v>
      </c>
      <c r="K14" s="13">
        <f t="shared" si="1"/>
        <v>263.50093109869647</v>
      </c>
      <c r="L14" s="11">
        <v>2875</v>
      </c>
      <c r="M14" s="14">
        <v>4829.3</v>
      </c>
      <c r="N14" s="27">
        <f t="shared" si="8"/>
        <v>0.11722253934600016</v>
      </c>
      <c r="O14" s="13">
        <f t="shared" si="2"/>
        <v>335.9513043478261</v>
      </c>
      <c r="P14" s="15">
        <v>3910</v>
      </c>
      <c r="Q14" s="14">
        <v>11452.2</v>
      </c>
      <c r="R14" s="27">
        <f t="shared" si="9"/>
        <v>0.15942265351056023</v>
      </c>
      <c r="S14" s="14">
        <f t="shared" si="3"/>
        <v>585.7902813299233</v>
      </c>
    </row>
    <row r="15" spans="1:19" s="16" customFormat="1" ht="15" customHeight="1">
      <c r="A15" s="6">
        <v>9</v>
      </c>
      <c r="B15" s="7" t="s">
        <v>17</v>
      </c>
      <c r="C15" s="17">
        <v>13786</v>
      </c>
      <c r="D15" s="8">
        <f t="shared" si="0"/>
        <v>3830</v>
      </c>
      <c r="E15" s="9">
        <f t="shared" si="4"/>
        <v>0.2778180763092993</v>
      </c>
      <c r="F15" s="10">
        <f t="shared" si="5"/>
        <v>8932.5</v>
      </c>
      <c r="G15" s="10">
        <f t="shared" si="6"/>
        <v>466.4490861618799</v>
      </c>
      <c r="H15" s="11">
        <v>353</v>
      </c>
      <c r="I15" s="12">
        <v>725.3</v>
      </c>
      <c r="J15" s="27">
        <f t="shared" si="7"/>
        <v>0.025605686928768315</v>
      </c>
      <c r="K15" s="13">
        <f t="shared" si="1"/>
        <v>410.9348441926345</v>
      </c>
      <c r="L15" s="11">
        <v>1091</v>
      </c>
      <c r="M15" s="14">
        <v>1626.9</v>
      </c>
      <c r="N15" s="27">
        <f t="shared" si="8"/>
        <v>0.07913825620194401</v>
      </c>
      <c r="O15" s="13">
        <f t="shared" si="2"/>
        <v>298.2401466544455</v>
      </c>
      <c r="P15" s="15">
        <v>2386</v>
      </c>
      <c r="Q15" s="14">
        <v>6580.3</v>
      </c>
      <c r="R15" s="27">
        <f t="shared" si="9"/>
        <v>0.17307413317858697</v>
      </c>
      <c r="S15" s="14">
        <f t="shared" si="3"/>
        <v>551.5758591785415</v>
      </c>
    </row>
    <row r="16" spans="1:19" s="16" customFormat="1" ht="15" customHeight="1">
      <c r="A16" s="6">
        <v>10</v>
      </c>
      <c r="B16" s="7" t="s">
        <v>18</v>
      </c>
      <c r="C16" s="17">
        <v>13531</v>
      </c>
      <c r="D16" s="8">
        <f t="shared" si="0"/>
        <v>4290</v>
      </c>
      <c r="E16" s="9">
        <f t="shared" si="4"/>
        <v>0.3170497376394945</v>
      </c>
      <c r="F16" s="10">
        <f t="shared" si="5"/>
        <v>10148.3</v>
      </c>
      <c r="G16" s="10">
        <f t="shared" si="6"/>
        <v>473.1142191142191</v>
      </c>
      <c r="H16" s="11">
        <v>535</v>
      </c>
      <c r="I16" s="12">
        <v>850.1</v>
      </c>
      <c r="J16" s="27">
        <f t="shared" si="7"/>
        <v>0.039538836745251646</v>
      </c>
      <c r="K16" s="13">
        <f t="shared" si="1"/>
        <v>317.7943925233645</v>
      </c>
      <c r="L16" s="11">
        <v>1167</v>
      </c>
      <c r="M16" s="14">
        <v>1777.4</v>
      </c>
      <c r="N16" s="27">
        <f t="shared" si="8"/>
        <v>0.08624639716207227</v>
      </c>
      <c r="O16" s="13">
        <f t="shared" si="2"/>
        <v>304.6101113967438</v>
      </c>
      <c r="P16" s="15">
        <v>2588</v>
      </c>
      <c r="Q16" s="14">
        <v>7520.8</v>
      </c>
      <c r="R16" s="27">
        <f t="shared" si="9"/>
        <v>0.19126450373217058</v>
      </c>
      <c r="S16" s="14">
        <f t="shared" si="3"/>
        <v>581.2055641421947</v>
      </c>
    </row>
    <row r="17" spans="1:19" s="16" customFormat="1" ht="15" customHeight="1">
      <c r="A17" s="6">
        <v>11</v>
      </c>
      <c r="B17" s="7" t="s">
        <v>19</v>
      </c>
      <c r="C17" s="17">
        <v>21529</v>
      </c>
      <c r="D17" s="8">
        <f t="shared" si="0"/>
        <v>5631</v>
      </c>
      <c r="E17" s="9">
        <f t="shared" si="4"/>
        <v>0.2615541827302708</v>
      </c>
      <c r="F17" s="10">
        <f t="shared" si="5"/>
        <v>13513.7</v>
      </c>
      <c r="G17" s="10">
        <f t="shared" si="6"/>
        <v>479.97513763097146</v>
      </c>
      <c r="H17" s="11">
        <v>642</v>
      </c>
      <c r="I17" s="12">
        <v>1849.6</v>
      </c>
      <c r="J17" s="27">
        <f t="shared" si="7"/>
        <v>0.029820242463653675</v>
      </c>
      <c r="K17" s="13">
        <f t="shared" si="1"/>
        <v>576.1993769470405</v>
      </c>
      <c r="L17" s="11">
        <v>1913</v>
      </c>
      <c r="M17" s="18">
        <v>3532.6</v>
      </c>
      <c r="N17" s="27">
        <f t="shared" si="8"/>
        <v>0.08885689070555994</v>
      </c>
      <c r="O17" s="13">
        <f t="shared" si="2"/>
        <v>369.3256664924203</v>
      </c>
      <c r="P17" s="15">
        <v>3076</v>
      </c>
      <c r="Q17" s="14">
        <v>8131.5</v>
      </c>
      <c r="R17" s="27">
        <f t="shared" si="9"/>
        <v>0.14287704956105718</v>
      </c>
      <c r="S17" s="14">
        <f t="shared" si="3"/>
        <v>528.7061118335502</v>
      </c>
    </row>
    <row r="18" spans="1:19" s="16" customFormat="1" ht="15" customHeight="1">
      <c r="A18" s="6">
        <v>12</v>
      </c>
      <c r="B18" s="7" t="s">
        <v>20</v>
      </c>
      <c r="C18" s="17">
        <v>32080</v>
      </c>
      <c r="D18" s="8">
        <f t="shared" si="0"/>
        <v>8733</v>
      </c>
      <c r="E18" s="9">
        <f t="shared" si="4"/>
        <v>0.2722256857855362</v>
      </c>
      <c r="F18" s="10">
        <f t="shared" si="5"/>
        <v>20206.2</v>
      </c>
      <c r="G18" s="10">
        <f t="shared" si="6"/>
        <v>462.75506698728964</v>
      </c>
      <c r="H18" s="11">
        <v>998</v>
      </c>
      <c r="I18" s="12">
        <v>1500.8</v>
      </c>
      <c r="J18" s="27">
        <f t="shared" si="7"/>
        <v>0.031109725685785537</v>
      </c>
      <c r="K18" s="13">
        <f t="shared" si="1"/>
        <v>300.7615230460922</v>
      </c>
      <c r="L18" s="11">
        <v>2441</v>
      </c>
      <c r="M18" s="18">
        <v>3846.8</v>
      </c>
      <c r="N18" s="27">
        <f t="shared" si="8"/>
        <v>0.07609102244389028</v>
      </c>
      <c r="O18" s="13">
        <f t="shared" si="2"/>
        <v>315.1823023351086</v>
      </c>
      <c r="P18" s="15">
        <v>5294</v>
      </c>
      <c r="Q18" s="14">
        <v>14858.6</v>
      </c>
      <c r="R18" s="27">
        <f t="shared" si="9"/>
        <v>0.16502493765586035</v>
      </c>
      <c r="S18" s="14">
        <f t="shared" si="3"/>
        <v>561.3373630525123</v>
      </c>
    </row>
    <row r="19" spans="1:19" s="16" customFormat="1" ht="15" customHeight="1">
      <c r="A19" s="6">
        <v>13</v>
      </c>
      <c r="B19" s="7" t="s">
        <v>21</v>
      </c>
      <c r="C19" s="17">
        <v>11913</v>
      </c>
      <c r="D19" s="8">
        <f t="shared" si="0"/>
        <v>3420</v>
      </c>
      <c r="E19" s="9">
        <f t="shared" si="4"/>
        <v>0.28708133971291866</v>
      </c>
      <c r="F19" s="10">
        <f t="shared" si="5"/>
        <v>8289.3</v>
      </c>
      <c r="G19" s="10">
        <f t="shared" si="6"/>
        <v>484.7543859649123</v>
      </c>
      <c r="H19" s="11">
        <v>299</v>
      </c>
      <c r="I19" s="12">
        <v>581.6</v>
      </c>
      <c r="J19" s="27">
        <f t="shared" si="7"/>
        <v>0.025098631746831194</v>
      </c>
      <c r="K19" s="13">
        <f t="shared" si="1"/>
        <v>389.03010033444815</v>
      </c>
      <c r="L19" s="11">
        <v>1019</v>
      </c>
      <c r="M19" s="18">
        <v>1817.4</v>
      </c>
      <c r="N19" s="27">
        <f t="shared" si="8"/>
        <v>0.08553680852849828</v>
      </c>
      <c r="O19" s="13">
        <f t="shared" si="2"/>
        <v>356.70264965652603</v>
      </c>
      <c r="P19" s="15">
        <v>2102</v>
      </c>
      <c r="Q19" s="14">
        <v>5890.3</v>
      </c>
      <c r="R19" s="27">
        <f t="shared" si="9"/>
        <v>0.17644589943758918</v>
      </c>
      <c r="S19" s="14">
        <f t="shared" si="3"/>
        <v>560.4471931493815</v>
      </c>
    </row>
    <row r="20" spans="1:19" s="16" customFormat="1" ht="15" customHeight="1">
      <c r="A20" s="6">
        <v>14</v>
      </c>
      <c r="B20" s="7" t="s">
        <v>22</v>
      </c>
      <c r="C20" s="17">
        <v>22205</v>
      </c>
      <c r="D20" s="8">
        <f t="shared" si="0"/>
        <v>5790</v>
      </c>
      <c r="E20" s="9">
        <f t="shared" si="4"/>
        <v>0.26075208286421975</v>
      </c>
      <c r="F20" s="10">
        <f t="shared" si="5"/>
        <v>13654.9</v>
      </c>
      <c r="G20" s="10">
        <f t="shared" si="6"/>
        <v>471.67184801381694</v>
      </c>
      <c r="H20" s="11">
        <v>510</v>
      </c>
      <c r="I20" s="12">
        <v>770.1</v>
      </c>
      <c r="J20" s="27">
        <f t="shared" si="7"/>
        <v>0.022967800045034903</v>
      </c>
      <c r="K20" s="13">
        <f t="shared" si="1"/>
        <v>302</v>
      </c>
      <c r="L20" s="11">
        <v>1988</v>
      </c>
      <c r="M20" s="18">
        <v>3061.5</v>
      </c>
      <c r="N20" s="27">
        <f t="shared" si="8"/>
        <v>0.08952938527358703</v>
      </c>
      <c r="O20" s="13">
        <f t="shared" si="2"/>
        <v>307.99798792756536</v>
      </c>
      <c r="P20" s="15">
        <v>3292</v>
      </c>
      <c r="Q20" s="14">
        <v>9823.3</v>
      </c>
      <c r="R20" s="27">
        <f t="shared" si="9"/>
        <v>0.14825489754559784</v>
      </c>
      <c r="S20" s="14">
        <f t="shared" si="3"/>
        <v>596.7982989064399</v>
      </c>
    </row>
    <row r="21" spans="1:19" s="16" customFormat="1" ht="15" customHeight="1">
      <c r="A21" s="6">
        <v>15</v>
      </c>
      <c r="B21" s="7" t="s">
        <v>23</v>
      </c>
      <c r="C21" s="17">
        <v>35352</v>
      </c>
      <c r="D21" s="8">
        <f t="shared" si="0"/>
        <v>7872</v>
      </c>
      <c r="E21" s="9">
        <f t="shared" si="4"/>
        <v>0.22267481330617786</v>
      </c>
      <c r="F21" s="10">
        <f t="shared" si="5"/>
        <v>16280.3</v>
      </c>
      <c r="G21" s="10">
        <f t="shared" si="6"/>
        <v>413.62550813008124</v>
      </c>
      <c r="H21" s="11">
        <v>430</v>
      </c>
      <c r="I21" s="12">
        <v>727.4</v>
      </c>
      <c r="J21" s="27">
        <f t="shared" si="7"/>
        <v>0.012163385381307987</v>
      </c>
      <c r="K21" s="13">
        <f t="shared" si="1"/>
        <v>338.3255813953488</v>
      </c>
      <c r="L21" s="11">
        <v>2804</v>
      </c>
      <c r="M21" s="14">
        <v>4078.6</v>
      </c>
      <c r="N21" s="27">
        <f t="shared" si="8"/>
        <v>0.07931658746322698</v>
      </c>
      <c r="O21" s="13">
        <f t="shared" si="2"/>
        <v>290.91298145506414</v>
      </c>
      <c r="P21" s="15">
        <v>4638</v>
      </c>
      <c r="Q21" s="14">
        <v>11474.3</v>
      </c>
      <c r="R21" s="27">
        <f t="shared" si="9"/>
        <v>0.1311948404616429</v>
      </c>
      <c r="S21" s="14">
        <f t="shared" si="3"/>
        <v>494.7951703320397</v>
      </c>
    </row>
    <row r="22" spans="1:19" s="16" customFormat="1" ht="15" customHeight="1">
      <c r="A22" s="6">
        <v>16</v>
      </c>
      <c r="B22" s="7" t="s">
        <v>24</v>
      </c>
      <c r="C22" s="17">
        <v>62030</v>
      </c>
      <c r="D22" s="8">
        <f t="shared" si="0"/>
        <v>12548</v>
      </c>
      <c r="E22" s="9">
        <f t="shared" si="4"/>
        <v>0.20228921489601806</v>
      </c>
      <c r="F22" s="10">
        <f t="shared" si="5"/>
        <v>29391.7</v>
      </c>
      <c r="G22" s="10">
        <f t="shared" si="6"/>
        <v>468.46828179789605</v>
      </c>
      <c r="H22" s="11">
        <v>1145</v>
      </c>
      <c r="I22" s="12">
        <v>2608.5</v>
      </c>
      <c r="J22" s="27">
        <f t="shared" si="7"/>
        <v>0.018458810253103336</v>
      </c>
      <c r="K22" s="13">
        <f t="shared" si="1"/>
        <v>455.6331877729257</v>
      </c>
      <c r="L22" s="11">
        <v>3779</v>
      </c>
      <c r="M22" s="14">
        <v>6384.2</v>
      </c>
      <c r="N22" s="27">
        <f t="shared" si="8"/>
        <v>0.060922134451072064</v>
      </c>
      <c r="O22" s="13">
        <f t="shared" si="2"/>
        <v>337.8777454353003</v>
      </c>
      <c r="P22" s="15">
        <v>7624</v>
      </c>
      <c r="Q22" s="14">
        <v>20399</v>
      </c>
      <c r="R22" s="27">
        <f t="shared" si="9"/>
        <v>0.12290827019184265</v>
      </c>
      <c r="S22" s="14">
        <f t="shared" si="3"/>
        <v>535.1259181532005</v>
      </c>
    </row>
    <row r="23" spans="1:19" s="16" customFormat="1" ht="15" customHeight="1">
      <c r="A23" s="6">
        <v>17</v>
      </c>
      <c r="B23" s="7" t="s">
        <v>25</v>
      </c>
      <c r="C23" s="17">
        <v>11989</v>
      </c>
      <c r="D23" s="8">
        <f t="shared" si="0"/>
        <v>3987</v>
      </c>
      <c r="E23" s="9">
        <f t="shared" si="4"/>
        <v>0.3325548419384436</v>
      </c>
      <c r="F23" s="10">
        <f t="shared" si="5"/>
        <v>9293.8</v>
      </c>
      <c r="G23" s="10">
        <f t="shared" si="6"/>
        <v>466.2051667920742</v>
      </c>
      <c r="H23" s="11">
        <v>614</v>
      </c>
      <c r="I23" s="12">
        <v>1079.7</v>
      </c>
      <c r="J23" s="27">
        <f t="shared" si="7"/>
        <v>0.05121361247810493</v>
      </c>
      <c r="K23" s="13">
        <f t="shared" si="1"/>
        <v>351.6938110749186</v>
      </c>
      <c r="L23" s="11">
        <v>1394</v>
      </c>
      <c r="M23" s="14">
        <v>2480.3</v>
      </c>
      <c r="N23" s="27">
        <f t="shared" si="8"/>
        <v>0.11627325047960631</v>
      </c>
      <c r="O23" s="13">
        <f t="shared" si="2"/>
        <v>355.8536585365854</v>
      </c>
      <c r="P23" s="15">
        <v>1979</v>
      </c>
      <c r="Q23" s="14">
        <v>5733.8</v>
      </c>
      <c r="R23" s="27">
        <f t="shared" si="9"/>
        <v>0.16506797898073233</v>
      </c>
      <c r="S23" s="14">
        <f t="shared" si="3"/>
        <v>579.4643759474482</v>
      </c>
    </row>
    <row r="24" spans="1:19" s="16" customFormat="1" ht="15" customHeight="1">
      <c r="A24" s="6">
        <v>18</v>
      </c>
      <c r="B24" s="7" t="s">
        <v>26</v>
      </c>
      <c r="C24" s="17">
        <v>8448</v>
      </c>
      <c r="D24" s="8">
        <f t="shared" si="0"/>
        <v>2627</v>
      </c>
      <c r="E24" s="9">
        <f t="shared" si="4"/>
        <v>0.31096117424242425</v>
      </c>
      <c r="F24" s="10">
        <f t="shared" si="5"/>
        <v>5927.5</v>
      </c>
      <c r="G24" s="10">
        <f t="shared" si="6"/>
        <v>451.2752188808527</v>
      </c>
      <c r="H24" s="11">
        <v>306</v>
      </c>
      <c r="I24" s="12">
        <v>524.5</v>
      </c>
      <c r="J24" s="27">
        <f t="shared" si="7"/>
        <v>0.03622159090909091</v>
      </c>
      <c r="K24" s="13">
        <f t="shared" si="1"/>
        <v>342.81045751633985</v>
      </c>
      <c r="L24" s="11">
        <v>876</v>
      </c>
      <c r="M24" s="14">
        <v>1214.7</v>
      </c>
      <c r="N24" s="27">
        <f t="shared" si="8"/>
        <v>0.10369318181818182</v>
      </c>
      <c r="O24" s="13">
        <f t="shared" si="2"/>
        <v>277.32876712328766</v>
      </c>
      <c r="P24" s="15">
        <v>1445</v>
      </c>
      <c r="Q24" s="14">
        <v>4188.3</v>
      </c>
      <c r="R24" s="27">
        <f t="shared" si="9"/>
        <v>0.17104640151515152</v>
      </c>
      <c r="S24" s="14">
        <f t="shared" si="3"/>
        <v>579.6955017301038</v>
      </c>
    </row>
    <row r="25" spans="1:19" s="16" customFormat="1" ht="15" customHeight="1">
      <c r="A25" s="6">
        <v>19</v>
      </c>
      <c r="B25" s="7" t="s">
        <v>27</v>
      </c>
      <c r="C25" s="17">
        <v>24595</v>
      </c>
      <c r="D25" s="8">
        <f t="shared" si="0"/>
        <v>7679</v>
      </c>
      <c r="E25" s="9">
        <f t="shared" si="4"/>
        <v>0.3122179304736735</v>
      </c>
      <c r="F25" s="10">
        <f t="shared" si="5"/>
        <v>16961</v>
      </c>
      <c r="G25" s="10">
        <f t="shared" si="6"/>
        <v>441.75022789425714</v>
      </c>
      <c r="H25" s="11">
        <v>1298</v>
      </c>
      <c r="I25" s="12">
        <v>2599.1</v>
      </c>
      <c r="J25" s="27">
        <f t="shared" si="7"/>
        <v>0.052774954258995734</v>
      </c>
      <c r="K25" s="13">
        <f t="shared" si="1"/>
        <v>400.47765793528504</v>
      </c>
      <c r="L25" s="11">
        <v>2297</v>
      </c>
      <c r="M25" s="14">
        <v>3955.5</v>
      </c>
      <c r="N25" s="27">
        <f t="shared" si="8"/>
        <v>0.09339296605001017</v>
      </c>
      <c r="O25" s="13">
        <f t="shared" si="2"/>
        <v>344.40574662603393</v>
      </c>
      <c r="P25" s="15">
        <v>4084</v>
      </c>
      <c r="Q25" s="14">
        <v>10406.4</v>
      </c>
      <c r="R25" s="27">
        <f t="shared" si="9"/>
        <v>0.1660500101646676</v>
      </c>
      <c r="S25" s="14">
        <f t="shared" si="3"/>
        <v>509.6180215475024</v>
      </c>
    </row>
    <row r="26" spans="1:19" s="16" customFormat="1" ht="15" customHeight="1">
      <c r="A26" s="6">
        <v>20</v>
      </c>
      <c r="B26" s="7" t="s">
        <v>28</v>
      </c>
      <c r="C26" s="17">
        <v>16256</v>
      </c>
      <c r="D26" s="8">
        <f t="shared" si="0"/>
        <v>6743</v>
      </c>
      <c r="E26" s="9">
        <f t="shared" si="4"/>
        <v>0.41480068897637795</v>
      </c>
      <c r="F26" s="10">
        <f t="shared" si="5"/>
        <v>15182.4</v>
      </c>
      <c r="G26" s="10">
        <f t="shared" si="6"/>
        <v>450.3158831380691</v>
      </c>
      <c r="H26" s="11">
        <v>537</v>
      </c>
      <c r="I26" s="12">
        <v>681</v>
      </c>
      <c r="J26" s="27">
        <f t="shared" si="7"/>
        <v>0.03303395669291338</v>
      </c>
      <c r="K26" s="13">
        <f t="shared" si="1"/>
        <v>253.63128491620108</v>
      </c>
      <c r="L26" s="11">
        <v>2084</v>
      </c>
      <c r="M26" s="14">
        <v>3075.1</v>
      </c>
      <c r="N26" s="27">
        <f t="shared" si="8"/>
        <v>0.1281988188976378</v>
      </c>
      <c r="O26" s="13">
        <f t="shared" si="2"/>
        <v>295.1151631477927</v>
      </c>
      <c r="P26" s="15">
        <v>4122</v>
      </c>
      <c r="Q26" s="14">
        <v>11426.3</v>
      </c>
      <c r="R26" s="27">
        <f t="shared" si="9"/>
        <v>0.2535679133858268</v>
      </c>
      <c r="S26" s="14">
        <f t="shared" si="3"/>
        <v>554.4056283357593</v>
      </c>
    </row>
    <row r="27" spans="1:19" s="16" customFormat="1" ht="15" customHeight="1">
      <c r="A27" s="6">
        <v>21</v>
      </c>
      <c r="B27" s="7" t="s">
        <v>29</v>
      </c>
      <c r="C27" s="17">
        <v>14049</v>
      </c>
      <c r="D27" s="8">
        <f t="shared" si="0"/>
        <v>4412</v>
      </c>
      <c r="E27" s="9">
        <f t="shared" si="4"/>
        <v>0.31404370417823335</v>
      </c>
      <c r="F27" s="10">
        <f t="shared" si="5"/>
        <v>10023.274720000001</v>
      </c>
      <c r="G27" s="10">
        <f t="shared" si="6"/>
        <v>454.3642212148686</v>
      </c>
      <c r="H27" s="11">
        <v>683</v>
      </c>
      <c r="I27" s="12">
        <v>810.9</v>
      </c>
      <c r="J27" s="27">
        <f t="shared" si="7"/>
        <v>0.04861555982632216</v>
      </c>
      <c r="K27" s="13">
        <f t="shared" si="1"/>
        <v>237.4524158125915</v>
      </c>
      <c r="L27" s="11">
        <v>1389</v>
      </c>
      <c r="M27" s="14">
        <v>1849.6</v>
      </c>
      <c r="N27" s="27">
        <f t="shared" si="8"/>
        <v>0.09886824685030964</v>
      </c>
      <c r="O27" s="13">
        <f t="shared" si="2"/>
        <v>266.321094312455</v>
      </c>
      <c r="P27" s="15">
        <v>2340</v>
      </c>
      <c r="Q27" s="14">
        <v>7362.77472</v>
      </c>
      <c r="R27" s="27">
        <f t="shared" si="9"/>
        <v>0.16655989750160155</v>
      </c>
      <c r="S27" s="14">
        <f t="shared" si="3"/>
        <v>629.2969846153846</v>
      </c>
    </row>
    <row r="28" spans="1:19" s="16" customFormat="1" ht="15" customHeight="1">
      <c r="A28" s="6">
        <v>22</v>
      </c>
      <c r="B28" s="7" t="s">
        <v>4</v>
      </c>
      <c r="C28" s="8">
        <v>506267</v>
      </c>
      <c r="D28" s="8">
        <f t="shared" si="0"/>
        <v>112916</v>
      </c>
      <c r="E28" s="9">
        <f t="shared" si="4"/>
        <v>0.2230364609978529</v>
      </c>
      <c r="F28" s="10">
        <f t="shared" si="5"/>
        <v>269568.69999999995</v>
      </c>
      <c r="G28" s="10">
        <f t="shared" si="6"/>
        <v>477.4676750859045</v>
      </c>
      <c r="H28" s="11">
        <v>19480</v>
      </c>
      <c r="I28" s="12">
        <v>62869.7</v>
      </c>
      <c r="J28" s="27">
        <f t="shared" si="7"/>
        <v>0.0384777202543322</v>
      </c>
      <c r="K28" s="13">
        <f t="shared" si="1"/>
        <v>645.4794661190965</v>
      </c>
      <c r="L28" s="11">
        <v>43725</v>
      </c>
      <c r="M28" s="14">
        <v>91270.4</v>
      </c>
      <c r="N28" s="27">
        <f t="shared" si="8"/>
        <v>0.08636747012939812</v>
      </c>
      <c r="O28" s="13">
        <f t="shared" si="2"/>
        <v>417.474671240709</v>
      </c>
      <c r="P28" s="15">
        <v>49711</v>
      </c>
      <c r="Q28" s="14">
        <v>115428.6</v>
      </c>
      <c r="R28" s="27">
        <f t="shared" si="9"/>
        <v>0.09819127061412258</v>
      </c>
      <c r="S28" s="14">
        <f t="shared" si="3"/>
        <v>464.3986240469916</v>
      </c>
    </row>
    <row r="29" spans="1:19" s="16" customFormat="1" ht="15" customHeight="1">
      <c r="A29" s="6">
        <v>23</v>
      </c>
      <c r="B29" s="7" t="s">
        <v>5</v>
      </c>
      <c r="C29" s="8">
        <v>34199</v>
      </c>
      <c r="D29" s="8">
        <f t="shared" si="0"/>
        <v>10361</v>
      </c>
      <c r="E29" s="9">
        <f t="shared" si="4"/>
        <v>0.3029620749144712</v>
      </c>
      <c r="F29" s="10">
        <f t="shared" si="5"/>
        <v>25117.300000000003</v>
      </c>
      <c r="G29" s="10">
        <f t="shared" si="6"/>
        <v>484.84316185696366</v>
      </c>
      <c r="H29" s="11">
        <v>1293</v>
      </c>
      <c r="I29" s="12">
        <v>4262.5</v>
      </c>
      <c r="J29" s="27">
        <f t="shared" si="7"/>
        <v>0.037808123044533466</v>
      </c>
      <c r="K29" s="13">
        <f t="shared" si="1"/>
        <v>659.3194122196443</v>
      </c>
      <c r="L29" s="11">
        <v>3403</v>
      </c>
      <c r="M29" s="14">
        <v>8131.2</v>
      </c>
      <c r="N29" s="27">
        <f t="shared" si="8"/>
        <v>0.09950583350390363</v>
      </c>
      <c r="O29" s="13">
        <f t="shared" si="2"/>
        <v>477.8842198060535</v>
      </c>
      <c r="P29" s="15">
        <v>5665</v>
      </c>
      <c r="Q29" s="19">
        <v>12723.6</v>
      </c>
      <c r="R29" s="27">
        <f t="shared" si="9"/>
        <v>0.1656481183660341</v>
      </c>
      <c r="S29" s="14">
        <f t="shared" si="3"/>
        <v>449.20035304501323</v>
      </c>
    </row>
    <row r="30" spans="1:19" s="16" customFormat="1" ht="15" customHeight="1">
      <c r="A30" s="6">
        <v>24</v>
      </c>
      <c r="B30" s="7" t="s">
        <v>6</v>
      </c>
      <c r="C30" s="8">
        <v>45257</v>
      </c>
      <c r="D30" s="8">
        <f t="shared" si="0"/>
        <v>12189</v>
      </c>
      <c r="E30" s="9">
        <f t="shared" si="4"/>
        <v>0.26932850166825023</v>
      </c>
      <c r="F30" s="10">
        <f t="shared" si="5"/>
        <v>29164.1</v>
      </c>
      <c r="G30" s="10">
        <f t="shared" si="6"/>
        <v>478.5314627943228</v>
      </c>
      <c r="H30" s="11">
        <v>2281</v>
      </c>
      <c r="I30" s="12">
        <v>7498.2</v>
      </c>
      <c r="J30" s="27">
        <f t="shared" si="7"/>
        <v>0.050401042932585016</v>
      </c>
      <c r="K30" s="13">
        <f t="shared" si="1"/>
        <v>657.44848750548</v>
      </c>
      <c r="L30" s="11">
        <v>4541</v>
      </c>
      <c r="M30" s="14">
        <v>9811.9</v>
      </c>
      <c r="N30" s="27">
        <f t="shared" si="8"/>
        <v>0.10033806924895597</v>
      </c>
      <c r="O30" s="13">
        <f t="shared" si="2"/>
        <v>432.1471041620788</v>
      </c>
      <c r="P30" s="15">
        <v>5367</v>
      </c>
      <c r="Q30" s="19">
        <v>11854</v>
      </c>
      <c r="R30" s="27">
        <f t="shared" si="9"/>
        <v>0.11858938948670923</v>
      </c>
      <c r="S30" s="14">
        <f t="shared" si="3"/>
        <v>441.7365381032235</v>
      </c>
    </row>
    <row r="31" spans="1:19" s="16" customFormat="1" ht="15" customHeight="1">
      <c r="A31" s="6">
        <v>25</v>
      </c>
      <c r="B31" s="7" t="s">
        <v>7</v>
      </c>
      <c r="C31" s="8">
        <v>127208</v>
      </c>
      <c r="D31" s="8">
        <f t="shared" si="0"/>
        <v>32197</v>
      </c>
      <c r="E31" s="9">
        <f t="shared" si="4"/>
        <v>0.2531051506194579</v>
      </c>
      <c r="F31" s="10">
        <f t="shared" si="5"/>
        <v>75149.23999999999</v>
      </c>
      <c r="G31" s="10">
        <f t="shared" si="6"/>
        <v>466.80895735627536</v>
      </c>
      <c r="H31" s="11">
        <v>5029</v>
      </c>
      <c r="I31" s="12">
        <v>16513.04</v>
      </c>
      <c r="J31" s="27">
        <f t="shared" si="7"/>
        <v>0.039533677127224706</v>
      </c>
      <c r="K31" s="13">
        <f t="shared" si="1"/>
        <v>656.7126665341023</v>
      </c>
      <c r="L31" s="11">
        <v>12456</v>
      </c>
      <c r="M31" s="14">
        <v>25337.3</v>
      </c>
      <c r="N31" s="27">
        <f t="shared" si="8"/>
        <v>0.0979183699138419</v>
      </c>
      <c r="O31" s="13">
        <f t="shared" si="2"/>
        <v>406.8288375080282</v>
      </c>
      <c r="P31" s="15">
        <v>14712</v>
      </c>
      <c r="Q31" s="19">
        <v>33298.9</v>
      </c>
      <c r="R31" s="27">
        <f t="shared" si="9"/>
        <v>0.1156531035783913</v>
      </c>
      <c r="S31" s="14">
        <f t="shared" si="3"/>
        <v>452.6767264817836</v>
      </c>
    </row>
    <row r="32" spans="1:19" s="16" customFormat="1" ht="15" customHeight="1">
      <c r="A32" s="6">
        <v>26</v>
      </c>
      <c r="B32" s="7" t="s">
        <v>8</v>
      </c>
      <c r="C32" s="8">
        <v>28675</v>
      </c>
      <c r="D32" s="8">
        <f t="shared" si="0"/>
        <v>9449</v>
      </c>
      <c r="E32" s="9">
        <f t="shared" si="4"/>
        <v>0.32952048823016566</v>
      </c>
      <c r="F32" s="10">
        <f t="shared" si="5"/>
        <v>25503.7</v>
      </c>
      <c r="G32" s="10">
        <f t="shared" si="6"/>
        <v>539.817970155572</v>
      </c>
      <c r="H32" s="11">
        <v>1845</v>
      </c>
      <c r="I32" s="12">
        <v>7520.1</v>
      </c>
      <c r="J32" s="27">
        <f t="shared" si="7"/>
        <v>0.06434176111595466</v>
      </c>
      <c r="K32" s="13">
        <f t="shared" si="1"/>
        <v>815.1869918699188</v>
      </c>
      <c r="L32" s="11">
        <v>3802</v>
      </c>
      <c r="M32" s="14">
        <v>9512.8</v>
      </c>
      <c r="N32" s="27">
        <f t="shared" si="8"/>
        <v>0.1325893635571055</v>
      </c>
      <c r="O32" s="13">
        <f t="shared" si="2"/>
        <v>500.4103103629668</v>
      </c>
      <c r="P32" s="15">
        <v>3802</v>
      </c>
      <c r="Q32" s="19">
        <v>8470.8</v>
      </c>
      <c r="R32" s="27">
        <f t="shared" si="9"/>
        <v>0.1325893635571055</v>
      </c>
      <c r="S32" s="14">
        <f t="shared" si="3"/>
        <v>445.59705418200946</v>
      </c>
    </row>
    <row r="33" spans="1:19" s="16" customFormat="1" ht="19.5" customHeight="1">
      <c r="A33" s="234" t="s">
        <v>3</v>
      </c>
      <c r="B33" s="234"/>
      <c r="C33" s="20">
        <f>SUM(C7:C32)</f>
        <v>1223524</v>
      </c>
      <c r="D33" s="21">
        <f t="shared" si="0"/>
        <v>309357</v>
      </c>
      <c r="E33" s="22">
        <f t="shared" si="4"/>
        <v>0.25284097410430856</v>
      </c>
      <c r="F33" s="23">
        <f>SUM(F7:F32)</f>
        <v>728626.9147199999</v>
      </c>
      <c r="G33" s="24">
        <f t="shared" si="6"/>
        <v>471.05894789515025</v>
      </c>
      <c r="H33" s="20">
        <f>SUM(H7:H32)</f>
        <v>44698</v>
      </c>
      <c r="I33" s="23">
        <f>SUM(I7:I32)</f>
        <v>124277.64000000001</v>
      </c>
      <c r="J33" s="28">
        <f t="shared" si="7"/>
        <v>0.03653218081541514</v>
      </c>
      <c r="K33" s="25">
        <f t="shared" si="1"/>
        <v>556.0769609378497</v>
      </c>
      <c r="L33" s="20">
        <f>SUM(L7:L32)</f>
        <v>109247</v>
      </c>
      <c r="M33" s="23">
        <f>SUM(M7:M32)</f>
        <v>210064.79999999996</v>
      </c>
      <c r="N33" s="28">
        <f t="shared" si="8"/>
        <v>0.08928880839280635</v>
      </c>
      <c r="O33" s="25">
        <f t="shared" si="2"/>
        <v>384.5685465047094</v>
      </c>
      <c r="P33" s="20">
        <f>SUM(P7:P32)</f>
        <v>155412</v>
      </c>
      <c r="Q33" s="20">
        <f>SUM(Q7:Q32)</f>
        <v>394284.4747199999</v>
      </c>
      <c r="R33" s="28">
        <f t="shared" si="9"/>
        <v>0.12701998489608704</v>
      </c>
      <c r="S33" s="26">
        <f t="shared" si="3"/>
        <v>507.4054445216584</v>
      </c>
    </row>
  </sheetData>
  <sheetProtection/>
  <mergeCells count="12">
    <mergeCell ref="F4:G5"/>
    <mergeCell ref="H4:S4"/>
    <mergeCell ref="H5:K5"/>
    <mergeCell ref="L5:O5"/>
    <mergeCell ref="P5:S5"/>
    <mergeCell ref="A33:B33"/>
    <mergeCell ref="B1:S1"/>
    <mergeCell ref="B2:S2"/>
    <mergeCell ref="A4:A6"/>
    <mergeCell ref="B4:B6"/>
    <mergeCell ref="C4:C6"/>
    <mergeCell ref="D4:E5"/>
  </mergeCells>
  <printOptions/>
  <pageMargins left="0.2362204724409449" right="0.2362204724409449" top="1.3779527559055118" bottom="0.7480314960629921" header="0.31496062992125984" footer="0.31496062992125984"/>
  <pageSetup fitToHeight="0" fitToWidth="1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view="pageBreakPreview" zoomScale="55" zoomScaleNormal="40" zoomScaleSheetLayoutView="55" zoomScalePageLayoutView="0" workbookViewId="0" topLeftCell="A1">
      <pane xSplit="3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8" sqref="K8"/>
    </sheetView>
  </sheetViews>
  <sheetFormatPr defaultColWidth="8.8515625" defaultRowHeight="15"/>
  <cols>
    <col min="1" max="1" width="5.140625" style="2" customWidth="1"/>
    <col min="2" max="2" width="25.140625" style="2" customWidth="1"/>
    <col min="3" max="3" width="12.00390625" style="2" customWidth="1"/>
    <col min="4" max="7" width="12.421875" style="2" customWidth="1"/>
    <col min="8" max="8" width="13.421875" style="2" customWidth="1"/>
    <col min="9" max="10" width="11.421875" style="2" customWidth="1"/>
    <col min="11" max="11" width="13.421875" style="2" customWidth="1"/>
    <col min="12" max="13" width="11.421875" style="2" customWidth="1"/>
    <col min="14" max="14" width="13.421875" style="2" customWidth="1"/>
    <col min="15" max="16" width="11.421875" style="2" customWidth="1"/>
    <col min="17" max="17" width="13.421875" style="2" customWidth="1"/>
    <col min="18" max="19" width="11.421875" style="2" customWidth="1"/>
    <col min="20" max="20" width="13.421875" style="2" customWidth="1"/>
    <col min="21" max="22" width="11.421875" style="2" customWidth="1"/>
    <col min="23" max="23" width="14.00390625" style="2" customWidth="1"/>
    <col min="24" max="25" width="16.8515625" style="2" customWidth="1"/>
    <col min="26" max="26" width="15.57421875" style="2" customWidth="1"/>
    <col min="27" max="27" width="13.8515625" style="2" customWidth="1"/>
    <col min="28" max="29" width="16.57421875" style="2" customWidth="1"/>
    <col min="30" max="30" width="16.140625" style="2" customWidth="1"/>
    <col min="31" max="16384" width="8.8515625" style="2" customWidth="1"/>
  </cols>
  <sheetData>
    <row r="1" spans="1:30" ht="21" customHeight="1">
      <c r="A1" s="235" t="s">
        <v>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6"/>
      <c r="X1" s="96"/>
      <c r="Y1" s="96"/>
      <c r="Z1" s="96"/>
      <c r="AA1" s="96"/>
      <c r="AB1" s="96"/>
      <c r="AC1" s="96"/>
      <c r="AD1" s="96"/>
    </row>
    <row r="2" spans="1:30" ht="15">
      <c r="A2" s="236" t="s">
        <v>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7"/>
      <c r="X2" s="97"/>
      <c r="Y2" s="97"/>
      <c r="Z2" s="97"/>
      <c r="AA2" s="97"/>
      <c r="AB2" s="97"/>
      <c r="AC2" s="97"/>
      <c r="AD2" s="97"/>
    </row>
    <row r="3" spans="2:30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16.5" customHeight="1">
      <c r="A4" s="233" t="s">
        <v>45</v>
      </c>
      <c r="B4" s="233" t="s">
        <v>0</v>
      </c>
      <c r="C4" s="233" t="s">
        <v>38</v>
      </c>
      <c r="D4" s="233" t="s">
        <v>41</v>
      </c>
      <c r="E4" s="233"/>
      <c r="F4" s="233" t="s">
        <v>42</v>
      </c>
      <c r="G4" s="233"/>
      <c r="H4" s="233" t="s">
        <v>37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s="1" customFormat="1" ht="81" customHeight="1">
      <c r="A5" s="233"/>
      <c r="B5" s="233"/>
      <c r="C5" s="233"/>
      <c r="D5" s="233"/>
      <c r="E5" s="233"/>
      <c r="F5" s="233"/>
      <c r="G5" s="233"/>
      <c r="H5" s="233" t="s">
        <v>49</v>
      </c>
      <c r="I5" s="233"/>
      <c r="J5" s="233"/>
      <c r="K5" s="233" t="s">
        <v>51</v>
      </c>
      <c r="L5" s="233"/>
      <c r="M5" s="233"/>
      <c r="N5" s="233" t="s">
        <v>134</v>
      </c>
      <c r="O5" s="233"/>
      <c r="P5" s="233"/>
      <c r="Q5" s="233" t="s">
        <v>135</v>
      </c>
      <c r="R5" s="233"/>
      <c r="S5" s="233"/>
      <c r="T5" s="233" t="s">
        <v>136</v>
      </c>
      <c r="U5" s="233"/>
      <c r="V5" s="233"/>
      <c r="W5" s="233" t="s">
        <v>46</v>
      </c>
      <c r="X5" s="233"/>
      <c r="Y5" s="233"/>
      <c r="Z5" s="233"/>
      <c r="AA5" s="233" t="s">
        <v>48</v>
      </c>
      <c r="AB5" s="233"/>
      <c r="AC5" s="233"/>
      <c r="AD5" s="233"/>
    </row>
    <row r="6" spans="1:30" s="1" customFormat="1" ht="90" customHeight="1">
      <c r="A6" s="233"/>
      <c r="B6" s="233"/>
      <c r="C6" s="233"/>
      <c r="D6" s="5" t="s">
        <v>35</v>
      </c>
      <c r="E6" s="5" t="s">
        <v>36</v>
      </c>
      <c r="F6" s="5" t="s">
        <v>43</v>
      </c>
      <c r="G6" s="5" t="s">
        <v>44</v>
      </c>
      <c r="H6" s="5" t="s">
        <v>2</v>
      </c>
      <c r="I6" s="5" t="s">
        <v>32</v>
      </c>
      <c r="J6" s="5" t="s">
        <v>47</v>
      </c>
      <c r="K6" s="5" t="s">
        <v>2</v>
      </c>
      <c r="L6" s="5" t="s">
        <v>32</v>
      </c>
      <c r="M6" s="5" t="s">
        <v>47</v>
      </c>
      <c r="N6" s="5" t="s">
        <v>2</v>
      </c>
      <c r="O6" s="5" t="s">
        <v>32</v>
      </c>
      <c r="P6" s="5" t="s">
        <v>47</v>
      </c>
      <c r="Q6" s="5" t="s">
        <v>2</v>
      </c>
      <c r="R6" s="5" t="s">
        <v>32</v>
      </c>
      <c r="S6" s="5" t="s">
        <v>47</v>
      </c>
      <c r="T6" s="5" t="s">
        <v>2</v>
      </c>
      <c r="U6" s="5" t="s">
        <v>32</v>
      </c>
      <c r="V6" s="5" t="s">
        <v>47</v>
      </c>
      <c r="W6" s="5" t="s">
        <v>2</v>
      </c>
      <c r="X6" s="5" t="s">
        <v>33</v>
      </c>
      <c r="Y6" s="5" t="s">
        <v>47</v>
      </c>
      <c r="Z6" s="5" t="s">
        <v>31</v>
      </c>
      <c r="AA6" s="5" t="s">
        <v>2</v>
      </c>
      <c r="AB6" s="5" t="s">
        <v>34</v>
      </c>
      <c r="AC6" s="5" t="s">
        <v>47</v>
      </c>
      <c r="AD6" s="5" t="s">
        <v>31</v>
      </c>
    </row>
    <row r="7" spans="1:30" s="16" customFormat="1" ht="15" customHeight="1">
      <c r="A7" s="6">
        <v>1</v>
      </c>
      <c r="B7" s="7" t="s">
        <v>9</v>
      </c>
      <c r="C7" s="8">
        <v>14209</v>
      </c>
      <c r="D7" s="8">
        <f aca="true" t="shared" si="0" ref="D7:D32">H7+W7+AA7</f>
        <v>4014</v>
      </c>
      <c r="E7" s="9">
        <f>D7/C7</f>
        <v>0.28249700893799706</v>
      </c>
      <c r="F7" s="10">
        <f aca="true" t="shared" si="1" ref="F7:F32">I7+X7+AB7</f>
        <v>8450.8</v>
      </c>
      <c r="G7" s="10">
        <f>F7/D7/5*1000</f>
        <v>421.0662680617837</v>
      </c>
      <c r="H7" s="11">
        <v>398</v>
      </c>
      <c r="I7" s="12">
        <v>469.4</v>
      </c>
      <c r="J7" s="27">
        <f>H7/C7</f>
        <v>0.028010415933563234</v>
      </c>
      <c r="K7" s="15">
        <f>'январь-май 2019'!F9</f>
        <v>1059</v>
      </c>
      <c r="L7" s="13">
        <f>'январь-май 2019'!M9*'январь-май 2019'!L9</f>
        <v>1483.6232592622412</v>
      </c>
      <c r="M7" s="27">
        <f>K7/C7</f>
        <v>0.07453022732071223</v>
      </c>
      <c r="N7" s="15">
        <f>'январь-май 2019'!H9+'январь-май 2019'!V9</f>
        <v>0</v>
      </c>
      <c r="O7" s="13">
        <f>'январь-май 2019'!O9+'январь-май 2019'!AH9</f>
        <v>0</v>
      </c>
      <c r="P7" s="27">
        <f>N7/C7</f>
        <v>0</v>
      </c>
      <c r="Q7" s="15">
        <f>'январь-май 2019'!U9</f>
        <v>355</v>
      </c>
      <c r="R7" s="13">
        <f>'январь-май 2019'!AG9</f>
        <v>1809.85</v>
      </c>
      <c r="S7" s="27">
        <f>Q7/C7</f>
        <v>0.024984164965866706</v>
      </c>
      <c r="T7" s="15">
        <f>D7-H7-K7-N7-Q7</f>
        <v>2202</v>
      </c>
      <c r="U7" s="13">
        <f>F7-I7-L7-O7-R7</f>
        <v>4687.926740737759</v>
      </c>
      <c r="V7" s="27">
        <f>T7/C7</f>
        <v>0.1549722007178549</v>
      </c>
      <c r="W7" s="11">
        <v>1140</v>
      </c>
      <c r="X7" s="14">
        <v>1483.6</v>
      </c>
      <c r="Y7" s="27">
        <f aca="true" t="shared" si="2" ref="Y7:Y33">W7/C7</f>
        <v>0.08023083960869871</v>
      </c>
      <c r="Z7" s="13">
        <f aca="true" t="shared" si="3" ref="Z7:Z33">X7/W7*1000/5</f>
        <v>260.280701754386</v>
      </c>
      <c r="AA7" s="15">
        <v>2476</v>
      </c>
      <c r="AB7" s="14">
        <v>6497.8</v>
      </c>
      <c r="AC7" s="27">
        <f aca="true" t="shared" si="4" ref="AC7:AC33">AA7/C7</f>
        <v>0.1742557533957351</v>
      </c>
      <c r="AD7" s="14">
        <f aca="true" t="shared" si="5" ref="AD7:AD33">AB7/AA7*1000/5</f>
        <v>524.8626817447496</v>
      </c>
    </row>
    <row r="8" spans="1:30" s="16" customFormat="1" ht="15" customHeight="1">
      <c r="A8" s="6">
        <v>2</v>
      </c>
      <c r="B8" s="7" t="s">
        <v>10</v>
      </c>
      <c r="C8" s="8">
        <v>15165</v>
      </c>
      <c r="D8" s="8">
        <f t="shared" si="0"/>
        <v>5142</v>
      </c>
      <c r="E8" s="9">
        <f aca="true" t="shared" si="6" ref="E8:E33">D8/C8</f>
        <v>0.3390702274975272</v>
      </c>
      <c r="F8" s="10">
        <f t="shared" si="1"/>
        <v>11688.2</v>
      </c>
      <c r="G8" s="10">
        <f aca="true" t="shared" si="7" ref="G8:G33">F8/D8/5*1000</f>
        <v>454.6168805912097</v>
      </c>
      <c r="H8" s="11">
        <v>889</v>
      </c>
      <c r="I8" s="12">
        <v>1330.4</v>
      </c>
      <c r="J8" s="27">
        <f aca="true" t="shared" si="8" ref="J8:J33">H8/C8</f>
        <v>0.05862182657434883</v>
      </c>
      <c r="K8" s="15">
        <f>'январь-май 2019'!F10</f>
        <v>1144</v>
      </c>
      <c r="L8" s="13">
        <f>'январь-май 2019'!M10*'январь-май 2019'!L10</f>
        <v>1865.265587624031</v>
      </c>
      <c r="M8" s="27">
        <f aca="true" t="shared" si="9" ref="M8:M33">K8/C8</f>
        <v>0.07543686119353775</v>
      </c>
      <c r="N8" s="15">
        <f>'январь-май 2019'!H10+'январь-май 2019'!V10</f>
        <v>9</v>
      </c>
      <c r="O8" s="13">
        <f>'январь-май 2019'!O10+'январь-май 2019'!AH10</f>
        <v>3.0700000000000003</v>
      </c>
      <c r="P8" s="27">
        <f aca="true" t="shared" si="10" ref="P8:P33">N8/C8</f>
        <v>0.0005934718100890207</v>
      </c>
      <c r="Q8" s="15">
        <f>'январь-май 2019'!U10</f>
        <v>583</v>
      </c>
      <c r="R8" s="13">
        <f>'январь-май 2019'!AG10</f>
        <v>2933.38</v>
      </c>
      <c r="S8" s="27">
        <f aca="true" t="shared" si="11" ref="S8:S33">Q8/C8</f>
        <v>0.03844378503132213</v>
      </c>
      <c r="T8" s="15">
        <f>D8-H8-K8-N8-Q8</f>
        <v>2517</v>
      </c>
      <c r="U8" s="13">
        <f>F8-I8-L8-O8-R8</f>
        <v>5556.08441237597</v>
      </c>
      <c r="V8" s="27">
        <f>T8/C8</f>
        <v>0.16597428288822946</v>
      </c>
      <c r="W8" s="11">
        <v>1306</v>
      </c>
      <c r="X8" s="14">
        <v>1868.2</v>
      </c>
      <c r="Y8" s="27">
        <f t="shared" si="2"/>
        <v>0.08611935377514013</v>
      </c>
      <c r="Z8" s="13">
        <f t="shared" si="3"/>
        <v>286.0949464012251</v>
      </c>
      <c r="AA8" s="15">
        <v>2947</v>
      </c>
      <c r="AB8" s="14">
        <v>8489.6</v>
      </c>
      <c r="AC8" s="27">
        <f t="shared" si="4"/>
        <v>0.19432904714803825</v>
      </c>
      <c r="AD8" s="14">
        <f t="shared" si="5"/>
        <v>576.1520190023754</v>
      </c>
    </row>
    <row r="9" spans="1:30" s="16" customFormat="1" ht="15" customHeight="1">
      <c r="A9" s="6">
        <v>3</v>
      </c>
      <c r="B9" s="7" t="s">
        <v>11</v>
      </c>
      <c r="C9" s="17">
        <v>33319</v>
      </c>
      <c r="D9" s="8">
        <f t="shared" si="0"/>
        <v>11186</v>
      </c>
      <c r="E9" s="9">
        <f t="shared" si="6"/>
        <v>0.33572436147543444</v>
      </c>
      <c r="F9" s="10">
        <f t="shared" si="1"/>
        <v>25732.5</v>
      </c>
      <c r="G9" s="10">
        <f t="shared" si="7"/>
        <v>460.08403361344534</v>
      </c>
      <c r="H9" s="11">
        <v>1648</v>
      </c>
      <c r="I9" s="12">
        <v>2650.6</v>
      </c>
      <c r="J9" s="27">
        <f t="shared" si="8"/>
        <v>0.04946126834538852</v>
      </c>
      <c r="K9" s="15">
        <f>'январь-май 2019'!F11</f>
        <v>3106</v>
      </c>
      <c r="L9" s="13">
        <f>'январь-май 2019'!M11*'январь-май 2019'!L11</f>
        <v>5632.287205981234</v>
      </c>
      <c r="M9" s="27">
        <f t="shared" si="9"/>
        <v>0.09322008463639365</v>
      </c>
      <c r="N9" s="15">
        <f>'январь-май 2019'!H11+'январь-май 2019'!V11</f>
        <v>10</v>
      </c>
      <c r="O9" s="13">
        <f>'январь-май 2019'!O11+'январь-май 2019'!AH11</f>
        <v>3.7</v>
      </c>
      <c r="P9" s="27">
        <f t="shared" si="10"/>
        <v>0.0003001290554938624</v>
      </c>
      <c r="Q9" s="15">
        <f>'январь-май 2019'!U11</f>
        <v>1398</v>
      </c>
      <c r="R9" s="13">
        <f>'январь-май 2019'!AG11</f>
        <v>6473.92</v>
      </c>
      <c r="S9" s="27">
        <f t="shared" si="11"/>
        <v>0.04195804195804196</v>
      </c>
      <c r="T9" s="15">
        <f aca="true" t="shared" si="12" ref="T9:T32">D9-H9-K9-N9-Q9</f>
        <v>5024</v>
      </c>
      <c r="U9" s="13">
        <f aca="true" t="shared" si="13" ref="U9:U32">F9-I9-L9-O9-R9</f>
        <v>10971.992794018764</v>
      </c>
      <c r="V9" s="27">
        <f aca="true" t="shared" si="14" ref="V9:V33">T9/C9</f>
        <v>0.15078483748011645</v>
      </c>
      <c r="W9" s="11">
        <v>3502</v>
      </c>
      <c r="X9" s="14">
        <v>5644.6</v>
      </c>
      <c r="Y9" s="27">
        <f t="shared" si="2"/>
        <v>0.1051051952339506</v>
      </c>
      <c r="Z9" s="13">
        <f t="shared" si="3"/>
        <v>322.36436322101656</v>
      </c>
      <c r="AA9" s="15">
        <v>6036</v>
      </c>
      <c r="AB9" s="14">
        <v>17437.3</v>
      </c>
      <c r="AC9" s="27">
        <f t="shared" si="4"/>
        <v>0.18115789789609532</v>
      </c>
      <c r="AD9" s="14">
        <f t="shared" si="5"/>
        <v>577.7766732935719</v>
      </c>
    </row>
    <row r="10" spans="1:30" s="16" customFormat="1" ht="15" customHeight="1">
      <c r="A10" s="6">
        <v>4</v>
      </c>
      <c r="B10" s="7" t="s">
        <v>12</v>
      </c>
      <c r="C10" s="17">
        <v>31042</v>
      </c>
      <c r="D10" s="8">
        <f t="shared" si="0"/>
        <v>8148</v>
      </c>
      <c r="E10" s="9">
        <f t="shared" si="6"/>
        <v>0.26248308742993365</v>
      </c>
      <c r="F10" s="10">
        <f t="shared" si="1"/>
        <v>19888.699999999997</v>
      </c>
      <c r="G10" s="10">
        <f t="shared" si="7"/>
        <v>488.1860579283259</v>
      </c>
      <c r="H10" s="11">
        <v>891</v>
      </c>
      <c r="I10" s="12">
        <v>1634.1</v>
      </c>
      <c r="J10" s="27">
        <f t="shared" si="8"/>
        <v>0.028703047484053862</v>
      </c>
      <c r="K10" s="15">
        <f>'январь-май 2019'!F12</f>
        <v>2080</v>
      </c>
      <c r="L10" s="13">
        <f>'январь-май 2019'!M12*'январь-май 2019'!L12</f>
        <v>4135.468515274797</v>
      </c>
      <c r="M10" s="27">
        <f t="shared" si="9"/>
        <v>0.06700599188196636</v>
      </c>
      <c r="N10" s="15">
        <f>'январь-май 2019'!H12+'январь-май 2019'!V12</f>
        <v>89</v>
      </c>
      <c r="O10" s="13">
        <f>'январь-май 2019'!O12+'январь-май 2019'!AH12</f>
        <v>33.370000000000005</v>
      </c>
      <c r="P10" s="27">
        <f t="shared" si="10"/>
        <v>0.002867083306487984</v>
      </c>
      <c r="Q10" s="15">
        <f>'январь-май 2019'!U12</f>
        <v>1171</v>
      </c>
      <c r="R10" s="13">
        <f>'январь-май 2019'!AG12</f>
        <v>5822.22</v>
      </c>
      <c r="S10" s="27">
        <f t="shared" si="11"/>
        <v>0.03772308485278011</v>
      </c>
      <c r="T10" s="15">
        <f t="shared" si="12"/>
        <v>3917</v>
      </c>
      <c r="U10" s="13">
        <f t="shared" si="13"/>
        <v>8263.5414847252</v>
      </c>
      <c r="V10" s="27">
        <f t="shared" si="14"/>
        <v>0.12618387990464533</v>
      </c>
      <c r="W10" s="11">
        <v>2413</v>
      </c>
      <c r="X10" s="14">
        <v>4173.8</v>
      </c>
      <c r="Y10" s="27">
        <f t="shared" si="2"/>
        <v>0.0777333934669158</v>
      </c>
      <c r="Z10" s="13">
        <f t="shared" si="3"/>
        <v>345.94280978035647</v>
      </c>
      <c r="AA10" s="15">
        <v>4844</v>
      </c>
      <c r="AB10" s="14">
        <v>14080.8</v>
      </c>
      <c r="AC10" s="27">
        <f t="shared" si="4"/>
        <v>0.156046646478964</v>
      </c>
      <c r="AD10" s="14">
        <f t="shared" si="5"/>
        <v>581.3707679603633</v>
      </c>
    </row>
    <row r="11" spans="1:30" s="16" customFormat="1" ht="15" customHeight="1">
      <c r="A11" s="6">
        <v>5</v>
      </c>
      <c r="B11" s="7" t="s">
        <v>13</v>
      </c>
      <c r="C11" s="17">
        <v>22937</v>
      </c>
      <c r="D11" s="8">
        <f t="shared" si="0"/>
        <v>5668</v>
      </c>
      <c r="E11" s="9">
        <f t="shared" si="6"/>
        <v>0.2471116536600253</v>
      </c>
      <c r="F11" s="10">
        <f t="shared" si="1"/>
        <v>13339.099999999999</v>
      </c>
      <c r="G11" s="10">
        <f t="shared" si="7"/>
        <v>470.6810162314749</v>
      </c>
      <c r="H11" s="11">
        <v>626</v>
      </c>
      <c r="I11" s="12">
        <v>857</v>
      </c>
      <c r="J11" s="27">
        <f t="shared" si="8"/>
        <v>0.02729214805772333</v>
      </c>
      <c r="K11" s="15">
        <f>'январь-май 2019'!F13</f>
        <v>1385</v>
      </c>
      <c r="L11" s="13">
        <f>'январь-май 2019'!M13*'январь-май 2019'!L13</f>
        <v>2494.8399224903837</v>
      </c>
      <c r="M11" s="27">
        <f t="shared" si="9"/>
        <v>0.06038278763569778</v>
      </c>
      <c r="N11" s="15">
        <f>'январь-май 2019'!H13+'январь-май 2019'!V13</f>
        <v>39</v>
      </c>
      <c r="O11" s="13">
        <f>'январь-май 2019'!O13+'январь-май 2019'!AH13</f>
        <v>13.260000000000002</v>
      </c>
      <c r="P11" s="27">
        <f t="shared" si="10"/>
        <v>0.0017003095435322842</v>
      </c>
      <c r="Q11" s="15">
        <f>'январь-май 2019'!U13</f>
        <v>780</v>
      </c>
      <c r="R11" s="13">
        <f>'январь-май 2019'!AG13</f>
        <v>3929.87</v>
      </c>
      <c r="S11" s="27">
        <f t="shared" si="11"/>
        <v>0.03400619087064568</v>
      </c>
      <c r="T11" s="15">
        <f t="shared" si="12"/>
        <v>2838</v>
      </c>
      <c r="U11" s="13">
        <f t="shared" si="13"/>
        <v>6044.130077509614</v>
      </c>
      <c r="V11" s="27">
        <f t="shared" si="14"/>
        <v>0.1237302175524262</v>
      </c>
      <c r="W11" s="11">
        <v>1567</v>
      </c>
      <c r="X11" s="14">
        <v>2524.8</v>
      </c>
      <c r="Y11" s="27">
        <f t="shared" si="2"/>
        <v>0.06831756550551511</v>
      </c>
      <c r="Z11" s="13">
        <f t="shared" si="3"/>
        <v>322.24633056796426</v>
      </c>
      <c r="AA11" s="15">
        <v>3475</v>
      </c>
      <c r="AB11" s="14">
        <v>9957.3</v>
      </c>
      <c r="AC11" s="27">
        <f t="shared" si="4"/>
        <v>0.15150194009678686</v>
      </c>
      <c r="AD11" s="14">
        <f t="shared" si="5"/>
        <v>573.0820143884891</v>
      </c>
    </row>
    <row r="12" spans="1:30" s="16" customFormat="1" ht="15" customHeight="1">
      <c r="A12" s="6">
        <v>6</v>
      </c>
      <c r="B12" s="7" t="s">
        <v>14</v>
      </c>
      <c r="C12" s="17">
        <v>34521</v>
      </c>
      <c r="D12" s="8">
        <f t="shared" si="0"/>
        <v>7811</v>
      </c>
      <c r="E12" s="9">
        <f t="shared" si="6"/>
        <v>0.2262680687117986</v>
      </c>
      <c r="F12" s="10">
        <f t="shared" si="1"/>
        <v>17850.6</v>
      </c>
      <c r="G12" s="10">
        <f t="shared" si="7"/>
        <v>457.06311611829466</v>
      </c>
      <c r="H12" s="11">
        <v>745</v>
      </c>
      <c r="I12" s="12">
        <v>908.9</v>
      </c>
      <c r="J12" s="27">
        <f t="shared" si="8"/>
        <v>0.021581066597143768</v>
      </c>
      <c r="K12" s="15">
        <f>'январь-май 2019'!F14</f>
        <v>2281</v>
      </c>
      <c r="L12" s="13">
        <f>'январь-май 2019'!M14*'январь-май 2019'!L14</f>
        <v>3548.2109140167927</v>
      </c>
      <c r="M12" s="27">
        <f t="shared" si="9"/>
        <v>0.06607572202427509</v>
      </c>
      <c r="N12" s="15">
        <f>'январь-май 2019'!H14+'январь-май 2019'!V14</f>
        <v>14</v>
      </c>
      <c r="O12" s="13">
        <f>'январь-май 2019'!O14+'январь-май 2019'!AH14</f>
        <v>5.06</v>
      </c>
      <c r="P12" s="27">
        <f t="shared" si="10"/>
        <v>0.0004055502447785406</v>
      </c>
      <c r="Q12" s="15">
        <f>'январь-май 2019'!U14</f>
        <v>1096</v>
      </c>
      <c r="R12" s="13">
        <f>'январь-май 2019'!AG14</f>
        <v>5474.92</v>
      </c>
      <c r="S12" s="27">
        <f t="shared" si="11"/>
        <v>0.031748790591234324</v>
      </c>
      <c r="T12" s="15">
        <f t="shared" si="12"/>
        <v>3675</v>
      </c>
      <c r="U12" s="13">
        <f t="shared" si="13"/>
        <v>7913.509085983205</v>
      </c>
      <c r="V12" s="27">
        <f t="shared" si="14"/>
        <v>0.1064569392543669</v>
      </c>
      <c r="W12" s="11">
        <v>2470</v>
      </c>
      <c r="X12" s="14">
        <v>3564.3</v>
      </c>
      <c r="Y12" s="27">
        <f t="shared" si="2"/>
        <v>0.07155065032878538</v>
      </c>
      <c r="Z12" s="13">
        <f t="shared" si="3"/>
        <v>288.60728744939274</v>
      </c>
      <c r="AA12" s="15">
        <v>4596</v>
      </c>
      <c r="AB12" s="14">
        <v>13377.4</v>
      </c>
      <c r="AC12" s="27">
        <f t="shared" si="4"/>
        <v>0.13313635178586947</v>
      </c>
      <c r="AD12" s="14">
        <f t="shared" si="5"/>
        <v>582.1322889469103</v>
      </c>
    </row>
    <row r="13" spans="1:30" s="16" customFormat="1" ht="15" customHeight="1">
      <c r="A13" s="6">
        <v>7</v>
      </c>
      <c r="B13" s="7" t="s">
        <v>15</v>
      </c>
      <c r="C13" s="17">
        <v>18436</v>
      </c>
      <c r="D13" s="8">
        <f t="shared" si="0"/>
        <v>5392</v>
      </c>
      <c r="E13" s="9">
        <f t="shared" si="6"/>
        <v>0.2924712518984595</v>
      </c>
      <c r="F13" s="10">
        <f t="shared" si="1"/>
        <v>12380.1</v>
      </c>
      <c r="G13" s="10">
        <f t="shared" si="7"/>
        <v>459.20252225519295</v>
      </c>
      <c r="H13" s="11">
        <v>686</v>
      </c>
      <c r="I13" s="12">
        <v>1747.6</v>
      </c>
      <c r="J13" s="27">
        <f t="shared" si="8"/>
        <v>0.03720980689954437</v>
      </c>
      <c r="K13" s="15">
        <f>'январь-май 2019'!F15</f>
        <v>1498</v>
      </c>
      <c r="L13" s="13">
        <f>'январь-май 2019'!M15*'январь-май 2019'!L15</f>
        <v>3096.967759952809</v>
      </c>
      <c r="M13" s="27">
        <f t="shared" si="9"/>
        <v>0.08125406812757648</v>
      </c>
      <c r="N13" s="15">
        <f>'январь-май 2019'!H15+'январь-май 2019'!V15</f>
        <v>149</v>
      </c>
      <c r="O13" s="13">
        <f>'январь-май 2019'!O15+'январь-май 2019'!AH15</f>
        <v>56.46</v>
      </c>
      <c r="P13" s="27">
        <f t="shared" si="10"/>
        <v>0.008082013451941853</v>
      </c>
      <c r="Q13" s="15">
        <f>'январь-май 2019'!U15</f>
        <v>281</v>
      </c>
      <c r="R13" s="13">
        <f>'январь-май 2019'!AG15</f>
        <v>1391.55</v>
      </c>
      <c r="S13" s="27">
        <f t="shared" si="11"/>
        <v>0.015241917986548057</v>
      </c>
      <c r="T13" s="15">
        <f t="shared" si="12"/>
        <v>2778</v>
      </c>
      <c r="U13" s="13">
        <f t="shared" si="13"/>
        <v>6087.52224004719</v>
      </c>
      <c r="V13" s="27">
        <f t="shared" si="14"/>
        <v>0.15068344543284878</v>
      </c>
      <c r="W13" s="11">
        <v>1805</v>
      </c>
      <c r="X13" s="14">
        <v>3212</v>
      </c>
      <c r="Y13" s="27">
        <f t="shared" si="2"/>
        <v>0.09790627034063788</v>
      </c>
      <c r="Z13" s="13">
        <f t="shared" si="3"/>
        <v>355.90027700831024</v>
      </c>
      <c r="AA13" s="15">
        <v>2901</v>
      </c>
      <c r="AB13" s="14">
        <v>7420.5</v>
      </c>
      <c r="AC13" s="27">
        <f t="shared" si="4"/>
        <v>0.15735517465827728</v>
      </c>
      <c r="AD13" s="14">
        <f t="shared" si="5"/>
        <v>511.58221302998965</v>
      </c>
    </row>
    <row r="14" spans="1:30" s="16" customFormat="1" ht="15" customHeight="1">
      <c r="A14" s="6">
        <v>8</v>
      </c>
      <c r="B14" s="7" t="s">
        <v>16</v>
      </c>
      <c r="C14" s="17">
        <v>24526</v>
      </c>
      <c r="D14" s="8">
        <f t="shared" si="0"/>
        <v>7322</v>
      </c>
      <c r="E14" s="9">
        <f t="shared" si="6"/>
        <v>0.298540324553535</v>
      </c>
      <c r="F14" s="10">
        <f t="shared" si="1"/>
        <v>16989</v>
      </c>
      <c r="G14" s="10">
        <f t="shared" si="7"/>
        <v>464.0535372848948</v>
      </c>
      <c r="H14" s="11">
        <v>537</v>
      </c>
      <c r="I14" s="12">
        <v>707.5</v>
      </c>
      <c r="J14" s="27">
        <f t="shared" si="8"/>
        <v>0.02189513169697464</v>
      </c>
      <c r="K14" s="15">
        <f>'январь-май 2019'!F16</f>
        <v>2600</v>
      </c>
      <c r="L14" s="13">
        <f>'январь-май 2019'!M16*'январь-май 2019'!L16</f>
        <v>4766.6263019144535</v>
      </c>
      <c r="M14" s="27">
        <f t="shared" si="9"/>
        <v>0.10600994862594797</v>
      </c>
      <c r="N14" s="15">
        <f>'январь-май 2019'!H16+'январь-май 2019'!V16</f>
        <v>7</v>
      </c>
      <c r="O14" s="13">
        <f>'январь-май 2019'!O16+'январь-май 2019'!AH16</f>
        <v>4.07</v>
      </c>
      <c r="P14" s="27">
        <f t="shared" si="10"/>
        <v>0.000285411400146783</v>
      </c>
      <c r="Q14" s="15">
        <f>'январь-май 2019'!U16</f>
        <v>850</v>
      </c>
      <c r="R14" s="13">
        <f>'январь-май 2019'!AG16</f>
        <v>4308.91</v>
      </c>
      <c r="S14" s="27">
        <f t="shared" si="11"/>
        <v>0.03465709858925222</v>
      </c>
      <c r="T14" s="15">
        <f t="shared" si="12"/>
        <v>3328</v>
      </c>
      <c r="U14" s="13">
        <f t="shared" si="13"/>
        <v>7201.893698085547</v>
      </c>
      <c r="V14" s="27">
        <f t="shared" si="14"/>
        <v>0.13569273424121342</v>
      </c>
      <c r="W14" s="11">
        <v>2875</v>
      </c>
      <c r="X14" s="14">
        <v>4829.3</v>
      </c>
      <c r="Y14" s="27">
        <f t="shared" si="2"/>
        <v>0.11722253934600016</v>
      </c>
      <c r="Z14" s="13">
        <f t="shared" si="3"/>
        <v>335.9513043478261</v>
      </c>
      <c r="AA14" s="15">
        <v>3910</v>
      </c>
      <c r="AB14" s="14">
        <v>11452.2</v>
      </c>
      <c r="AC14" s="27">
        <f t="shared" si="4"/>
        <v>0.15942265351056023</v>
      </c>
      <c r="AD14" s="14">
        <f t="shared" si="5"/>
        <v>585.7902813299233</v>
      </c>
    </row>
    <row r="15" spans="1:30" s="16" customFormat="1" ht="15" customHeight="1">
      <c r="A15" s="6">
        <v>9</v>
      </c>
      <c r="B15" s="7" t="s">
        <v>17</v>
      </c>
      <c r="C15" s="17">
        <v>13786</v>
      </c>
      <c r="D15" s="8">
        <f t="shared" si="0"/>
        <v>3830</v>
      </c>
      <c r="E15" s="9">
        <f t="shared" si="6"/>
        <v>0.2778180763092993</v>
      </c>
      <c r="F15" s="10">
        <f t="shared" si="1"/>
        <v>8932.5</v>
      </c>
      <c r="G15" s="10">
        <f t="shared" si="7"/>
        <v>466.4490861618799</v>
      </c>
      <c r="H15" s="11">
        <v>353</v>
      </c>
      <c r="I15" s="12">
        <v>725.3</v>
      </c>
      <c r="J15" s="27">
        <f t="shared" si="8"/>
        <v>0.025605686928768315</v>
      </c>
      <c r="K15" s="15">
        <f>'январь-май 2019'!F17</f>
        <v>1023</v>
      </c>
      <c r="L15" s="13">
        <f>'январь-май 2019'!M17*'январь-май 2019'!L17</f>
        <v>1622.0534854437376</v>
      </c>
      <c r="M15" s="27">
        <f t="shared" si="9"/>
        <v>0.07420571594371102</v>
      </c>
      <c r="N15" s="15">
        <f>'январь-май 2019'!H17+'январь-май 2019'!V17</f>
        <v>14</v>
      </c>
      <c r="O15" s="13">
        <f>'январь-май 2019'!O17+'январь-май 2019'!AH17</f>
        <v>5.109999999999999</v>
      </c>
      <c r="P15" s="27">
        <f t="shared" si="10"/>
        <v>0.0010155229943420861</v>
      </c>
      <c r="Q15" s="15">
        <f>'январь-май 2019'!U17</f>
        <v>410</v>
      </c>
      <c r="R15" s="13">
        <f>'январь-май 2019'!AG17</f>
        <v>2035.1</v>
      </c>
      <c r="S15" s="27">
        <f t="shared" si="11"/>
        <v>0.02974031626287538</v>
      </c>
      <c r="T15" s="15">
        <f t="shared" si="12"/>
        <v>2030</v>
      </c>
      <c r="U15" s="13">
        <f t="shared" si="13"/>
        <v>4544.936514556264</v>
      </c>
      <c r="V15" s="27">
        <f t="shared" si="14"/>
        <v>0.1472508341796025</v>
      </c>
      <c r="W15" s="11">
        <v>1091</v>
      </c>
      <c r="X15" s="14">
        <v>1626.9</v>
      </c>
      <c r="Y15" s="27">
        <f t="shared" si="2"/>
        <v>0.07913825620194401</v>
      </c>
      <c r="Z15" s="13">
        <f t="shared" si="3"/>
        <v>298.2401466544455</v>
      </c>
      <c r="AA15" s="15">
        <v>2386</v>
      </c>
      <c r="AB15" s="14">
        <v>6580.3</v>
      </c>
      <c r="AC15" s="27">
        <f t="shared" si="4"/>
        <v>0.17307413317858697</v>
      </c>
      <c r="AD15" s="14">
        <f t="shared" si="5"/>
        <v>551.5758591785415</v>
      </c>
    </row>
    <row r="16" spans="1:30" s="16" customFormat="1" ht="15" customHeight="1">
      <c r="A16" s="6">
        <v>10</v>
      </c>
      <c r="B16" s="7" t="s">
        <v>18</v>
      </c>
      <c r="C16" s="17">
        <v>13531</v>
      </c>
      <c r="D16" s="8">
        <f t="shared" si="0"/>
        <v>4290</v>
      </c>
      <c r="E16" s="9">
        <f t="shared" si="6"/>
        <v>0.3170497376394945</v>
      </c>
      <c r="F16" s="10">
        <f t="shared" si="1"/>
        <v>10148.3</v>
      </c>
      <c r="G16" s="10">
        <f t="shared" si="7"/>
        <v>473.1142191142191</v>
      </c>
      <c r="H16" s="11">
        <v>535</v>
      </c>
      <c r="I16" s="12">
        <v>850.1</v>
      </c>
      <c r="J16" s="27">
        <f t="shared" si="8"/>
        <v>0.039538836745251646</v>
      </c>
      <c r="K16" s="15">
        <f>'январь-май 2019'!F18</f>
        <v>1134</v>
      </c>
      <c r="L16" s="13">
        <f>'январь-май 2019'!M18*'январь-май 2019'!L18</f>
        <v>1774.1257576721569</v>
      </c>
      <c r="M16" s="27">
        <f t="shared" si="9"/>
        <v>0.08380755302638386</v>
      </c>
      <c r="N16" s="15">
        <f>'январь-май 2019'!H18+'январь-май 2019'!V18</f>
        <v>14</v>
      </c>
      <c r="O16" s="13">
        <f>'январь-май 2019'!O18+'январь-май 2019'!AH18</f>
        <v>3.45</v>
      </c>
      <c r="P16" s="27">
        <f t="shared" si="10"/>
        <v>0.0010346611484738748</v>
      </c>
      <c r="Q16" s="15">
        <f>'январь-май 2019'!U18</f>
        <v>537</v>
      </c>
      <c r="R16" s="13">
        <f>'январь-май 2019'!AG18</f>
        <v>2514.13</v>
      </c>
      <c r="S16" s="27">
        <f t="shared" si="11"/>
        <v>0.03968664548074791</v>
      </c>
      <c r="T16" s="15">
        <f t="shared" si="12"/>
        <v>2070</v>
      </c>
      <c r="U16" s="13">
        <f t="shared" si="13"/>
        <v>5006.494242327843</v>
      </c>
      <c r="V16" s="27">
        <f t="shared" si="14"/>
        <v>0.1529820412386372</v>
      </c>
      <c r="W16" s="11">
        <v>1167</v>
      </c>
      <c r="X16" s="14">
        <v>1777.4</v>
      </c>
      <c r="Y16" s="27">
        <f t="shared" si="2"/>
        <v>0.08624639716207227</v>
      </c>
      <c r="Z16" s="13">
        <f t="shared" si="3"/>
        <v>304.6101113967438</v>
      </c>
      <c r="AA16" s="15">
        <v>2588</v>
      </c>
      <c r="AB16" s="14">
        <v>7520.8</v>
      </c>
      <c r="AC16" s="27">
        <f t="shared" si="4"/>
        <v>0.19126450373217058</v>
      </c>
      <c r="AD16" s="14">
        <f t="shared" si="5"/>
        <v>581.2055641421947</v>
      </c>
    </row>
    <row r="17" spans="1:30" s="16" customFormat="1" ht="15" customHeight="1">
      <c r="A17" s="6">
        <v>11</v>
      </c>
      <c r="B17" s="7" t="s">
        <v>19</v>
      </c>
      <c r="C17" s="17">
        <v>21529</v>
      </c>
      <c r="D17" s="8">
        <f t="shared" si="0"/>
        <v>5631</v>
      </c>
      <c r="E17" s="9">
        <f t="shared" si="6"/>
        <v>0.2615541827302708</v>
      </c>
      <c r="F17" s="10">
        <f t="shared" si="1"/>
        <v>13513.7</v>
      </c>
      <c r="G17" s="10">
        <f t="shared" si="7"/>
        <v>479.97513763097146</v>
      </c>
      <c r="H17" s="11">
        <v>642</v>
      </c>
      <c r="I17" s="12">
        <v>1849.6</v>
      </c>
      <c r="J17" s="27">
        <f t="shared" si="8"/>
        <v>0.029820242463653675</v>
      </c>
      <c r="K17" s="15">
        <f>'январь-май 2019'!F19</f>
        <v>1569</v>
      </c>
      <c r="L17" s="13">
        <f>'январь-май 2019'!M19*'январь-май 2019'!L19</f>
        <v>3387.602212677167</v>
      </c>
      <c r="M17" s="27">
        <f t="shared" si="9"/>
        <v>0.07287844303033118</v>
      </c>
      <c r="N17" s="15">
        <f>'январь-май 2019'!H19+'январь-май 2019'!V19</f>
        <v>77</v>
      </c>
      <c r="O17" s="13">
        <f>'январь-май 2019'!O19+'январь-май 2019'!AH19</f>
        <v>26.779999999999998</v>
      </c>
      <c r="P17" s="27">
        <f t="shared" si="10"/>
        <v>0.0035765711366064377</v>
      </c>
      <c r="Q17" s="15">
        <f>'январь-май 2019'!U19</f>
        <v>418</v>
      </c>
      <c r="R17" s="13">
        <f>'январь-май 2019'!AG19</f>
        <v>2153.29</v>
      </c>
      <c r="S17" s="27">
        <f t="shared" si="11"/>
        <v>0.019415671884434948</v>
      </c>
      <c r="T17" s="15">
        <f t="shared" si="12"/>
        <v>2925</v>
      </c>
      <c r="U17" s="13">
        <f t="shared" si="13"/>
        <v>6096.427787322834</v>
      </c>
      <c r="V17" s="27">
        <f t="shared" si="14"/>
        <v>0.13586325421524456</v>
      </c>
      <c r="W17" s="11">
        <v>1913</v>
      </c>
      <c r="X17" s="18">
        <v>3532.6</v>
      </c>
      <c r="Y17" s="27">
        <f t="shared" si="2"/>
        <v>0.08885689070555994</v>
      </c>
      <c r="Z17" s="13">
        <f t="shared" si="3"/>
        <v>369.3256664924203</v>
      </c>
      <c r="AA17" s="15">
        <v>3076</v>
      </c>
      <c r="AB17" s="14">
        <v>8131.5</v>
      </c>
      <c r="AC17" s="27">
        <f t="shared" si="4"/>
        <v>0.14287704956105718</v>
      </c>
      <c r="AD17" s="14">
        <f t="shared" si="5"/>
        <v>528.7061118335502</v>
      </c>
    </row>
    <row r="18" spans="1:30" s="16" customFormat="1" ht="15" customHeight="1">
      <c r="A18" s="6">
        <v>12</v>
      </c>
      <c r="B18" s="7" t="s">
        <v>20</v>
      </c>
      <c r="C18" s="17">
        <v>32080</v>
      </c>
      <c r="D18" s="8">
        <f t="shared" si="0"/>
        <v>8733</v>
      </c>
      <c r="E18" s="9">
        <f t="shared" si="6"/>
        <v>0.2722256857855362</v>
      </c>
      <c r="F18" s="10">
        <f t="shared" si="1"/>
        <v>20206.2</v>
      </c>
      <c r="G18" s="10">
        <f t="shared" si="7"/>
        <v>462.75506698728964</v>
      </c>
      <c r="H18" s="11">
        <v>998</v>
      </c>
      <c r="I18" s="12">
        <v>1500.8</v>
      </c>
      <c r="J18" s="27">
        <f t="shared" si="8"/>
        <v>0.031109725685785537</v>
      </c>
      <c r="K18" s="15">
        <f>'январь-май 2019'!F20</f>
        <v>2190</v>
      </c>
      <c r="L18" s="13">
        <f>'январь-май 2019'!M20*'январь-май 2019'!L20</f>
        <v>3827.537897026663</v>
      </c>
      <c r="M18" s="27">
        <f t="shared" si="9"/>
        <v>0.06826683291770573</v>
      </c>
      <c r="N18" s="15">
        <f>'январь-май 2019'!H20+'январь-май 2019'!V20</f>
        <v>35</v>
      </c>
      <c r="O18" s="13">
        <f>'январь-май 2019'!O20+'январь-май 2019'!AH20</f>
        <v>10.57</v>
      </c>
      <c r="P18" s="27">
        <f t="shared" si="10"/>
        <v>0.0010910224438902742</v>
      </c>
      <c r="Q18" s="15">
        <f>'январь-май 2019'!U20</f>
        <v>1101</v>
      </c>
      <c r="R18" s="13">
        <f>'январь-май 2019'!AG20</f>
        <v>5128.31</v>
      </c>
      <c r="S18" s="27">
        <f t="shared" si="11"/>
        <v>0.034320448877805484</v>
      </c>
      <c r="T18" s="15">
        <f t="shared" si="12"/>
        <v>4409</v>
      </c>
      <c r="U18" s="13">
        <f t="shared" si="13"/>
        <v>9738.98210297334</v>
      </c>
      <c r="V18" s="27">
        <f t="shared" si="14"/>
        <v>0.13743765586034912</v>
      </c>
      <c r="W18" s="11">
        <v>2441</v>
      </c>
      <c r="X18" s="18">
        <v>3846.8</v>
      </c>
      <c r="Y18" s="27">
        <f t="shared" si="2"/>
        <v>0.07609102244389028</v>
      </c>
      <c r="Z18" s="13">
        <f t="shared" si="3"/>
        <v>315.1823023351086</v>
      </c>
      <c r="AA18" s="15">
        <v>5294</v>
      </c>
      <c r="AB18" s="14">
        <v>14858.6</v>
      </c>
      <c r="AC18" s="27">
        <f t="shared" si="4"/>
        <v>0.16502493765586035</v>
      </c>
      <c r="AD18" s="14">
        <f t="shared" si="5"/>
        <v>561.3373630525123</v>
      </c>
    </row>
    <row r="19" spans="1:30" s="16" customFormat="1" ht="15" customHeight="1">
      <c r="A19" s="6">
        <v>13</v>
      </c>
      <c r="B19" s="7" t="s">
        <v>21</v>
      </c>
      <c r="C19" s="17">
        <v>11913</v>
      </c>
      <c r="D19" s="8">
        <f t="shared" si="0"/>
        <v>3420</v>
      </c>
      <c r="E19" s="9">
        <f t="shared" si="6"/>
        <v>0.28708133971291866</v>
      </c>
      <c r="F19" s="10">
        <f t="shared" si="1"/>
        <v>8289.3</v>
      </c>
      <c r="G19" s="10">
        <f t="shared" si="7"/>
        <v>484.7543859649123</v>
      </c>
      <c r="H19" s="11">
        <v>299</v>
      </c>
      <c r="I19" s="12">
        <v>581.6</v>
      </c>
      <c r="J19" s="27">
        <f t="shared" si="8"/>
        <v>0.025098631746831194</v>
      </c>
      <c r="K19" s="15">
        <f>'январь-май 2019'!F21</f>
        <v>949</v>
      </c>
      <c r="L19" s="13">
        <f>'январь-май 2019'!M21*'январь-май 2019'!L21</f>
        <v>1810.1188345191717</v>
      </c>
      <c r="M19" s="27">
        <f t="shared" si="9"/>
        <v>0.07966087467472509</v>
      </c>
      <c r="N19" s="15">
        <f>'январь-май 2019'!H21+'январь-май 2019'!V21</f>
        <v>24</v>
      </c>
      <c r="O19" s="13">
        <f>'январь-май 2019'!O21+'январь-май 2019'!AH21</f>
        <v>7.76</v>
      </c>
      <c r="P19" s="27">
        <f t="shared" si="10"/>
        <v>0.002014605892722236</v>
      </c>
      <c r="Q19" s="15">
        <f>'январь-май 2019'!U21</f>
        <v>372</v>
      </c>
      <c r="R19" s="13">
        <f>'январь-май 2019'!AG21</f>
        <v>1853.83</v>
      </c>
      <c r="S19" s="27">
        <f t="shared" si="11"/>
        <v>0.03122639133719466</v>
      </c>
      <c r="T19" s="15">
        <f t="shared" si="12"/>
        <v>1776</v>
      </c>
      <c r="U19" s="13">
        <f t="shared" si="13"/>
        <v>4035.9911654808275</v>
      </c>
      <c r="V19" s="27">
        <f t="shared" si="14"/>
        <v>0.14908083606144548</v>
      </c>
      <c r="W19" s="11">
        <v>1019</v>
      </c>
      <c r="X19" s="18">
        <v>1817.4</v>
      </c>
      <c r="Y19" s="27">
        <f t="shared" si="2"/>
        <v>0.08553680852849828</v>
      </c>
      <c r="Z19" s="13">
        <f t="shared" si="3"/>
        <v>356.70264965652603</v>
      </c>
      <c r="AA19" s="15">
        <v>2102</v>
      </c>
      <c r="AB19" s="14">
        <v>5890.3</v>
      </c>
      <c r="AC19" s="27">
        <f t="shared" si="4"/>
        <v>0.17644589943758918</v>
      </c>
      <c r="AD19" s="14">
        <f t="shared" si="5"/>
        <v>560.4471931493815</v>
      </c>
    </row>
    <row r="20" spans="1:30" s="16" customFormat="1" ht="15" customHeight="1">
      <c r="A20" s="6">
        <v>14</v>
      </c>
      <c r="B20" s="7" t="s">
        <v>22</v>
      </c>
      <c r="C20" s="17">
        <v>22205</v>
      </c>
      <c r="D20" s="8">
        <f t="shared" si="0"/>
        <v>5790</v>
      </c>
      <c r="E20" s="9">
        <f t="shared" si="6"/>
        <v>0.26075208286421975</v>
      </c>
      <c r="F20" s="10">
        <f t="shared" si="1"/>
        <v>13654.9</v>
      </c>
      <c r="G20" s="10">
        <f t="shared" si="7"/>
        <v>471.67184801381694</v>
      </c>
      <c r="H20" s="11">
        <v>510</v>
      </c>
      <c r="I20" s="12">
        <v>770.1</v>
      </c>
      <c r="J20" s="27">
        <f t="shared" si="8"/>
        <v>0.022967800045034903</v>
      </c>
      <c r="K20" s="15">
        <f>'январь-май 2019'!F22</f>
        <v>1813</v>
      </c>
      <c r="L20" s="13">
        <f>'январь-май 2019'!M22*'январь-май 2019'!L22</f>
        <v>3041.029280961298</v>
      </c>
      <c r="M20" s="27">
        <f t="shared" si="9"/>
        <v>0.08164827741499663</v>
      </c>
      <c r="N20" s="15">
        <f>'январь-май 2019'!H22+'январь-май 2019'!V22</f>
        <v>36</v>
      </c>
      <c r="O20" s="13">
        <f>'январь-май 2019'!O22+'январь-май 2019'!AH22</f>
        <v>17.599999999999998</v>
      </c>
      <c r="P20" s="27">
        <f t="shared" si="10"/>
        <v>0.0016212564737671695</v>
      </c>
      <c r="Q20" s="15">
        <f>'январь-май 2019'!U22</f>
        <v>825</v>
      </c>
      <c r="R20" s="13">
        <f>'январь-май 2019'!AG22</f>
        <v>4207.34</v>
      </c>
      <c r="S20" s="27">
        <f t="shared" si="11"/>
        <v>0.037153794190497635</v>
      </c>
      <c r="T20" s="15">
        <f t="shared" si="12"/>
        <v>2606</v>
      </c>
      <c r="U20" s="13">
        <f t="shared" si="13"/>
        <v>5618.8307190387</v>
      </c>
      <c r="V20" s="27">
        <f t="shared" si="14"/>
        <v>0.11736095473992345</v>
      </c>
      <c r="W20" s="11">
        <v>1988</v>
      </c>
      <c r="X20" s="18">
        <v>3061.5</v>
      </c>
      <c r="Y20" s="27">
        <f t="shared" si="2"/>
        <v>0.08952938527358703</v>
      </c>
      <c r="Z20" s="13">
        <f t="shared" si="3"/>
        <v>307.99798792756536</v>
      </c>
      <c r="AA20" s="15">
        <v>3292</v>
      </c>
      <c r="AB20" s="14">
        <v>9823.3</v>
      </c>
      <c r="AC20" s="27">
        <f t="shared" si="4"/>
        <v>0.14825489754559784</v>
      </c>
      <c r="AD20" s="14">
        <f t="shared" si="5"/>
        <v>596.7982989064399</v>
      </c>
    </row>
    <row r="21" spans="1:30" s="16" customFormat="1" ht="15" customHeight="1">
      <c r="A21" s="6">
        <v>15</v>
      </c>
      <c r="B21" s="7" t="s">
        <v>23</v>
      </c>
      <c r="C21" s="17">
        <v>35352</v>
      </c>
      <c r="D21" s="8">
        <f t="shared" si="0"/>
        <v>7872</v>
      </c>
      <c r="E21" s="9">
        <f t="shared" si="6"/>
        <v>0.22267481330617786</v>
      </c>
      <c r="F21" s="10">
        <f t="shared" si="1"/>
        <v>16280.3</v>
      </c>
      <c r="G21" s="10">
        <f t="shared" si="7"/>
        <v>413.62550813008124</v>
      </c>
      <c r="H21" s="11">
        <v>430</v>
      </c>
      <c r="I21" s="12">
        <v>727.4</v>
      </c>
      <c r="J21" s="27">
        <f t="shared" si="8"/>
        <v>0.012163385381307987</v>
      </c>
      <c r="K21" s="15">
        <f>'январь-май 2019'!F23</f>
        <v>2307</v>
      </c>
      <c r="L21" s="13">
        <f>'январь-май 2019'!M23*'январь-май 2019'!L23</f>
        <v>4031.569718149575</v>
      </c>
      <c r="M21" s="27">
        <f t="shared" si="9"/>
        <v>0.06525797691785472</v>
      </c>
      <c r="N21" s="15">
        <f>'январь-май 2019'!H23+'январь-май 2019'!V23</f>
        <v>88</v>
      </c>
      <c r="O21" s="13">
        <f>'январь-май 2019'!O23+'январь-май 2019'!AH23</f>
        <v>32.06</v>
      </c>
      <c r="P21" s="27">
        <f t="shared" si="10"/>
        <v>0.0024892509617560534</v>
      </c>
      <c r="Q21" s="15">
        <f>'январь-май 2019'!U23</f>
        <v>512</v>
      </c>
      <c r="R21" s="13">
        <f>'январь-май 2019'!AG23</f>
        <v>2294.63</v>
      </c>
      <c r="S21" s="27">
        <f t="shared" si="11"/>
        <v>0.014482914686580674</v>
      </c>
      <c r="T21" s="15">
        <f t="shared" si="12"/>
        <v>4535</v>
      </c>
      <c r="U21" s="13">
        <f t="shared" si="13"/>
        <v>9194.640281850425</v>
      </c>
      <c r="V21" s="27">
        <f t="shared" si="14"/>
        <v>0.12828128535867844</v>
      </c>
      <c r="W21" s="11">
        <v>2804</v>
      </c>
      <c r="X21" s="14">
        <v>4078.6</v>
      </c>
      <c r="Y21" s="27">
        <f t="shared" si="2"/>
        <v>0.07931658746322698</v>
      </c>
      <c r="Z21" s="13">
        <f t="shared" si="3"/>
        <v>290.91298145506414</v>
      </c>
      <c r="AA21" s="15">
        <v>4638</v>
      </c>
      <c r="AB21" s="14">
        <v>11474.3</v>
      </c>
      <c r="AC21" s="27">
        <f t="shared" si="4"/>
        <v>0.1311948404616429</v>
      </c>
      <c r="AD21" s="14">
        <f t="shared" si="5"/>
        <v>494.7951703320397</v>
      </c>
    </row>
    <row r="22" spans="1:30" s="16" customFormat="1" ht="15" customHeight="1">
      <c r="A22" s="6">
        <v>16</v>
      </c>
      <c r="B22" s="7" t="s">
        <v>24</v>
      </c>
      <c r="C22" s="17">
        <v>62030</v>
      </c>
      <c r="D22" s="8">
        <f t="shared" si="0"/>
        <v>12548</v>
      </c>
      <c r="E22" s="9">
        <f t="shared" si="6"/>
        <v>0.20228921489601806</v>
      </c>
      <c r="F22" s="10">
        <f t="shared" si="1"/>
        <v>29391.7</v>
      </c>
      <c r="G22" s="10">
        <f t="shared" si="7"/>
        <v>468.46828179789605</v>
      </c>
      <c r="H22" s="11">
        <v>1145</v>
      </c>
      <c r="I22" s="12">
        <v>2608.5</v>
      </c>
      <c r="J22" s="27">
        <f t="shared" si="8"/>
        <v>0.018458810253103336</v>
      </c>
      <c r="K22" s="15">
        <f>'январь-май 2019'!F24</f>
        <v>3250</v>
      </c>
      <c r="L22" s="13">
        <f>'январь-май 2019'!M24*'январь-май 2019'!L24</f>
        <v>6272.884801269431</v>
      </c>
      <c r="M22" s="27">
        <f t="shared" si="9"/>
        <v>0.052394002901821696</v>
      </c>
      <c r="N22" s="15">
        <f>'январь-май 2019'!H24+'январь-май 2019'!V24</f>
        <v>98</v>
      </c>
      <c r="O22" s="13">
        <f>'январь-май 2019'!O24+'январь-май 2019'!AH24</f>
        <v>32.67</v>
      </c>
      <c r="P22" s="27">
        <f t="shared" si="10"/>
        <v>0.0015798807028857005</v>
      </c>
      <c r="Q22" s="15">
        <f>'январь-май 2019'!U24</f>
        <v>1456</v>
      </c>
      <c r="R22" s="13">
        <f>'январь-май 2019'!AG24</f>
        <v>6353.91</v>
      </c>
      <c r="S22" s="27">
        <f t="shared" si="11"/>
        <v>0.02347251330001612</v>
      </c>
      <c r="T22" s="15">
        <f t="shared" si="12"/>
        <v>6599</v>
      </c>
      <c r="U22" s="13">
        <f t="shared" si="13"/>
        <v>14123.73519873057</v>
      </c>
      <c r="V22" s="27">
        <f t="shared" si="14"/>
        <v>0.10638400773819119</v>
      </c>
      <c r="W22" s="11">
        <v>3779</v>
      </c>
      <c r="X22" s="14">
        <v>6384.2</v>
      </c>
      <c r="Y22" s="27">
        <f t="shared" si="2"/>
        <v>0.060922134451072064</v>
      </c>
      <c r="Z22" s="13">
        <f t="shared" si="3"/>
        <v>337.8777454353003</v>
      </c>
      <c r="AA22" s="15">
        <v>7624</v>
      </c>
      <c r="AB22" s="14">
        <v>20399</v>
      </c>
      <c r="AC22" s="27">
        <f t="shared" si="4"/>
        <v>0.12290827019184265</v>
      </c>
      <c r="AD22" s="14">
        <f t="shared" si="5"/>
        <v>535.1259181532005</v>
      </c>
    </row>
    <row r="23" spans="1:30" s="16" customFormat="1" ht="15" customHeight="1">
      <c r="A23" s="6">
        <v>17</v>
      </c>
      <c r="B23" s="7" t="s">
        <v>25</v>
      </c>
      <c r="C23" s="17">
        <v>11989</v>
      </c>
      <c r="D23" s="8">
        <f t="shared" si="0"/>
        <v>3987</v>
      </c>
      <c r="E23" s="9">
        <f t="shared" si="6"/>
        <v>0.3325548419384436</v>
      </c>
      <c r="F23" s="10">
        <f t="shared" si="1"/>
        <v>9293.8</v>
      </c>
      <c r="G23" s="10">
        <f t="shared" si="7"/>
        <v>466.2051667920742</v>
      </c>
      <c r="H23" s="11">
        <v>614</v>
      </c>
      <c r="I23" s="12">
        <v>1079.7</v>
      </c>
      <c r="J23" s="27">
        <f t="shared" si="8"/>
        <v>0.05121361247810493</v>
      </c>
      <c r="K23" s="15">
        <f>'январь-май 2019'!F25</f>
        <v>1231</v>
      </c>
      <c r="L23" s="13">
        <f>'январь-май 2019'!M25*'январь-май 2019'!L25</f>
        <v>2467.7486867022612</v>
      </c>
      <c r="M23" s="27">
        <f t="shared" si="9"/>
        <v>0.10267745433313871</v>
      </c>
      <c r="N23" s="15">
        <f>'январь-май 2019'!H25+'январь-май 2019'!V25</f>
        <v>21</v>
      </c>
      <c r="O23" s="13">
        <f>'январь-май 2019'!O25+'январь-май 2019'!AH25</f>
        <v>10.98</v>
      </c>
      <c r="P23" s="27">
        <f t="shared" si="10"/>
        <v>0.0017516056385019601</v>
      </c>
      <c r="Q23" s="15">
        <f>'январь-май 2019'!U25</f>
        <v>476</v>
      </c>
      <c r="R23" s="13">
        <f>'январь-май 2019'!AG25</f>
        <v>2238.18</v>
      </c>
      <c r="S23" s="27">
        <f t="shared" si="11"/>
        <v>0.039703061139377764</v>
      </c>
      <c r="T23" s="15">
        <f t="shared" si="12"/>
        <v>1645</v>
      </c>
      <c r="U23" s="13">
        <f t="shared" si="13"/>
        <v>3497.1913132977375</v>
      </c>
      <c r="V23" s="27">
        <f t="shared" si="14"/>
        <v>0.1372091083493202</v>
      </c>
      <c r="W23" s="11">
        <v>1394</v>
      </c>
      <c r="X23" s="14">
        <v>2480.3</v>
      </c>
      <c r="Y23" s="27">
        <f t="shared" si="2"/>
        <v>0.11627325047960631</v>
      </c>
      <c r="Z23" s="13">
        <f t="shared" si="3"/>
        <v>355.8536585365854</v>
      </c>
      <c r="AA23" s="15">
        <v>1979</v>
      </c>
      <c r="AB23" s="14">
        <v>5733.8</v>
      </c>
      <c r="AC23" s="27">
        <f t="shared" si="4"/>
        <v>0.16506797898073233</v>
      </c>
      <c r="AD23" s="14">
        <f t="shared" si="5"/>
        <v>579.4643759474482</v>
      </c>
    </row>
    <row r="24" spans="1:30" s="16" customFormat="1" ht="15" customHeight="1">
      <c r="A24" s="6">
        <v>18</v>
      </c>
      <c r="B24" s="7" t="s">
        <v>26</v>
      </c>
      <c r="C24" s="17">
        <v>8448</v>
      </c>
      <c r="D24" s="8">
        <f t="shared" si="0"/>
        <v>2627</v>
      </c>
      <c r="E24" s="9">
        <f t="shared" si="6"/>
        <v>0.31096117424242425</v>
      </c>
      <c r="F24" s="10">
        <f t="shared" si="1"/>
        <v>5927.5</v>
      </c>
      <c r="G24" s="10">
        <f t="shared" si="7"/>
        <v>451.2752188808527</v>
      </c>
      <c r="H24" s="11">
        <v>306</v>
      </c>
      <c r="I24" s="12">
        <v>524.5</v>
      </c>
      <c r="J24" s="27">
        <f t="shared" si="8"/>
        <v>0.03622159090909091</v>
      </c>
      <c r="K24" s="15">
        <f>'январь-май 2019'!F26</f>
        <v>809</v>
      </c>
      <c r="L24" s="13">
        <f>'январь-май 2019'!M26*'январь-май 2019'!L26</f>
        <v>1214.436457800642</v>
      </c>
      <c r="M24" s="27">
        <f t="shared" si="9"/>
        <v>0.09576231060606061</v>
      </c>
      <c r="N24" s="15">
        <f>'январь-май 2019'!H26+'январь-май 2019'!V26</f>
        <v>3</v>
      </c>
      <c r="O24" s="13">
        <f>'январь-май 2019'!O26+'январь-май 2019'!AH26</f>
        <v>0.31</v>
      </c>
      <c r="P24" s="27">
        <f t="shared" si="10"/>
        <v>0.0003551136363636364</v>
      </c>
      <c r="Q24" s="15">
        <f>'январь-май 2019'!U26</f>
        <v>339</v>
      </c>
      <c r="R24" s="13">
        <f>'январь-май 2019'!AG26</f>
        <v>1706.93</v>
      </c>
      <c r="S24" s="27">
        <f t="shared" si="11"/>
        <v>0.04012784090909091</v>
      </c>
      <c r="T24" s="15">
        <f t="shared" si="12"/>
        <v>1170</v>
      </c>
      <c r="U24" s="13">
        <f t="shared" si="13"/>
        <v>2481.323542199357</v>
      </c>
      <c r="V24" s="27">
        <f t="shared" si="14"/>
        <v>0.13849431818181818</v>
      </c>
      <c r="W24" s="11">
        <v>876</v>
      </c>
      <c r="X24" s="14">
        <v>1214.7</v>
      </c>
      <c r="Y24" s="27">
        <f t="shared" si="2"/>
        <v>0.10369318181818182</v>
      </c>
      <c r="Z24" s="13">
        <f t="shared" si="3"/>
        <v>277.32876712328766</v>
      </c>
      <c r="AA24" s="15">
        <v>1445</v>
      </c>
      <c r="AB24" s="14">
        <v>4188.3</v>
      </c>
      <c r="AC24" s="27">
        <f t="shared" si="4"/>
        <v>0.17104640151515152</v>
      </c>
      <c r="AD24" s="14">
        <f t="shared" si="5"/>
        <v>579.6955017301038</v>
      </c>
    </row>
    <row r="25" spans="1:30" s="16" customFormat="1" ht="15" customHeight="1">
      <c r="A25" s="6">
        <v>19</v>
      </c>
      <c r="B25" s="7" t="s">
        <v>27</v>
      </c>
      <c r="C25" s="17">
        <v>24595</v>
      </c>
      <c r="D25" s="8">
        <f t="shared" si="0"/>
        <v>7679</v>
      </c>
      <c r="E25" s="9">
        <f t="shared" si="6"/>
        <v>0.3122179304736735</v>
      </c>
      <c r="F25" s="10">
        <f t="shared" si="1"/>
        <v>16961</v>
      </c>
      <c r="G25" s="10">
        <f t="shared" si="7"/>
        <v>441.75022789425714</v>
      </c>
      <c r="H25" s="11">
        <v>1298</v>
      </c>
      <c r="I25" s="12">
        <v>2599.1</v>
      </c>
      <c r="J25" s="27">
        <f t="shared" si="8"/>
        <v>0.052774954258995734</v>
      </c>
      <c r="K25" s="15">
        <f>'январь-май 2019'!F27</f>
        <v>2009</v>
      </c>
      <c r="L25" s="13">
        <f>'январь-май 2019'!M27*'январь-май 2019'!L27</f>
        <v>3920.3220807431217</v>
      </c>
      <c r="M25" s="27">
        <f t="shared" si="9"/>
        <v>0.0816832689571051</v>
      </c>
      <c r="N25" s="15">
        <f>'январь-май 2019'!H27+'январь-май 2019'!V27</f>
        <v>58</v>
      </c>
      <c r="O25" s="13">
        <f>'январь-май 2019'!O27+'январь-май 2019'!AH27</f>
        <v>22.450000000000003</v>
      </c>
      <c r="P25" s="27">
        <f t="shared" si="10"/>
        <v>0.0023582028867656026</v>
      </c>
      <c r="Q25" s="15">
        <f>'январь-май 2019'!U27</f>
        <v>425</v>
      </c>
      <c r="R25" s="13">
        <f>'январь-май 2019'!AG27</f>
        <v>1928.01</v>
      </c>
      <c r="S25" s="27">
        <f t="shared" si="11"/>
        <v>0.01727993494612726</v>
      </c>
      <c r="T25" s="15">
        <f t="shared" si="12"/>
        <v>3889</v>
      </c>
      <c r="U25" s="13">
        <f t="shared" si="13"/>
        <v>8491.117919256876</v>
      </c>
      <c r="V25" s="27">
        <f t="shared" si="14"/>
        <v>0.1581215694246798</v>
      </c>
      <c r="W25" s="11">
        <v>2297</v>
      </c>
      <c r="X25" s="14">
        <v>3955.5</v>
      </c>
      <c r="Y25" s="27">
        <f t="shared" si="2"/>
        <v>0.09339296605001017</v>
      </c>
      <c r="Z25" s="13">
        <f t="shared" si="3"/>
        <v>344.40574662603393</v>
      </c>
      <c r="AA25" s="15">
        <v>4084</v>
      </c>
      <c r="AB25" s="14">
        <v>10406.4</v>
      </c>
      <c r="AC25" s="27">
        <f t="shared" si="4"/>
        <v>0.1660500101646676</v>
      </c>
      <c r="AD25" s="14">
        <f t="shared" si="5"/>
        <v>509.6180215475024</v>
      </c>
    </row>
    <row r="26" spans="1:30" s="16" customFormat="1" ht="15" customHeight="1">
      <c r="A26" s="6">
        <v>20</v>
      </c>
      <c r="B26" s="7" t="s">
        <v>28</v>
      </c>
      <c r="C26" s="17">
        <v>16256</v>
      </c>
      <c r="D26" s="8">
        <f t="shared" si="0"/>
        <v>6743</v>
      </c>
      <c r="E26" s="9">
        <f t="shared" si="6"/>
        <v>0.41480068897637795</v>
      </c>
      <c r="F26" s="10">
        <f t="shared" si="1"/>
        <v>15182.4</v>
      </c>
      <c r="G26" s="10">
        <f t="shared" si="7"/>
        <v>450.3158831380691</v>
      </c>
      <c r="H26" s="11">
        <v>537</v>
      </c>
      <c r="I26" s="12">
        <v>681</v>
      </c>
      <c r="J26" s="27">
        <f t="shared" si="8"/>
        <v>0.03303395669291338</v>
      </c>
      <c r="K26" s="15">
        <f>'январь-май 2019'!F28</f>
        <v>1866</v>
      </c>
      <c r="L26" s="13">
        <f>'январь-май 2019'!M28*'январь-май 2019'!L28</f>
        <v>3068.8411903129113</v>
      </c>
      <c r="M26" s="27">
        <f t="shared" si="9"/>
        <v>0.11478838582677166</v>
      </c>
      <c r="N26" s="15">
        <f>'январь-май 2019'!H28+'январь-май 2019'!V28</f>
        <v>17</v>
      </c>
      <c r="O26" s="13">
        <f>'январь-май 2019'!O28+'январь-май 2019'!AH28</f>
        <v>6.680000000000001</v>
      </c>
      <c r="P26" s="27">
        <f t="shared" si="10"/>
        <v>0.0010457677165354332</v>
      </c>
      <c r="Q26" s="15">
        <f>'январь-май 2019'!U28</f>
        <v>678</v>
      </c>
      <c r="R26" s="13">
        <f>'январь-май 2019'!AG28</f>
        <v>3139.15</v>
      </c>
      <c r="S26" s="27">
        <f t="shared" si="11"/>
        <v>0.04170767716535433</v>
      </c>
      <c r="T26" s="15">
        <f t="shared" si="12"/>
        <v>3645</v>
      </c>
      <c r="U26" s="13">
        <f t="shared" si="13"/>
        <v>8286.728809687089</v>
      </c>
      <c r="V26" s="27">
        <f t="shared" si="14"/>
        <v>0.22422490157480315</v>
      </c>
      <c r="W26" s="11">
        <v>2084</v>
      </c>
      <c r="X26" s="14">
        <v>3075.1</v>
      </c>
      <c r="Y26" s="27">
        <f t="shared" si="2"/>
        <v>0.1281988188976378</v>
      </c>
      <c r="Z26" s="13">
        <f t="shared" si="3"/>
        <v>295.1151631477927</v>
      </c>
      <c r="AA26" s="15">
        <v>4122</v>
      </c>
      <c r="AB26" s="14">
        <v>11426.3</v>
      </c>
      <c r="AC26" s="27">
        <f t="shared" si="4"/>
        <v>0.2535679133858268</v>
      </c>
      <c r="AD26" s="14">
        <f t="shared" si="5"/>
        <v>554.4056283357593</v>
      </c>
    </row>
    <row r="27" spans="1:30" s="16" customFormat="1" ht="15" customHeight="1">
      <c r="A27" s="6">
        <v>21</v>
      </c>
      <c r="B27" s="7" t="s">
        <v>29</v>
      </c>
      <c r="C27" s="17">
        <v>14049</v>
      </c>
      <c r="D27" s="8">
        <f t="shared" si="0"/>
        <v>4412</v>
      </c>
      <c r="E27" s="9">
        <f t="shared" si="6"/>
        <v>0.31404370417823335</v>
      </c>
      <c r="F27" s="10">
        <f t="shared" si="1"/>
        <v>10023.274720000001</v>
      </c>
      <c r="G27" s="10">
        <f t="shared" si="7"/>
        <v>454.3642212148686</v>
      </c>
      <c r="H27" s="11">
        <v>683</v>
      </c>
      <c r="I27" s="12">
        <v>810.9</v>
      </c>
      <c r="J27" s="27">
        <f t="shared" si="8"/>
        <v>0.04861555982632216</v>
      </c>
      <c r="K27" s="15">
        <f>'январь-май 2019'!F29</f>
        <v>1267</v>
      </c>
      <c r="L27" s="13">
        <f>'январь-май 2019'!M29*'январь-май 2019'!L29</f>
        <v>1846.3047676719088</v>
      </c>
      <c r="M27" s="27">
        <f t="shared" si="9"/>
        <v>0.09018435475834578</v>
      </c>
      <c r="N27" s="15">
        <f>'январь-май 2019'!H29+'январь-май 2019'!V29</f>
        <v>12</v>
      </c>
      <c r="O27" s="13">
        <f>'январь-май 2019'!O29+'январь-май 2019'!AH29</f>
        <v>3.4899999999999998</v>
      </c>
      <c r="P27" s="27">
        <f t="shared" si="10"/>
        <v>0.0008541533205210335</v>
      </c>
      <c r="Q27" s="15">
        <f>'январь-май 2019'!U29</f>
        <v>570</v>
      </c>
      <c r="R27" s="13">
        <f>'январь-май 2019'!AG29</f>
        <v>3284.53</v>
      </c>
      <c r="S27" s="27">
        <f t="shared" si="11"/>
        <v>0.040572282724749095</v>
      </c>
      <c r="T27" s="15">
        <f t="shared" si="12"/>
        <v>1880</v>
      </c>
      <c r="U27" s="13">
        <f t="shared" si="13"/>
        <v>4078.049952328093</v>
      </c>
      <c r="V27" s="27">
        <f t="shared" si="14"/>
        <v>0.13381735354829524</v>
      </c>
      <c r="W27" s="11">
        <v>1389</v>
      </c>
      <c r="X27" s="14">
        <v>1849.6</v>
      </c>
      <c r="Y27" s="27">
        <f t="shared" si="2"/>
        <v>0.09886824685030964</v>
      </c>
      <c r="Z27" s="13">
        <f t="shared" si="3"/>
        <v>266.321094312455</v>
      </c>
      <c r="AA27" s="15">
        <v>2340</v>
      </c>
      <c r="AB27" s="14">
        <v>7362.77472</v>
      </c>
      <c r="AC27" s="27">
        <f t="shared" si="4"/>
        <v>0.16655989750160155</v>
      </c>
      <c r="AD27" s="14">
        <f t="shared" si="5"/>
        <v>629.2969846153846</v>
      </c>
    </row>
    <row r="28" spans="1:30" s="16" customFormat="1" ht="15" customHeight="1">
      <c r="A28" s="6">
        <v>22</v>
      </c>
      <c r="B28" s="7" t="s">
        <v>5</v>
      </c>
      <c r="C28" s="8">
        <v>34199</v>
      </c>
      <c r="D28" s="8">
        <f t="shared" si="0"/>
        <v>10361</v>
      </c>
      <c r="E28" s="9">
        <f t="shared" si="6"/>
        <v>0.3029620749144712</v>
      </c>
      <c r="F28" s="10">
        <f t="shared" si="1"/>
        <v>25117.300000000003</v>
      </c>
      <c r="G28" s="10">
        <f t="shared" si="7"/>
        <v>484.84316185696366</v>
      </c>
      <c r="H28" s="11">
        <v>1293</v>
      </c>
      <c r="I28" s="12">
        <v>4262.5</v>
      </c>
      <c r="J28" s="27">
        <f t="shared" si="8"/>
        <v>0.037808123044533466</v>
      </c>
      <c r="K28" s="15">
        <f>'январь-май 2019'!F30</f>
        <v>2733</v>
      </c>
      <c r="L28" s="13">
        <f>'январь-май 2019'!M30*'январь-май 2019'!L30</f>
        <v>7757.969708322415</v>
      </c>
      <c r="M28" s="27">
        <f t="shared" si="9"/>
        <v>0.07991461738647329</v>
      </c>
      <c r="N28" s="15">
        <f>'январь-май 2019'!H30+'январь-май 2019'!V30</f>
        <v>510</v>
      </c>
      <c r="O28" s="13">
        <f>'январь-май 2019'!O30+'январь-май 2019'!AH30</f>
        <v>182.92999999999998</v>
      </c>
      <c r="P28" s="27">
        <f t="shared" si="10"/>
        <v>0.014912716746103687</v>
      </c>
      <c r="Q28" s="15">
        <f>'январь-май 2019'!U30</f>
        <v>0</v>
      </c>
      <c r="R28" s="13">
        <f>'январь-май 2019'!AG30</f>
        <v>0</v>
      </c>
      <c r="S28" s="27">
        <f t="shared" si="11"/>
        <v>0</v>
      </c>
      <c r="T28" s="15">
        <f t="shared" si="12"/>
        <v>5825</v>
      </c>
      <c r="U28" s="13">
        <f t="shared" si="13"/>
        <v>12913.900291677588</v>
      </c>
      <c r="V28" s="27">
        <f t="shared" si="14"/>
        <v>0.17032661773736074</v>
      </c>
      <c r="W28" s="11">
        <v>3403</v>
      </c>
      <c r="X28" s="14">
        <v>8131.2</v>
      </c>
      <c r="Y28" s="27">
        <f t="shared" si="2"/>
        <v>0.09950583350390363</v>
      </c>
      <c r="Z28" s="13">
        <f t="shared" si="3"/>
        <v>477.8842198060535</v>
      </c>
      <c r="AA28" s="15">
        <v>5665</v>
      </c>
      <c r="AB28" s="19">
        <v>12723.6</v>
      </c>
      <c r="AC28" s="27">
        <f t="shared" si="4"/>
        <v>0.1656481183660341</v>
      </c>
      <c r="AD28" s="14">
        <f t="shared" si="5"/>
        <v>449.20035304501323</v>
      </c>
    </row>
    <row r="29" spans="1:30" s="16" customFormat="1" ht="15" customHeight="1">
      <c r="A29" s="6">
        <v>23</v>
      </c>
      <c r="B29" s="7" t="s">
        <v>6</v>
      </c>
      <c r="C29" s="8">
        <v>45257</v>
      </c>
      <c r="D29" s="8">
        <f t="shared" si="0"/>
        <v>12189</v>
      </c>
      <c r="E29" s="9">
        <f t="shared" si="6"/>
        <v>0.26932850166825023</v>
      </c>
      <c r="F29" s="10">
        <f t="shared" si="1"/>
        <v>29164.1</v>
      </c>
      <c r="G29" s="10">
        <f t="shared" si="7"/>
        <v>478.5314627943228</v>
      </c>
      <c r="H29" s="11">
        <v>2281</v>
      </c>
      <c r="I29" s="12">
        <v>7498.2</v>
      </c>
      <c r="J29" s="27">
        <f t="shared" si="8"/>
        <v>0.050401042932585016</v>
      </c>
      <c r="K29" s="15">
        <f>'январь-май 2019'!F31</f>
        <v>3504</v>
      </c>
      <c r="L29" s="13">
        <f>'январь-май 2019'!M31*'январь-май 2019'!L31</f>
        <v>9585.92267595501</v>
      </c>
      <c r="M29" s="27">
        <f t="shared" si="9"/>
        <v>0.0774244868197185</v>
      </c>
      <c r="N29" s="15">
        <f>'январь-май 2019'!H31+'январь-май 2019'!V31</f>
        <v>514</v>
      </c>
      <c r="O29" s="13">
        <f>'январь-май 2019'!O31+'январь-май 2019'!AH31</f>
        <v>200.83</v>
      </c>
      <c r="P29" s="27">
        <f t="shared" si="10"/>
        <v>0.011357359082572861</v>
      </c>
      <c r="Q29" s="15">
        <f>'январь-май 2019'!U31</f>
        <v>0</v>
      </c>
      <c r="R29" s="13">
        <f>'январь-май 2019'!AG31</f>
        <v>0</v>
      </c>
      <c r="S29" s="27">
        <f t="shared" si="11"/>
        <v>0</v>
      </c>
      <c r="T29" s="15">
        <f t="shared" si="12"/>
        <v>5890</v>
      </c>
      <c r="U29" s="13">
        <f t="shared" si="13"/>
        <v>11879.147324044989</v>
      </c>
      <c r="V29" s="27">
        <f t="shared" si="14"/>
        <v>0.13014561283337384</v>
      </c>
      <c r="W29" s="11">
        <v>4541</v>
      </c>
      <c r="X29" s="14">
        <v>9811.9</v>
      </c>
      <c r="Y29" s="27">
        <f t="shared" si="2"/>
        <v>0.10033806924895597</v>
      </c>
      <c r="Z29" s="13">
        <f t="shared" si="3"/>
        <v>432.1471041620788</v>
      </c>
      <c r="AA29" s="15">
        <v>5367</v>
      </c>
      <c r="AB29" s="19">
        <v>11854</v>
      </c>
      <c r="AC29" s="27">
        <f t="shared" si="4"/>
        <v>0.11858938948670923</v>
      </c>
      <c r="AD29" s="14">
        <f t="shared" si="5"/>
        <v>441.7365381032235</v>
      </c>
    </row>
    <row r="30" spans="1:30" s="16" customFormat="1" ht="15" customHeight="1">
      <c r="A30" s="6">
        <v>24</v>
      </c>
      <c r="B30" s="7" t="s">
        <v>7</v>
      </c>
      <c r="C30" s="8">
        <v>127208</v>
      </c>
      <c r="D30" s="8">
        <f t="shared" si="0"/>
        <v>32197</v>
      </c>
      <c r="E30" s="9">
        <f t="shared" si="6"/>
        <v>0.2531051506194579</v>
      </c>
      <c r="F30" s="10">
        <f t="shared" si="1"/>
        <v>75149.23999999999</v>
      </c>
      <c r="G30" s="10">
        <f t="shared" si="7"/>
        <v>466.80895735627536</v>
      </c>
      <c r="H30" s="11">
        <v>5029</v>
      </c>
      <c r="I30" s="12">
        <v>16513.04</v>
      </c>
      <c r="J30" s="27">
        <f t="shared" si="8"/>
        <v>0.039533677127224706</v>
      </c>
      <c r="K30" s="15">
        <f>'январь-май 2019'!F32</f>
        <v>8842</v>
      </c>
      <c r="L30" s="13">
        <f>'январь-май 2019'!M32*'январь-май 2019'!L32</f>
        <v>24291.226137655354</v>
      </c>
      <c r="M30" s="27">
        <f t="shared" si="9"/>
        <v>0.06950820703100434</v>
      </c>
      <c r="N30" s="15">
        <f>'январь-май 2019'!H32+'январь-май 2019'!V32</f>
        <v>1552</v>
      </c>
      <c r="O30" s="13">
        <f>'январь-май 2019'!O32+'январь-май 2019'!AH32</f>
        <v>513.6800000000001</v>
      </c>
      <c r="P30" s="27">
        <f t="shared" si="10"/>
        <v>0.012200490535186466</v>
      </c>
      <c r="Q30" s="15">
        <f>'январь-май 2019'!U32</f>
        <v>0</v>
      </c>
      <c r="R30" s="13">
        <f>'январь-май 2019'!AG32</f>
        <v>0</v>
      </c>
      <c r="S30" s="27">
        <f t="shared" si="11"/>
        <v>0</v>
      </c>
      <c r="T30" s="15">
        <f t="shared" si="12"/>
        <v>16774</v>
      </c>
      <c r="U30" s="13">
        <f t="shared" si="13"/>
        <v>33831.29386234463</v>
      </c>
      <c r="V30" s="27">
        <f t="shared" si="14"/>
        <v>0.1318627759260424</v>
      </c>
      <c r="W30" s="11">
        <v>12456</v>
      </c>
      <c r="X30" s="14">
        <v>25337.3</v>
      </c>
      <c r="Y30" s="27">
        <f t="shared" si="2"/>
        <v>0.0979183699138419</v>
      </c>
      <c r="Z30" s="13">
        <f t="shared" si="3"/>
        <v>406.8288375080282</v>
      </c>
      <c r="AA30" s="15">
        <v>14712</v>
      </c>
      <c r="AB30" s="19">
        <v>33298.9</v>
      </c>
      <c r="AC30" s="27">
        <f t="shared" si="4"/>
        <v>0.1156531035783913</v>
      </c>
      <c r="AD30" s="14">
        <f t="shared" si="5"/>
        <v>452.6767264817836</v>
      </c>
    </row>
    <row r="31" spans="1:30" s="16" customFormat="1" ht="15" customHeight="1">
      <c r="A31" s="6">
        <v>25</v>
      </c>
      <c r="B31" s="7" t="s">
        <v>8</v>
      </c>
      <c r="C31" s="8">
        <v>28675</v>
      </c>
      <c r="D31" s="8">
        <f t="shared" si="0"/>
        <v>9449</v>
      </c>
      <c r="E31" s="9">
        <f t="shared" si="6"/>
        <v>0.32952048823016566</v>
      </c>
      <c r="F31" s="10">
        <f t="shared" si="1"/>
        <v>25503.7</v>
      </c>
      <c r="G31" s="10">
        <f t="shared" si="7"/>
        <v>539.817970155572</v>
      </c>
      <c r="H31" s="11">
        <v>1845</v>
      </c>
      <c r="I31" s="12">
        <v>7520.1</v>
      </c>
      <c r="J31" s="27">
        <f t="shared" si="8"/>
        <v>0.06434176111595466</v>
      </c>
      <c r="K31" s="15">
        <f>'январь-май 2019'!F33</f>
        <v>3170</v>
      </c>
      <c r="L31" s="13">
        <f>'январь-май 2019'!M33*'январь-май 2019'!L33</f>
        <v>9289.857795674772</v>
      </c>
      <c r="M31" s="27">
        <f t="shared" si="9"/>
        <v>0.11054925893635571</v>
      </c>
      <c r="N31" s="15">
        <f>'январь-май 2019'!H33+'январь-май 2019'!V33</f>
        <v>414</v>
      </c>
      <c r="O31" s="13">
        <f>'январь-май 2019'!O33+'январь-май 2019'!AH33</f>
        <v>153.5</v>
      </c>
      <c r="P31" s="27">
        <f t="shared" si="10"/>
        <v>0.014437663469921534</v>
      </c>
      <c r="Q31" s="15">
        <f>'январь-май 2019'!U33</f>
        <v>0</v>
      </c>
      <c r="R31" s="13">
        <f>'январь-май 2019'!AG33</f>
        <v>0</v>
      </c>
      <c r="S31" s="27">
        <f t="shared" si="11"/>
        <v>0</v>
      </c>
      <c r="T31" s="15">
        <f t="shared" si="12"/>
        <v>4020</v>
      </c>
      <c r="U31" s="13">
        <f t="shared" si="13"/>
        <v>8540.242204325226</v>
      </c>
      <c r="V31" s="27">
        <f t="shared" si="14"/>
        <v>0.14019180470793374</v>
      </c>
      <c r="W31" s="11">
        <v>3802</v>
      </c>
      <c r="X31" s="14">
        <v>9512.8</v>
      </c>
      <c r="Y31" s="27">
        <f t="shared" si="2"/>
        <v>0.1325893635571055</v>
      </c>
      <c r="Z31" s="13">
        <f t="shared" si="3"/>
        <v>500.4103103629668</v>
      </c>
      <c r="AA31" s="15">
        <v>3802</v>
      </c>
      <c r="AB31" s="19">
        <v>8470.8</v>
      </c>
      <c r="AC31" s="27">
        <f t="shared" si="4"/>
        <v>0.1325893635571055</v>
      </c>
      <c r="AD31" s="14">
        <f t="shared" si="5"/>
        <v>445.59705418200946</v>
      </c>
    </row>
    <row r="32" spans="1:30" s="16" customFormat="1" ht="15" customHeight="1">
      <c r="A32" s="6">
        <v>26</v>
      </c>
      <c r="B32" s="7" t="s">
        <v>4</v>
      </c>
      <c r="C32" s="8">
        <v>506267</v>
      </c>
      <c r="D32" s="8">
        <f t="shared" si="0"/>
        <v>112916</v>
      </c>
      <c r="E32" s="9">
        <f>D32/C32</f>
        <v>0.2230364609978529</v>
      </c>
      <c r="F32" s="10">
        <f t="shared" si="1"/>
        <v>269568.69999999995</v>
      </c>
      <c r="G32" s="10">
        <f>F32/D32/5*1000</f>
        <v>477.4676750859045</v>
      </c>
      <c r="H32" s="11">
        <v>19480</v>
      </c>
      <c r="I32" s="12">
        <v>62869.7</v>
      </c>
      <c r="J32" s="27">
        <f>H32/C32</f>
        <v>0.0384777202543322</v>
      </c>
      <c r="K32" s="15">
        <f>'январь-май 2019'!F34</f>
        <v>32721</v>
      </c>
      <c r="L32" s="13">
        <f>'январь-май 2019'!M34*'январь-май 2019'!L34</f>
        <v>87018.37904492568</v>
      </c>
      <c r="M32" s="27">
        <f t="shared" si="9"/>
        <v>0.0646319037187887</v>
      </c>
      <c r="N32" s="15">
        <f>'январь-май 2019'!H34+'январь-май 2019'!V34</f>
        <v>3877</v>
      </c>
      <c r="O32" s="13">
        <f>'январь-май 2019'!O34+'январь-май 2019'!AH34</f>
        <v>1457.9</v>
      </c>
      <c r="P32" s="27">
        <f t="shared" si="10"/>
        <v>0.007658014446922276</v>
      </c>
      <c r="Q32" s="99">
        <f>'январь-май 2019'!U34</f>
        <v>479</v>
      </c>
      <c r="R32" s="100">
        <f>'январь-май 2019'!AG34</f>
        <v>2452.88</v>
      </c>
      <c r="S32" s="101">
        <f t="shared" si="11"/>
        <v>0.0009461410678554992</v>
      </c>
      <c r="T32" s="15">
        <f t="shared" si="12"/>
        <v>56359</v>
      </c>
      <c r="U32" s="13">
        <f t="shared" si="13"/>
        <v>115769.84095507427</v>
      </c>
      <c r="V32" s="27">
        <f t="shared" si="14"/>
        <v>0.11132268150995424</v>
      </c>
      <c r="W32" s="11">
        <v>43725</v>
      </c>
      <c r="X32" s="14">
        <v>91270.4</v>
      </c>
      <c r="Y32" s="27">
        <f t="shared" si="2"/>
        <v>0.08636747012939812</v>
      </c>
      <c r="Z32" s="13">
        <f t="shared" si="3"/>
        <v>417.474671240709</v>
      </c>
      <c r="AA32" s="15">
        <v>49711</v>
      </c>
      <c r="AB32" s="14">
        <v>115428.6</v>
      </c>
      <c r="AC32" s="27">
        <f t="shared" si="4"/>
        <v>0.09819127061412258</v>
      </c>
      <c r="AD32" s="14">
        <f t="shared" si="5"/>
        <v>464.3986240469916</v>
      </c>
    </row>
    <row r="33" spans="1:30" s="16" customFormat="1" ht="19.5" customHeight="1">
      <c r="A33" s="234" t="s">
        <v>3</v>
      </c>
      <c r="B33" s="234"/>
      <c r="C33" s="20">
        <f>SUM(C7:C32)</f>
        <v>1223524</v>
      </c>
      <c r="D33" s="20">
        <f>SUM(D7:D32)</f>
        <v>309357</v>
      </c>
      <c r="E33" s="22">
        <f t="shared" si="6"/>
        <v>0.25284097410430856</v>
      </c>
      <c r="F33" s="23">
        <f>SUM(F7:F32)</f>
        <v>728626.9147199999</v>
      </c>
      <c r="G33" s="24">
        <f t="shared" si="7"/>
        <v>471.05894789515025</v>
      </c>
      <c r="H33" s="20">
        <f>SUM(H7:H32)</f>
        <v>44698</v>
      </c>
      <c r="I33" s="23">
        <f>SUM(I7:I32)</f>
        <v>124277.64</v>
      </c>
      <c r="J33" s="28">
        <f t="shared" si="8"/>
        <v>0.03653218081541514</v>
      </c>
      <c r="K33" s="20">
        <f>SUM(K7:K32)</f>
        <v>87540</v>
      </c>
      <c r="L33" s="23">
        <f>SUM(L7:L32)</f>
        <v>203251.22</v>
      </c>
      <c r="M33" s="28">
        <f t="shared" si="9"/>
        <v>0.07154743184441008</v>
      </c>
      <c r="N33" s="20">
        <f>SUM(N7:N32)</f>
        <v>7681</v>
      </c>
      <c r="O33" s="23">
        <f>SUM(O7:O32)</f>
        <v>2807.7400000000002</v>
      </c>
      <c r="P33" s="28">
        <f t="shared" si="10"/>
        <v>0.0062777681516668245</v>
      </c>
      <c r="Q33" s="20">
        <f>SUM(Q7:Q32)</f>
        <v>15112</v>
      </c>
      <c r="R33" s="23">
        <f>SUM(R7:R32)</f>
        <v>73434.84</v>
      </c>
      <c r="S33" s="95">
        <f t="shared" si="11"/>
        <v>0.01235120847649903</v>
      </c>
      <c r="T33" s="20">
        <f>SUM(T7:T32)</f>
        <v>154326</v>
      </c>
      <c r="U33" s="23">
        <f>SUM(U7:U32)</f>
        <v>324855.4747199999</v>
      </c>
      <c r="V33" s="28">
        <f t="shared" si="14"/>
        <v>0.12613238481631744</v>
      </c>
      <c r="W33" s="20">
        <f>SUM(W7:W31)</f>
        <v>65522</v>
      </c>
      <c r="X33" s="23">
        <f>SUM(X7:X31)</f>
        <v>118794.4</v>
      </c>
      <c r="Y33" s="28">
        <f t="shared" si="2"/>
        <v>0.053551871479431544</v>
      </c>
      <c r="Z33" s="25">
        <f t="shared" si="3"/>
        <v>362.60919996337105</v>
      </c>
      <c r="AA33" s="20">
        <f>SUM(AA7:AA31)</f>
        <v>105701</v>
      </c>
      <c r="AB33" s="20">
        <f>SUM(AB7:AB31)</f>
        <v>278855.8747199999</v>
      </c>
      <c r="AC33" s="28">
        <f t="shared" si="4"/>
        <v>0.08639062249698412</v>
      </c>
      <c r="AD33" s="26">
        <f t="shared" si="5"/>
        <v>527.631478831799</v>
      </c>
    </row>
    <row r="34" spans="4:21" ht="12.75">
      <c r="D34" s="3">
        <f>H33+K33+N33+Q33+T33</f>
        <v>309357</v>
      </c>
      <c r="I34" s="98">
        <f>I33/H33/5*1000</f>
        <v>556.0769609378495</v>
      </c>
      <c r="L34" s="98">
        <f>L33/K33/5*1000</f>
        <v>464.3619374000457</v>
      </c>
      <c r="O34" s="98">
        <f>O33/N33/5*1000</f>
        <v>73.10870980341103</v>
      </c>
      <c r="R34" s="98">
        <f>R33/Q33/5*1000</f>
        <v>971.8745367919533</v>
      </c>
      <c r="U34" s="98">
        <f>U33/T33/5*1000</f>
        <v>420.9990211889116</v>
      </c>
    </row>
  </sheetData>
  <sheetProtection/>
  <mergeCells count="16">
    <mergeCell ref="A1:V1"/>
    <mergeCell ref="A2:V2"/>
    <mergeCell ref="AA5:AD5"/>
    <mergeCell ref="A33:B33"/>
    <mergeCell ref="K5:M5"/>
    <mergeCell ref="N5:P5"/>
    <mergeCell ref="Q5:S5"/>
    <mergeCell ref="T5:V5"/>
    <mergeCell ref="A4:A6"/>
    <mergeCell ref="B4:B6"/>
    <mergeCell ref="C4:C6"/>
    <mergeCell ref="D4:E5"/>
    <mergeCell ref="F4:G5"/>
    <mergeCell ref="H4:AD4"/>
    <mergeCell ref="H5:J5"/>
    <mergeCell ref="W5:Z5"/>
  </mergeCell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49"/>
  <sheetViews>
    <sheetView zoomScale="25" zoomScaleNormal="25" zoomScalePageLayoutView="0" workbookViewId="0" topLeftCell="A1">
      <selection activeCell="AS35" sqref="AS35:AX35"/>
    </sheetView>
  </sheetViews>
  <sheetFormatPr defaultColWidth="9.140625" defaultRowHeight="15"/>
  <cols>
    <col min="1" max="1" width="28.8515625" style="29" customWidth="1"/>
    <col min="2" max="2" width="18.421875" style="29" customWidth="1"/>
    <col min="3" max="3" width="18.421875" style="29" hidden="1" customWidth="1"/>
    <col min="4" max="4" width="15.8515625" style="29" customWidth="1"/>
    <col min="5" max="5" width="15.00390625" style="29" customWidth="1"/>
    <col min="6" max="6" width="18.421875" style="29" customWidth="1"/>
    <col min="7" max="7" width="19.140625" style="29" customWidth="1"/>
    <col min="8" max="8" width="17.421875" style="29" customWidth="1"/>
    <col min="9" max="9" width="14.8515625" style="29" customWidth="1"/>
    <col min="10" max="10" width="14.57421875" style="29" customWidth="1"/>
    <col min="11" max="11" width="11.57421875" style="29" customWidth="1"/>
    <col min="12" max="12" width="10.00390625" style="29" customWidth="1"/>
    <col min="13" max="13" width="19.57421875" style="29" customWidth="1"/>
    <col min="14" max="14" width="14.00390625" style="29" customWidth="1"/>
    <col min="15" max="15" width="16.421875" style="29" customWidth="1"/>
    <col min="16" max="16" width="13.421875" style="29" customWidth="1"/>
    <col min="17" max="17" width="13.57421875" style="29" customWidth="1"/>
    <col min="18" max="22" width="13.421875" style="29" customWidth="1"/>
    <col min="23" max="23" width="6.8515625" style="29" customWidth="1"/>
    <col min="24" max="24" width="13.57421875" style="29" customWidth="1"/>
    <col min="25" max="25" width="17.421875" style="29" hidden="1" customWidth="1"/>
    <col min="26" max="26" width="5.8515625" style="29" hidden="1" customWidth="1"/>
    <col min="27" max="27" width="7.8515625" style="29" customWidth="1"/>
    <col min="28" max="28" width="11.421875" style="29" hidden="1" customWidth="1"/>
    <col min="29" max="29" width="13.8515625" style="29" customWidth="1"/>
    <col min="30" max="30" width="13.140625" style="29" customWidth="1"/>
    <col min="31" max="31" width="12.140625" style="29" customWidth="1"/>
    <col min="32" max="32" width="13.57421875" style="29" customWidth="1"/>
    <col min="33" max="33" width="15.8515625" style="29" customWidth="1"/>
    <col min="34" max="34" width="15.57421875" style="29" customWidth="1"/>
    <col min="35" max="35" width="15.57421875" style="29" hidden="1" customWidth="1"/>
    <col min="36" max="43" width="21.140625" style="29" customWidth="1"/>
    <col min="44" max="44" width="19.421875" style="29" customWidth="1"/>
    <col min="45" max="45" width="18.140625" style="31" customWidth="1"/>
    <col min="46" max="48" width="17.140625" style="31" customWidth="1"/>
    <col min="49" max="49" width="24.8515625" style="31" customWidth="1"/>
    <col min="50" max="52" width="9.140625" style="31" customWidth="1"/>
    <col min="53" max="53" width="12.8515625" style="31" customWidth="1"/>
    <col min="54" max="54" width="14.8515625" style="31" customWidth="1"/>
    <col min="55" max="55" width="14.00390625" style="31" customWidth="1"/>
    <col min="56" max="56" width="13.57421875" style="31" customWidth="1"/>
    <col min="57" max="57" width="12.8515625" style="31" customWidth="1"/>
    <col min="58" max="16384" width="9.140625" style="31" customWidth="1"/>
  </cols>
  <sheetData>
    <row r="1" spans="14:43" ht="39" customHeight="1">
      <c r="N1" s="237" t="s">
        <v>52</v>
      </c>
      <c r="O1" s="237"/>
      <c r="AG1" s="237" t="s">
        <v>53</v>
      </c>
      <c r="AH1" s="237"/>
      <c r="AI1" s="30"/>
      <c r="AP1" s="237" t="s">
        <v>54</v>
      </c>
      <c r="AQ1" s="237"/>
    </row>
    <row r="2" spans="1:43" ht="63" customHeight="1">
      <c r="A2" s="32"/>
      <c r="B2" s="238" t="s">
        <v>127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 t="s">
        <v>127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33"/>
      <c r="AJ2" s="238" t="s">
        <v>127</v>
      </c>
      <c r="AK2" s="238"/>
      <c r="AL2" s="238"/>
      <c r="AM2" s="238"/>
      <c r="AN2" s="238"/>
      <c r="AO2" s="238"/>
      <c r="AP2" s="238"/>
      <c r="AQ2" s="238"/>
    </row>
    <row r="3" spans="1:47" ht="69" customHeight="1">
      <c r="A3" s="239" t="s">
        <v>55</v>
      </c>
      <c r="B3" s="239" t="s">
        <v>56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 t="s">
        <v>57</v>
      </c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34"/>
      <c r="AJ3" s="240" t="s">
        <v>58</v>
      </c>
      <c r="AK3" s="240"/>
      <c r="AL3" s="240"/>
      <c r="AM3" s="241" t="s">
        <v>59</v>
      </c>
      <c r="AN3" s="241" t="s">
        <v>60</v>
      </c>
      <c r="AO3" s="241" t="s">
        <v>61</v>
      </c>
      <c r="AP3" s="241" t="s">
        <v>62</v>
      </c>
      <c r="AQ3" s="241" t="s">
        <v>63</v>
      </c>
      <c r="AS3" s="241" t="s">
        <v>128</v>
      </c>
      <c r="AT3" s="241" t="s">
        <v>129</v>
      </c>
      <c r="AU3" s="241" t="s">
        <v>130</v>
      </c>
    </row>
    <row r="4" spans="1:47" ht="69.75" customHeight="1">
      <c r="A4" s="239"/>
      <c r="B4" s="242" t="s">
        <v>64</v>
      </c>
      <c r="C4" s="35"/>
      <c r="D4" s="35"/>
      <c r="E4" s="242" t="s">
        <v>65</v>
      </c>
      <c r="F4" s="243" t="s">
        <v>66</v>
      </c>
      <c r="G4" s="243"/>
      <c r="H4" s="243"/>
      <c r="I4" s="242" t="s">
        <v>67</v>
      </c>
      <c r="J4" s="242" t="s">
        <v>68</v>
      </c>
      <c r="K4" s="35"/>
      <c r="L4" s="35"/>
      <c r="M4" s="243" t="s">
        <v>66</v>
      </c>
      <c r="N4" s="243"/>
      <c r="O4" s="243"/>
      <c r="P4" s="242" t="s">
        <v>69</v>
      </c>
      <c r="Q4" s="242" t="s">
        <v>70</v>
      </c>
      <c r="R4" s="36" t="s">
        <v>66</v>
      </c>
      <c r="S4" s="36"/>
      <c r="T4" s="36"/>
      <c r="U4" s="36"/>
      <c r="V4" s="36"/>
      <c r="W4" s="36"/>
      <c r="X4" s="242" t="s">
        <v>71</v>
      </c>
      <c r="Y4" s="35"/>
      <c r="Z4" s="35"/>
      <c r="AA4" s="35"/>
      <c r="AB4" s="35"/>
      <c r="AC4" s="242" t="s">
        <v>72</v>
      </c>
      <c r="AD4" s="247" t="s">
        <v>66</v>
      </c>
      <c r="AE4" s="247"/>
      <c r="AF4" s="247"/>
      <c r="AG4" s="247"/>
      <c r="AH4" s="247"/>
      <c r="AI4" s="36"/>
      <c r="AJ4" s="242" t="s">
        <v>73</v>
      </c>
      <c r="AK4" s="242" t="s">
        <v>74</v>
      </c>
      <c r="AL4" s="242" t="s">
        <v>75</v>
      </c>
      <c r="AM4" s="241"/>
      <c r="AN4" s="241"/>
      <c r="AO4" s="241"/>
      <c r="AP4" s="241"/>
      <c r="AQ4" s="241"/>
      <c r="AR4" s="242" t="s">
        <v>71</v>
      </c>
      <c r="AS4" s="241"/>
      <c r="AT4" s="241"/>
      <c r="AU4" s="241"/>
    </row>
    <row r="5" spans="1:47" ht="99.75" customHeight="1">
      <c r="A5" s="239"/>
      <c r="B5" s="242"/>
      <c r="C5" s="35"/>
      <c r="D5" s="35"/>
      <c r="E5" s="242"/>
      <c r="F5" s="242" t="s">
        <v>76</v>
      </c>
      <c r="G5" s="242" t="s">
        <v>77</v>
      </c>
      <c r="H5" s="242" t="s">
        <v>78</v>
      </c>
      <c r="I5" s="242"/>
      <c r="J5" s="242"/>
      <c r="K5" s="37"/>
      <c r="L5" s="244" t="s">
        <v>79</v>
      </c>
      <c r="M5" s="242" t="s">
        <v>80</v>
      </c>
      <c r="N5" s="242" t="s">
        <v>81</v>
      </c>
      <c r="O5" s="242" t="s">
        <v>82</v>
      </c>
      <c r="P5" s="242"/>
      <c r="Q5" s="242"/>
      <c r="R5" s="35" t="s">
        <v>83</v>
      </c>
      <c r="S5" s="35" t="s">
        <v>84</v>
      </c>
      <c r="T5" s="35" t="s">
        <v>85</v>
      </c>
      <c r="U5" s="35" t="s">
        <v>86</v>
      </c>
      <c r="V5" s="35" t="s">
        <v>87</v>
      </c>
      <c r="W5" s="35"/>
      <c r="X5" s="242"/>
      <c r="Y5" s="35"/>
      <c r="Z5" s="35"/>
      <c r="AA5" s="35"/>
      <c r="AB5" s="35"/>
      <c r="AC5" s="242"/>
      <c r="AD5" s="242" t="s">
        <v>88</v>
      </c>
      <c r="AE5" s="242" t="s">
        <v>89</v>
      </c>
      <c r="AF5" s="242" t="s">
        <v>90</v>
      </c>
      <c r="AG5" s="242" t="s">
        <v>91</v>
      </c>
      <c r="AH5" s="242" t="s">
        <v>92</v>
      </c>
      <c r="AI5" s="35"/>
      <c r="AJ5" s="242"/>
      <c r="AK5" s="242"/>
      <c r="AL5" s="242"/>
      <c r="AM5" s="241"/>
      <c r="AN5" s="241"/>
      <c r="AO5" s="241"/>
      <c r="AP5" s="241"/>
      <c r="AQ5" s="241"/>
      <c r="AR5" s="242"/>
      <c r="AS5" s="241"/>
      <c r="AT5" s="241"/>
      <c r="AU5" s="241"/>
    </row>
    <row r="6" spans="1:47" ht="12" customHeight="1">
      <c r="A6" s="239"/>
      <c r="B6" s="242"/>
      <c r="C6" s="35"/>
      <c r="D6" s="35"/>
      <c r="E6" s="242"/>
      <c r="F6" s="242"/>
      <c r="G6" s="242"/>
      <c r="H6" s="242"/>
      <c r="I6" s="242"/>
      <c r="J6" s="242"/>
      <c r="K6" s="38"/>
      <c r="L6" s="245"/>
      <c r="M6" s="242"/>
      <c r="N6" s="242"/>
      <c r="O6" s="242"/>
      <c r="P6" s="242"/>
      <c r="Q6" s="242"/>
      <c r="R6" s="35"/>
      <c r="S6" s="35"/>
      <c r="T6" s="35"/>
      <c r="U6" s="35"/>
      <c r="V6" s="35"/>
      <c r="W6" s="35"/>
      <c r="X6" s="242"/>
      <c r="Y6" s="35"/>
      <c r="Z6" s="35"/>
      <c r="AA6" s="35"/>
      <c r="AB6" s="35"/>
      <c r="AC6" s="242"/>
      <c r="AD6" s="242"/>
      <c r="AE6" s="242"/>
      <c r="AF6" s="242"/>
      <c r="AG6" s="242"/>
      <c r="AH6" s="242"/>
      <c r="AI6" s="35"/>
      <c r="AJ6" s="242"/>
      <c r="AK6" s="242"/>
      <c r="AL6" s="242"/>
      <c r="AM6" s="241"/>
      <c r="AN6" s="241"/>
      <c r="AO6" s="241"/>
      <c r="AP6" s="241"/>
      <c r="AQ6" s="241"/>
      <c r="AR6" s="242"/>
      <c r="AS6" s="241"/>
      <c r="AT6" s="241"/>
      <c r="AU6" s="241"/>
    </row>
    <row r="7" spans="1:57" ht="125.25" customHeight="1">
      <c r="A7" s="239"/>
      <c r="B7" s="242"/>
      <c r="C7" s="35"/>
      <c r="D7" s="35" t="s">
        <v>93</v>
      </c>
      <c r="E7" s="242"/>
      <c r="F7" s="242"/>
      <c r="G7" s="242"/>
      <c r="H7" s="242"/>
      <c r="I7" s="242"/>
      <c r="J7" s="242"/>
      <c r="K7" s="39" t="s">
        <v>94</v>
      </c>
      <c r="L7" s="246"/>
      <c r="M7" s="242"/>
      <c r="N7" s="242"/>
      <c r="O7" s="242"/>
      <c r="P7" s="242"/>
      <c r="Q7" s="242"/>
      <c r="R7" s="35"/>
      <c r="S7" s="35"/>
      <c r="T7" s="35"/>
      <c r="U7" s="35"/>
      <c r="V7" s="35"/>
      <c r="W7" s="35"/>
      <c r="X7" s="242"/>
      <c r="Y7" s="35"/>
      <c r="Z7" s="35"/>
      <c r="AA7" s="35"/>
      <c r="AB7" s="35"/>
      <c r="AC7" s="242"/>
      <c r="AD7" s="242"/>
      <c r="AE7" s="242"/>
      <c r="AF7" s="242"/>
      <c r="AG7" s="242"/>
      <c r="AH7" s="242"/>
      <c r="AI7" s="35" t="s">
        <v>95</v>
      </c>
      <c r="AJ7" s="242"/>
      <c r="AK7" s="242"/>
      <c r="AL7" s="242"/>
      <c r="AM7" s="241"/>
      <c r="AN7" s="241"/>
      <c r="AO7" s="241"/>
      <c r="AP7" s="241"/>
      <c r="AQ7" s="241"/>
      <c r="AR7" s="242"/>
      <c r="AS7" s="241"/>
      <c r="AT7" s="241"/>
      <c r="AU7" s="241"/>
      <c r="AV7" s="40" t="s">
        <v>131</v>
      </c>
      <c r="AW7" s="40" t="s">
        <v>132</v>
      </c>
      <c r="AX7" s="40" t="s">
        <v>96</v>
      </c>
      <c r="AY7" s="40" t="s">
        <v>97</v>
      </c>
      <c r="AZ7" s="40" t="s">
        <v>98</v>
      </c>
      <c r="BA7" s="40" t="s">
        <v>99</v>
      </c>
      <c r="BB7" s="40" t="s">
        <v>100</v>
      </c>
      <c r="BC7" s="40" t="s">
        <v>101</v>
      </c>
      <c r="BD7" s="40" t="s">
        <v>102</v>
      </c>
      <c r="BE7" s="40" t="s">
        <v>103</v>
      </c>
    </row>
    <row r="8" spans="1:43" ht="12" customHeight="1">
      <c r="A8" s="35">
        <v>1</v>
      </c>
      <c r="B8" s="35">
        <v>2</v>
      </c>
      <c r="C8" s="35"/>
      <c r="D8" s="35"/>
      <c r="E8" s="35">
        <v>3</v>
      </c>
      <c r="F8" s="35">
        <v>4</v>
      </c>
      <c r="G8" s="35">
        <v>5</v>
      </c>
      <c r="H8" s="35">
        <v>6</v>
      </c>
      <c r="I8" s="41">
        <v>7</v>
      </c>
      <c r="J8" s="42"/>
      <c r="K8" s="42"/>
      <c r="L8" s="42"/>
      <c r="M8" s="43">
        <v>8</v>
      </c>
      <c r="N8" s="43">
        <v>9</v>
      </c>
      <c r="O8" s="43">
        <v>10</v>
      </c>
      <c r="P8" s="35">
        <v>11</v>
      </c>
      <c r="Q8" s="35">
        <v>12</v>
      </c>
      <c r="R8" s="35">
        <v>13</v>
      </c>
      <c r="S8" s="35">
        <v>14</v>
      </c>
      <c r="T8" s="35">
        <v>15</v>
      </c>
      <c r="U8" s="35">
        <v>16</v>
      </c>
      <c r="V8" s="35">
        <v>17</v>
      </c>
      <c r="W8" s="35"/>
      <c r="X8" s="35"/>
      <c r="Y8" s="35"/>
      <c r="Z8" s="35"/>
      <c r="AA8" s="35"/>
      <c r="AB8" s="35"/>
      <c r="AC8" s="35">
        <v>18</v>
      </c>
      <c r="AD8" s="35">
        <v>19</v>
      </c>
      <c r="AE8" s="35">
        <v>20</v>
      </c>
      <c r="AF8" s="35">
        <v>21</v>
      </c>
      <c r="AG8" s="35">
        <v>22</v>
      </c>
      <c r="AH8" s="35">
        <v>23</v>
      </c>
      <c r="AI8" s="35"/>
      <c r="AJ8" s="35">
        <v>24</v>
      </c>
      <c r="AK8" s="35">
        <v>25</v>
      </c>
      <c r="AL8" s="35">
        <v>26</v>
      </c>
      <c r="AM8" s="35">
        <v>27</v>
      </c>
      <c r="AN8" s="35">
        <v>28</v>
      </c>
      <c r="AO8" s="35">
        <v>29</v>
      </c>
      <c r="AP8" s="35">
        <v>30</v>
      </c>
      <c r="AQ8" s="35">
        <v>31</v>
      </c>
    </row>
    <row r="9" spans="1:56" ht="13.5" customHeight="1">
      <c r="A9" s="44" t="s">
        <v>104</v>
      </c>
      <c r="B9" s="45">
        <v>1140</v>
      </c>
      <c r="C9" s="45">
        <v>97</v>
      </c>
      <c r="D9" s="45">
        <f>B9-G9-H9</f>
        <v>1140</v>
      </c>
      <c r="E9" s="92">
        <f aca="true" t="shared" si="0" ref="E9:E34">F9+G9+H9</f>
        <v>1059</v>
      </c>
      <c r="F9" s="46">
        <v>1059</v>
      </c>
      <c r="G9" s="46"/>
      <c r="H9" s="47"/>
      <c r="I9" s="42">
        <f>M9*L9+N9+O9</f>
        <v>1483.6232592622412</v>
      </c>
      <c r="J9" s="42">
        <f>M9+N9+O9</f>
        <v>1461.65</v>
      </c>
      <c r="K9" s="42">
        <f>L9*M9</f>
        <v>1483.6232592622412</v>
      </c>
      <c r="L9" s="42">
        <v>1.0150331880150796</v>
      </c>
      <c r="M9" s="42">
        <v>1461.65</v>
      </c>
      <c r="N9" s="48"/>
      <c r="O9" s="49"/>
      <c r="P9" s="45">
        <f>Q9+AV9</f>
        <v>2476</v>
      </c>
      <c r="Q9" s="45">
        <f>R9+S9+T9+U9+V9</f>
        <v>2211</v>
      </c>
      <c r="R9" s="50">
        <v>1740</v>
      </c>
      <c r="S9" s="50">
        <v>8</v>
      </c>
      <c r="T9" s="51">
        <v>108</v>
      </c>
      <c r="U9" s="52">
        <v>355</v>
      </c>
      <c r="V9" s="51">
        <v>0</v>
      </c>
      <c r="W9" s="51"/>
      <c r="X9" s="42">
        <f>AC9*1.008</f>
        <v>6497.82</v>
      </c>
      <c r="Y9" s="42">
        <f>AB9*1.008</f>
        <v>6497.82</v>
      </c>
      <c r="Z9" s="42">
        <f>X9/AC9</f>
        <v>1.008</v>
      </c>
      <c r="AA9" s="42">
        <f>X9/AB9</f>
        <v>1.008</v>
      </c>
      <c r="AB9" s="42">
        <f>AD9+AE9+AF9+AG9+AH9</f>
        <v>6446.25</v>
      </c>
      <c r="AC9" s="42">
        <f>AD9+AE9+AF9+AG9+AH9</f>
        <v>6446.25</v>
      </c>
      <c r="AD9" s="46">
        <v>4176</v>
      </c>
      <c r="AE9" s="46">
        <v>59.4</v>
      </c>
      <c r="AF9" s="46">
        <v>401</v>
      </c>
      <c r="AG9" s="42">
        <v>1809.85</v>
      </c>
      <c r="AH9" s="48">
        <v>0</v>
      </c>
      <c r="AI9" s="48"/>
      <c r="AJ9" s="50">
        <v>0</v>
      </c>
      <c r="AK9" s="50">
        <v>0</v>
      </c>
      <c r="AL9" s="53">
        <v>0</v>
      </c>
      <c r="AM9" s="50">
        <f aca="true" t="shared" si="1" ref="AM9:AM34">P9+B9</f>
        <v>3616</v>
      </c>
      <c r="AN9" s="50">
        <f aca="true" t="shared" si="2" ref="AN9:AN33">E9+Q9</f>
        <v>3270</v>
      </c>
      <c r="AO9" s="54">
        <f aca="true" t="shared" si="3" ref="AO9:AO34">J9+AC9</f>
        <v>7907.9</v>
      </c>
      <c r="AP9" s="54">
        <f>AO9</f>
        <v>7907.9</v>
      </c>
      <c r="AQ9" s="55">
        <v>0</v>
      </c>
      <c r="AR9" s="56">
        <f aca="true" t="shared" si="4" ref="AR9:AR35">I9+X9</f>
        <v>7981.443259262241</v>
      </c>
      <c r="AS9" s="93">
        <v>265</v>
      </c>
      <c r="AT9" s="58">
        <v>265</v>
      </c>
      <c r="AU9" s="58">
        <v>265</v>
      </c>
      <c r="AV9" s="59">
        <v>265</v>
      </c>
      <c r="AW9" s="59">
        <v>265</v>
      </c>
      <c r="AY9" s="59"/>
      <c r="AZ9" s="59"/>
      <c r="BA9" s="59"/>
      <c r="BD9" s="60"/>
    </row>
    <row r="10" spans="1:56" ht="13.5" customHeight="1">
      <c r="A10" s="44" t="s">
        <v>105</v>
      </c>
      <c r="B10" s="45">
        <v>1306</v>
      </c>
      <c r="C10" s="45">
        <v>180</v>
      </c>
      <c r="D10" s="45">
        <f aca="true" t="shared" si="5" ref="D10:D35">B10-G10-H10</f>
        <v>1300</v>
      </c>
      <c r="E10" s="92">
        <f t="shared" si="0"/>
        <v>1150</v>
      </c>
      <c r="F10" s="46">
        <v>1144</v>
      </c>
      <c r="G10" s="46"/>
      <c r="H10" s="47">
        <v>6</v>
      </c>
      <c r="I10" s="42">
        <f>M10*L10+N10+O10</f>
        <v>1868.155587624031</v>
      </c>
      <c r="J10" s="42">
        <f aca="true" t="shared" si="6" ref="J10:J33">M10+N10+O10</f>
        <v>1840.5300000000002</v>
      </c>
      <c r="K10" s="42">
        <f aca="true" t="shared" si="7" ref="K10:K34">L10*M10</f>
        <v>1865.265587624031</v>
      </c>
      <c r="L10" s="42">
        <v>1.0150331880150796</v>
      </c>
      <c r="M10" s="42">
        <v>1837.64</v>
      </c>
      <c r="N10" s="48"/>
      <c r="O10" s="46">
        <v>2.89</v>
      </c>
      <c r="P10" s="45">
        <f aca="true" t="shared" si="8" ref="P10:P35">Q10+AV10</f>
        <v>2947</v>
      </c>
      <c r="Q10" s="45">
        <f aca="true" t="shared" si="9" ref="Q10:Q33">R10+S10+T10+U10+V10</f>
        <v>2837</v>
      </c>
      <c r="R10" s="50">
        <v>2195</v>
      </c>
      <c r="S10" s="50">
        <v>8</v>
      </c>
      <c r="T10" s="51">
        <v>48</v>
      </c>
      <c r="U10" s="52">
        <v>583</v>
      </c>
      <c r="V10" s="51">
        <v>3</v>
      </c>
      <c r="W10" s="51"/>
      <c r="X10" s="42">
        <f>AC10*1.008</f>
        <v>8489.63808</v>
      </c>
      <c r="Y10" s="42">
        <f aca="true" t="shared" si="10" ref="Y10:Y34">AB10*1.008</f>
        <v>8489.63808</v>
      </c>
      <c r="Z10" s="42">
        <f aca="true" t="shared" si="11" ref="Z10:Z35">X10/AC10</f>
        <v>1.008</v>
      </c>
      <c r="AA10" s="42">
        <f aca="true" t="shared" si="12" ref="AA10:AA34">X10/AB10</f>
        <v>1.008</v>
      </c>
      <c r="AB10" s="42">
        <f aca="true" t="shared" si="13" ref="AB10:AB34">AD10+AE10+AF10+AG10+AH10</f>
        <v>8422.26</v>
      </c>
      <c r="AC10" s="42">
        <f aca="true" t="shared" si="14" ref="AC10:AC34">AD10+AE10+AF10+AG10+AH10</f>
        <v>8422.26</v>
      </c>
      <c r="AD10" s="46">
        <v>5268</v>
      </c>
      <c r="AE10" s="46">
        <v>59.4</v>
      </c>
      <c r="AF10" s="46">
        <v>161.3</v>
      </c>
      <c r="AG10" s="42">
        <v>2933.38</v>
      </c>
      <c r="AH10" s="48">
        <v>0.18</v>
      </c>
      <c r="AI10" s="48">
        <v>2.17</v>
      </c>
      <c r="AJ10" s="50">
        <v>0</v>
      </c>
      <c r="AK10" s="50">
        <v>0</v>
      </c>
      <c r="AL10" s="53">
        <v>0</v>
      </c>
      <c r="AM10" s="50">
        <f t="shared" si="1"/>
        <v>4253</v>
      </c>
      <c r="AN10" s="50">
        <f t="shared" si="2"/>
        <v>3987</v>
      </c>
      <c r="AO10" s="54">
        <f t="shared" si="3"/>
        <v>10262.79</v>
      </c>
      <c r="AP10" s="54">
        <f aca="true" t="shared" si="15" ref="AP10:AP34">AO10</f>
        <v>10262.79</v>
      </c>
      <c r="AQ10" s="55">
        <v>0</v>
      </c>
      <c r="AR10" s="56">
        <f t="shared" si="4"/>
        <v>10357.793667624032</v>
      </c>
      <c r="AS10" s="93">
        <v>116</v>
      </c>
      <c r="AT10" s="58">
        <v>116</v>
      </c>
      <c r="AU10" s="58">
        <v>110</v>
      </c>
      <c r="AV10" s="59">
        <v>110</v>
      </c>
      <c r="AW10" s="59">
        <v>110</v>
      </c>
      <c r="AY10" s="59"/>
      <c r="AZ10" s="59"/>
      <c r="BA10" s="59"/>
      <c r="BD10" s="60"/>
    </row>
    <row r="11" spans="1:56" ht="13.5" customHeight="1">
      <c r="A11" s="61" t="s">
        <v>106</v>
      </c>
      <c r="B11" s="45">
        <v>3502</v>
      </c>
      <c r="C11" s="45">
        <v>353</v>
      </c>
      <c r="D11" s="45">
        <f t="shared" si="5"/>
        <v>3495</v>
      </c>
      <c r="E11" s="92">
        <f t="shared" si="0"/>
        <v>3113</v>
      </c>
      <c r="F11" s="46">
        <v>3106</v>
      </c>
      <c r="G11" s="46">
        <v>2</v>
      </c>
      <c r="H11" s="47">
        <v>5</v>
      </c>
      <c r="I11" s="42">
        <f aca="true" t="shared" si="16" ref="I11:I33">M11*L11+N11+O11</f>
        <v>5644.617205981234</v>
      </c>
      <c r="J11" s="42">
        <f t="shared" si="6"/>
        <v>5561.2</v>
      </c>
      <c r="K11" s="42">
        <f t="shared" si="7"/>
        <v>5632.287205981234</v>
      </c>
      <c r="L11" s="42">
        <v>1.0150331880150796</v>
      </c>
      <c r="M11" s="42">
        <v>5548.87</v>
      </c>
      <c r="N11" s="48">
        <v>8.85</v>
      </c>
      <c r="O11" s="46">
        <v>3.48</v>
      </c>
      <c r="P11" s="45">
        <f t="shared" si="8"/>
        <v>6036</v>
      </c>
      <c r="Q11" s="45">
        <f t="shared" si="9"/>
        <v>5814</v>
      </c>
      <c r="R11" s="50">
        <v>4287</v>
      </c>
      <c r="S11" s="50">
        <v>25</v>
      </c>
      <c r="T11" s="51">
        <v>99</v>
      </c>
      <c r="U11" s="52">
        <v>1398</v>
      </c>
      <c r="V11" s="51">
        <v>5</v>
      </c>
      <c r="W11" s="51"/>
      <c r="X11" s="42">
        <f>AC11*1.008</f>
        <v>17437.331520000003</v>
      </c>
      <c r="Y11" s="42">
        <f t="shared" si="10"/>
        <v>17437.331520000003</v>
      </c>
      <c r="Z11" s="42">
        <f t="shared" si="11"/>
        <v>1.008</v>
      </c>
      <c r="AA11" s="42">
        <f t="shared" si="12"/>
        <v>1.008</v>
      </c>
      <c r="AB11" s="42">
        <f t="shared" si="13"/>
        <v>17298.940000000002</v>
      </c>
      <c r="AC11" s="42">
        <f t="shared" si="14"/>
        <v>17298.940000000002</v>
      </c>
      <c r="AD11" s="46">
        <v>10288.8</v>
      </c>
      <c r="AE11" s="46">
        <v>185.5</v>
      </c>
      <c r="AF11" s="46">
        <v>350.5</v>
      </c>
      <c r="AG11" s="42">
        <v>6473.92</v>
      </c>
      <c r="AH11" s="48">
        <v>0.22</v>
      </c>
      <c r="AI11" s="48">
        <v>4.07</v>
      </c>
      <c r="AJ11" s="50">
        <v>0</v>
      </c>
      <c r="AK11" s="50">
        <v>0</v>
      </c>
      <c r="AL11" s="53">
        <v>0</v>
      </c>
      <c r="AM11" s="50">
        <f t="shared" si="1"/>
        <v>9538</v>
      </c>
      <c r="AN11" s="50">
        <f t="shared" si="2"/>
        <v>8927</v>
      </c>
      <c r="AO11" s="54">
        <f t="shared" si="3"/>
        <v>22860.140000000003</v>
      </c>
      <c r="AP11" s="54">
        <f t="shared" si="15"/>
        <v>22860.140000000003</v>
      </c>
      <c r="AQ11" s="55">
        <v>0</v>
      </c>
      <c r="AR11" s="56">
        <f t="shared" si="4"/>
        <v>23081.948725981238</v>
      </c>
      <c r="AS11" s="93">
        <v>233</v>
      </c>
      <c r="AT11" s="58">
        <v>231</v>
      </c>
      <c r="AU11" s="58">
        <v>222</v>
      </c>
      <c r="AV11" s="59">
        <v>222</v>
      </c>
      <c r="AW11" s="59">
        <v>222</v>
      </c>
      <c r="AY11" s="59"/>
      <c r="AZ11" s="59"/>
      <c r="BA11" s="59"/>
      <c r="BD11" s="60"/>
    </row>
    <row r="12" spans="1:56" ht="13.5" customHeight="1">
      <c r="A12" s="61" t="s">
        <v>107</v>
      </c>
      <c r="B12" s="45">
        <v>2413</v>
      </c>
      <c r="C12" s="45">
        <v>282</v>
      </c>
      <c r="D12" s="45">
        <f t="shared" si="5"/>
        <v>2366</v>
      </c>
      <c r="E12" s="92">
        <f t="shared" si="0"/>
        <v>2127</v>
      </c>
      <c r="F12" s="46">
        <v>2080</v>
      </c>
      <c r="G12" s="46">
        <v>2</v>
      </c>
      <c r="H12" s="47">
        <v>45</v>
      </c>
      <c r="I12" s="42">
        <f t="shared" si="16"/>
        <v>4173.828515274797</v>
      </c>
      <c r="J12" s="42">
        <f t="shared" si="6"/>
        <v>4112.58</v>
      </c>
      <c r="K12" s="42">
        <f t="shared" si="7"/>
        <v>4135.468515274797</v>
      </c>
      <c r="L12" s="42">
        <v>1.0150331880150796</v>
      </c>
      <c r="M12" s="42">
        <v>4074.22</v>
      </c>
      <c r="N12" s="48">
        <v>6.99</v>
      </c>
      <c r="O12" s="46">
        <v>31.37</v>
      </c>
      <c r="P12" s="45">
        <f t="shared" si="8"/>
        <v>4844</v>
      </c>
      <c r="Q12" s="45">
        <f t="shared" si="9"/>
        <v>4482</v>
      </c>
      <c r="R12" s="50">
        <v>3083</v>
      </c>
      <c r="S12" s="50">
        <v>25</v>
      </c>
      <c r="T12" s="51">
        <v>159</v>
      </c>
      <c r="U12" s="62">
        <v>1171</v>
      </c>
      <c r="V12" s="51">
        <v>44</v>
      </c>
      <c r="W12" s="51"/>
      <c r="X12" s="42">
        <f aca="true" t="shared" si="17" ref="X12:X33">AC12*1.008</f>
        <v>14080.77216</v>
      </c>
      <c r="Y12" s="42">
        <f t="shared" si="10"/>
        <v>14080.77216</v>
      </c>
      <c r="Z12" s="42">
        <f t="shared" si="11"/>
        <v>1.008</v>
      </c>
      <c r="AA12" s="42">
        <f t="shared" si="12"/>
        <v>1.008</v>
      </c>
      <c r="AB12" s="42">
        <f t="shared" si="13"/>
        <v>13969.02</v>
      </c>
      <c r="AC12" s="42">
        <f>AD12+AE12+AF12+AG12+AH12</f>
        <v>13969.02</v>
      </c>
      <c r="AD12" s="46">
        <v>7399.2</v>
      </c>
      <c r="AE12" s="46">
        <v>185.5</v>
      </c>
      <c r="AF12" s="46">
        <v>560.1</v>
      </c>
      <c r="AG12" s="42">
        <v>5822.22</v>
      </c>
      <c r="AH12" s="48">
        <v>2</v>
      </c>
      <c r="AI12" s="48">
        <v>34.81</v>
      </c>
      <c r="AJ12" s="50">
        <v>0</v>
      </c>
      <c r="AK12" s="50">
        <v>0</v>
      </c>
      <c r="AL12" s="53">
        <v>0</v>
      </c>
      <c r="AM12" s="50">
        <f t="shared" si="1"/>
        <v>7257</v>
      </c>
      <c r="AN12" s="50">
        <f t="shared" si="2"/>
        <v>6609</v>
      </c>
      <c r="AO12" s="54">
        <f t="shared" si="3"/>
        <v>18081.6</v>
      </c>
      <c r="AP12" s="54">
        <f t="shared" si="15"/>
        <v>18081.6</v>
      </c>
      <c r="AQ12" s="55">
        <v>0</v>
      </c>
      <c r="AR12" s="56">
        <f t="shared" si="4"/>
        <v>18254.600675274796</v>
      </c>
      <c r="AS12" s="93">
        <v>374</v>
      </c>
      <c r="AT12" s="58">
        <v>374</v>
      </c>
      <c r="AU12" s="58">
        <v>362</v>
      </c>
      <c r="AV12" s="59">
        <v>362</v>
      </c>
      <c r="AW12" s="59">
        <v>362</v>
      </c>
      <c r="AY12" s="59"/>
      <c r="AZ12" s="59"/>
      <c r="BA12" s="59"/>
      <c r="BD12" s="60"/>
    </row>
    <row r="13" spans="1:56" ht="13.5" customHeight="1">
      <c r="A13" s="61" t="s">
        <v>108</v>
      </c>
      <c r="B13" s="45">
        <v>1567</v>
      </c>
      <c r="C13" s="45">
        <v>177</v>
      </c>
      <c r="D13" s="45">
        <f t="shared" si="5"/>
        <v>1545</v>
      </c>
      <c r="E13" s="92">
        <f t="shared" si="0"/>
        <v>1407</v>
      </c>
      <c r="F13" s="46">
        <v>1385</v>
      </c>
      <c r="G13" s="46">
        <v>2</v>
      </c>
      <c r="H13" s="47">
        <v>20</v>
      </c>
      <c r="I13" s="42">
        <f t="shared" si="16"/>
        <v>2524.7899224903836</v>
      </c>
      <c r="J13" s="42">
        <f>M13+N13+O13</f>
        <v>2487.8399999999997</v>
      </c>
      <c r="K13" s="42">
        <f t="shared" si="7"/>
        <v>2494.8399224903837</v>
      </c>
      <c r="L13" s="42">
        <v>1.0150331880150796</v>
      </c>
      <c r="M13" s="42">
        <v>2457.89</v>
      </c>
      <c r="N13" s="48">
        <v>17.49</v>
      </c>
      <c r="O13" s="46">
        <v>12.46</v>
      </c>
      <c r="P13" s="45">
        <f t="shared" si="8"/>
        <v>3475</v>
      </c>
      <c r="Q13" s="45">
        <f t="shared" si="9"/>
        <v>3191</v>
      </c>
      <c r="R13" s="50">
        <v>2261</v>
      </c>
      <c r="S13" s="50">
        <v>12</v>
      </c>
      <c r="T13" s="51">
        <v>119</v>
      </c>
      <c r="U13" s="52">
        <v>780</v>
      </c>
      <c r="V13" s="51">
        <v>19</v>
      </c>
      <c r="W13" s="51"/>
      <c r="X13" s="42">
        <f t="shared" si="17"/>
        <v>9957.296159999998</v>
      </c>
      <c r="Y13" s="42">
        <f t="shared" si="10"/>
        <v>9957.296159999998</v>
      </c>
      <c r="Z13" s="42">
        <f t="shared" si="11"/>
        <v>1.008</v>
      </c>
      <c r="AA13" s="42">
        <f t="shared" si="12"/>
        <v>1.008</v>
      </c>
      <c r="AB13" s="42">
        <f t="shared" si="13"/>
        <v>9878.269999999999</v>
      </c>
      <c r="AC13" s="42">
        <f t="shared" si="14"/>
        <v>9878.269999999999</v>
      </c>
      <c r="AD13" s="46">
        <v>5426.4</v>
      </c>
      <c r="AE13" s="46">
        <v>89</v>
      </c>
      <c r="AF13" s="46">
        <v>432.2</v>
      </c>
      <c r="AG13" s="42">
        <v>3929.87</v>
      </c>
      <c r="AH13" s="48">
        <v>0.8</v>
      </c>
      <c r="AI13" s="48">
        <v>22.46</v>
      </c>
      <c r="AJ13" s="50">
        <v>0</v>
      </c>
      <c r="AK13" s="50">
        <v>0</v>
      </c>
      <c r="AL13" s="53">
        <v>0</v>
      </c>
      <c r="AM13" s="50">
        <f t="shared" si="1"/>
        <v>5042</v>
      </c>
      <c r="AN13" s="50">
        <f t="shared" si="2"/>
        <v>4598</v>
      </c>
      <c r="AO13" s="54">
        <f t="shared" si="3"/>
        <v>12366.109999999999</v>
      </c>
      <c r="AP13" s="54">
        <f t="shared" si="15"/>
        <v>12366.109999999999</v>
      </c>
      <c r="AQ13" s="55">
        <v>0</v>
      </c>
      <c r="AR13" s="56">
        <f t="shared" si="4"/>
        <v>12482.086082490381</v>
      </c>
      <c r="AS13" s="93">
        <v>280</v>
      </c>
      <c r="AT13" s="58">
        <v>281</v>
      </c>
      <c r="AU13" s="58">
        <v>284</v>
      </c>
      <c r="AV13" s="59">
        <v>284</v>
      </c>
      <c r="AW13" s="59">
        <v>284</v>
      </c>
      <c r="AY13" s="59"/>
      <c r="AZ13" s="59"/>
      <c r="BA13" s="59"/>
      <c r="BD13" s="60"/>
    </row>
    <row r="14" spans="1:56" ht="13.5" customHeight="1">
      <c r="A14" s="61" t="s">
        <v>109</v>
      </c>
      <c r="B14" s="45">
        <v>2470</v>
      </c>
      <c r="C14" s="45">
        <v>201</v>
      </c>
      <c r="D14" s="45">
        <f t="shared" si="5"/>
        <v>2460</v>
      </c>
      <c r="E14" s="92">
        <f t="shared" si="0"/>
        <v>2291</v>
      </c>
      <c r="F14" s="46">
        <v>2281</v>
      </c>
      <c r="G14" s="46">
        <v>3</v>
      </c>
      <c r="H14" s="47">
        <v>7</v>
      </c>
      <c r="I14" s="42">
        <f t="shared" si="16"/>
        <v>3564.290914016793</v>
      </c>
      <c r="J14" s="42">
        <f t="shared" si="6"/>
        <v>3511.74</v>
      </c>
      <c r="K14" s="42">
        <f t="shared" si="7"/>
        <v>3548.2109140167927</v>
      </c>
      <c r="L14" s="42">
        <v>1.0150331880150796</v>
      </c>
      <c r="M14" s="42">
        <v>3495.6599999999994</v>
      </c>
      <c r="N14" s="48">
        <v>11.32</v>
      </c>
      <c r="O14" s="46">
        <v>4.76</v>
      </c>
      <c r="P14" s="45">
        <f t="shared" si="8"/>
        <v>4596</v>
      </c>
      <c r="Q14" s="45">
        <f t="shared" si="9"/>
        <v>4246</v>
      </c>
      <c r="R14" s="50">
        <v>2978</v>
      </c>
      <c r="S14" s="50">
        <v>15</v>
      </c>
      <c r="T14" s="51">
        <v>150</v>
      </c>
      <c r="U14" s="52">
        <v>1096</v>
      </c>
      <c r="V14" s="51">
        <v>7</v>
      </c>
      <c r="W14" s="51"/>
      <c r="X14" s="42">
        <f t="shared" si="17"/>
        <v>13377.38976</v>
      </c>
      <c r="Y14" s="42">
        <f t="shared" si="10"/>
        <v>13377.38976</v>
      </c>
      <c r="Z14" s="42">
        <f t="shared" si="11"/>
        <v>1.008</v>
      </c>
      <c r="AA14" s="42">
        <f>X14/AB14</f>
        <v>1.008</v>
      </c>
      <c r="AB14" s="42">
        <f t="shared" si="13"/>
        <v>13271.22</v>
      </c>
      <c r="AC14" s="42">
        <f t="shared" si="14"/>
        <v>13271.22</v>
      </c>
      <c r="AD14" s="46">
        <v>7147.2</v>
      </c>
      <c r="AE14" s="46">
        <v>111.3</v>
      </c>
      <c r="AF14" s="46">
        <v>537.5</v>
      </c>
      <c r="AG14" s="42">
        <v>5474.92</v>
      </c>
      <c r="AH14" s="48">
        <v>0.3</v>
      </c>
      <c r="AI14" s="48">
        <v>7.48</v>
      </c>
      <c r="AJ14" s="50">
        <v>0</v>
      </c>
      <c r="AK14" s="50">
        <v>0</v>
      </c>
      <c r="AL14" s="53">
        <v>0</v>
      </c>
      <c r="AM14" s="50">
        <f t="shared" si="1"/>
        <v>7066</v>
      </c>
      <c r="AN14" s="50">
        <f t="shared" si="2"/>
        <v>6537</v>
      </c>
      <c r="AO14" s="54">
        <f t="shared" si="3"/>
        <v>16782.96</v>
      </c>
      <c r="AP14" s="54">
        <f t="shared" si="15"/>
        <v>16782.96</v>
      </c>
      <c r="AQ14" s="55">
        <v>0</v>
      </c>
      <c r="AR14" s="56">
        <f t="shared" si="4"/>
        <v>16941.680674016792</v>
      </c>
      <c r="AS14" s="93">
        <v>347</v>
      </c>
      <c r="AT14" s="58">
        <v>347</v>
      </c>
      <c r="AU14" s="58">
        <v>350</v>
      </c>
      <c r="AV14" s="59">
        <v>350</v>
      </c>
      <c r="AW14" s="59">
        <v>350</v>
      </c>
      <c r="AY14" s="59"/>
      <c r="AZ14" s="59"/>
      <c r="BA14" s="59"/>
      <c r="BD14" s="60"/>
    </row>
    <row r="15" spans="1:56" ht="13.5" customHeight="1">
      <c r="A15" s="61" t="s">
        <v>110</v>
      </c>
      <c r="B15" s="45">
        <v>1805</v>
      </c>
      <c r="C15" s="45">
        <v>224</v>
      </c>
      <c r="D15" s="45">
        <f t="shared" si="5"/>
        <v>1725</v>
      </c>
      <c r="E15" s="92">
        <f t="shared" si="0"/>
        <v>1578</v>
      </c>
      <c r="F15" s="46">
        <v>1498</v>
      </c>
      <c r="G15" s="46">
        <v>5</v>
      </c>
      <c r="H15" s="47">
        <v>75</v>
      </c>
      <c r="I15" s="42">
        <f t="shared" si="16"/>
        <v>3211.9777599528093</v>
      </c>
      <c r="J15" s="42">
        <f t="shared" si="6"/>
        <v>3166.11</v>
      </c>
      <c r="K15" s="42">
        <f t="shared" si="7"/>
        <v>3096.967759952809</v>
      </c>
      <c r="L15" s="42">
        <v>1.0150331880150796</v>
      </c>
      <c r="M15" s="42">
        <v>3051.1</v>
      </c>
      <c r="N15" s="48">
        <v>62.32</v>
      </c>
      <c r="O15" s="46">
        <v>52.69</v>
      </c>
      <c r="P15" s="45">
        <f t="shared" si="8"/>
        <v>2901</v>
      </c>
      <c r="Q15" s="45">
        <f t="shared" si="9"/>
        <v>2778</v>
      </c>
      <c r="R15" s="50">
        <v>2360</v>
      </c>
      <c r="S15" s="50">
        <v>19</v>
      </c>
      <c r="T15" s="51">
        <v>44</v>
      </c>
      <c r="U15" s="52">
        <v>281</v>
      </c>
      <c r="V15" s="51">
        <v>74</v>
      </c>
      <c r="W15" s="51"/>
      <c r="X15" s="42">
        <f t="shared" si="17"/>
        <v>7420.512960000001</v>
      </c>
      <c r="Y15" s="42">
        <f t="shared" si="10"/>
        <v>7420.512960000001</v>
      </c>
      <c r="Z15" s="42">
        <f t="shared" si="11"/>
        <v>1.008</v>
      </c>
      <c r="AA15" s="42">
        <f t="shared" si="12"/>
        <v>1.008</v>
      </c>
      <c r="AB15" s="42">
        <f t="shared" si="13"/>
        <v>7361.620000000001</v>
      </c>
      <c r="AC15" s="42">
        <f t="shared" si="14"/>
        <v>7361.620000000001</v>
      </c>
      <c r="AD15" s="46">
        <v>5664</v>
      </c>
      <c r="AE15" s="46">
        <v>141</v>
      </c>
      <c r="AF15" s="46">
        <v>161.3</v>
      </c>
      <c r="AG15" s="42">
        <v>1391.55</v>
      </c>
      <c r="AH15" s="48">
        <v>3.77</v>
      </c>
      <c r="AI15" s="48">
        <v>98.99</v>
      </c>
      <c r="AJ15" s="50">
        <v>0</v>
      </c>
      <c r="AK15" s="50" t="s">
        <v>111</v>
      </c>
      <c r="AL15" s="53">
        <v>0</v>
      </c>
      <c r="AM15" s="50">
        <f t="shared" si="1"/>
        <v>4706</v>
      </c>
      <c r="AN15" s="50">
        <f t="shared" si="2"/>
        <v>4356</v>
      </c>
      <c r="AO15" s="54">
        <f t="shared" si="3"/>
        <v>10527.730000000001</v>
      </c>
      <c r="AP15" s="54">
        <f t="shared" si="15"/>
        <v>10527.730000000001</v>
      </c>
      <c r="AQ15" s="55">
        <v>0</v>
      </c>
      <c r="AR15" s="56">
        <f t="shared" si="4"/>
        <v>10632.49071995281</v>
      </c>
      <c r="AS15" s="93">
        <v>131</v>
      </c>
      <c r="AT15" s="58">
        <v>131</v>
      </c>
      <c r="AU15" s="58">
        <v>123</v>
      </c>
      <c r="AV15" s="59">
        <v>123</v>
      </c>
      <c r="AW15" s="59">
        <v>123</v>
      </c>
      <c r="AY15" s="59"/>
      <c r="AZ15" s="59"/>
      <c r="BA15" s="59"/>
      <c r="BD15" s="60"/>
    </row>
    <row r="16" spans="1:56" ht="13.5" customHeight="1">
      <c r="A16" s="61" t="s">
        <v>112</v>
      </c>
      <c r="B16" s="45">
        <v>2875</v>
      </c>
      <c r="C16" s="45">
        <v>272</v>
      </c>
      <c r="D16" s="45">
        <f t="shared" si="5"/>
        <v>2870</v>
      </c>
      <c r="E16" s="92">
        <f t="shared" si="0"/>
        <v>2605</v>
      </c>
      <c r="F16" s="46">
        <v>2600</v>
      </c>
      <c r="G16" s="46">
        <v>1</v>
      </c>
      <c r="H16" s="47">
        <v>4</v>
      </c>
      <c r="I16" s="42">
        <f t="shared" si="16"/>
        <v>4829.306301914453</v>
      </c>
      <c r="J16" s="42">
        <f t="shared" si="6"/>
        <v>4758.709999999999</v>
      </c>
      <c r="K16" s="42">
        <f t="shared" si="7"/>
        <v>4766.6263019144535</v>
      </c>
      <c r="L16" s="42">
        <v>1.0150331880150796</v>
      </c>
      <c r="M16" s="42">
        <v>4696.03</v>
      </c>
      <c r="N16" s="48">
        <v>60.03</v>
      </c>
      <c r="O16" s="46">
        <v>2.65</v>
      </c>
      <c r="P16" s="45">
        <f t="shared" si="8"/>
        <v>3910</v>
      </c>
      <c r="Q16" s="45">
        <f t="shared" si="9"/>
        <v>3695</v>
      </c>
      <c r="R16" s="50">
        <v>2728</v>
      </c>
      <c r="S16" s="50">
        <v>24</v>
      </c>
      <c r="T16" s="51">
        <v>90</v>
      </c>
      <c r="U16" s="52">
        <v>850</v>
      </c>
      <c r="V16" s="51">
        <v>3</v>
      </c>
      <c r="W16" s="51"/>
      <c r="X16" s="42">
        <f>AC16*1.008</f>
        <v>11452.22064</v>
      </c>
      <c r="Y16" s="42">
        <f t="shared" si="10"/>
        <v>11452.22064</v>
      </c>
      <c r="Z16" s="42">
        <f t="shared" si="11"/>
        <v>1.008</v>
      </c>
      <c r="AA16" s="42">
        <f t="shared" si="12"/>
        <v>1.008</v>
      </c>
      <c r="AB16" s="42">
        <f t="shared" si="13"/>
        <v>11361.33</v>
      </c>
      <c r="AC16" s="42">
        <f t="shared" si="14"/>
        <v>11361.33</v>
      </c>
      <c r="AD16" s="46">
        <v>6547.2</v>
      </c>
      <c r="AE16" s="46">
        <v>178.1</v>
      </c>
      <c r="AF16" s="46">
        <v>325.7</v>
      </c>
      <c r="AG16" s="42">
        <v>4308.91</v>
      </c>
      <c r="AH16" s="48">
        <v>1.42</v>
      </c>
      <c r="AI16" s="48">
        <v>2.32</v>
      </c>
      <c r="AJ16" s="50">
        <v>0</v>
      </c>
      <c r="AK16" s="50">
        <v>0</v>
      </c>
      <c r="AL16" s="53">
        <v>0</v>
      </c>
      <c r="AM16" s="50">
        <f t="shared" si="1"/>
        <v>6785</v>
      </c>
      <c r="AN16" s="50">
        <f t="shared" si="2"/>
        <v>6300</v>
      </c>
      <c r="AO16" s="54">
        <f t="shared" si="3"/>
        <v>16120.039999999999</v>
      </c>
      <c r="AP16" s="54">
        <f t="shared" si="15"/>
        <v>16120.039999999999</v>
      </c>
      <c r="AQ16" s="55">
        <v>0</v>
      </c>
      <c r="AR16" s="56">
        <f t="shared" si="4"/>
        <v>16281.526941914453</v>
      </c>
      <c r="AS16" s="93">
        <v>213</v>
      </c>
      <c r="AT16" s="58">
        <v>212</v>
      </c>
      <c r="AU16" s="58">
        <v>215</v>
      </c>
      <c r="AV16" s="59">
        <v>215</v>
      </c>
      <c r="AW16" s="59">
        <v>215</v>
      </c>
      <c r="AY16" s="59"/>
      <c r="AZ16" s="59"/>
      <c r="BA16" s="59"/>
      <c r="BD16" s="60"/>
    </row>
    <row r="17" spans="1:56" ht="13.5" customHeight="1">
      <c r="A17" s="63" t="s">
        <v>113</v>
      </c>
      <c r="B17" s="45">
        <v>1091</v>
      </c>
      <c r="C17" s="45">
        <v>65</v>
      </c>
      <c r="D17" s="45">
        <f t="shared" si="5"/>
        <v>1084</v>
      </c>
      <c r="E17" s="92">
        <f t="shared" si="0"/>
        <v>1030</v>
      </c>
      <c r="F17" s="46">
        <v>1023</v>
      </c>
      <c r="G17" s="46"/>
      <c r="H17" s="47">
        <v>7</v>
      </c>
      <c r="I17" s="42">
        <f t="shared" si="16"/>
        <v>1626.8534854437376</v>
      </c>
      <c r="J17" s="42">
        <f t="shared" si="6"/>
        <v>1602.83</v>
      </c>
      <c r="K17" s="42">
        <f t="shared" si="7"/>
        <v>1622.0534854437376</v>
      </c>
      <c r="L17" s="42">
        <v>1.0150331880150796</v>
      </c>
      <c r="M17" s="42">
        <v>1598.03</v>
      </c>
      <c r="N17" s="48"/>
      <c r="O17" s="46">
        <v>4.8</v>
      </c>
      <c r="P17" s="45">
        <f t="shared" si="8"/>
        <v>2386</v>
      </c>
      <c r="Q17" s="45">
        <f t="shared" si="9"/>
        <v>2233</v>
      </c>
      <c r="R17" s="50">
        <v>1739</v>
      </c>
      <c r="S17" s="50">
        <v>12</v>
      </c>
      <c r="T17" s="51">
        <v>65</v>
      </c>
      <c r="U17" s="52">
        <v>410</v>
      </c>
      <c r="V17" s="51">
        <v>7</v>
      </c>
      <c r="W17" s="51"/>
      <c r="X17" s="42">
        <f t="shared" si="17"/>
        <v>6580.334880000001</v>
      </c>
      <c r="Y17" s="42">
        <f t="shared" si="10"/>
        <v>6580.334880000001</v>
      </c>
      <c r="Z17" s="42">
        <f t="shared" si="11"/>
        <v>1.008</v>
      </c>
      <c r="AA17" s="42">
        <f t="shared" si="12"/>
        <v>1.008</v>
      </c>
      <c r="AB17" s="42">
        <f t="shared" si="13"/>
        <v>6528.1100000000015</v>
      </c>
      <c r="AC17" s="42">
        <f t="shared" si="14"/>
        <v>6528.1100000000015</v>
      </c>
      <c r="AD17" s="46">
        <v>4173.6</v>
      </c>
      <c r="AE17" s="46">
        <v>89</v>
      </c>
      <c r="AF17" s="46">
        <v>230.1</v>
      </c>
      <c r="AG17" s="42">
        <v>2035.1</v>
      </c>
      <c r="AH17" s="48">
        <v>0.31</v>
      </c>
      <c r="AI17" s="48">
        <v>6.02</v>
      </c>
      <c r="AJ17" s="50">
        <v>0</v>
      </c>
      <c r="AK17" s="50">
        <v>0</v>
      </c>
      <c r="AL17" s="53">
        <v>0</v>
      </c>
      <c r="AM17" s="50">
        <f t="shared" si="1"/>
        <v>3477</v>
      </c>
      <c r="AN17" s="50">
        <f t="shared" si="2"/>
        <v>3263</v>
      </c>
      <c r="AO17" s="54">
        <f t="shared" si="3"/>
        <v>8130.940000000001</v>
      </c>
      <c r="AP17" s="54">
        <f t="shared" si="15"/>
        <v>8130.940000000001</v>
      </c>
      <c r="AQ17" s="55">
        <v>0</v>
      </c>
      <c r="AR17" s="56">
        <f t="shared" si="4"/>
        <v>8207.188365443739</v>
      </c>
      <c r="AS17" s="93">
        <v>152</v>
      </c>
      <c r="AT17" s="58">
        <v>154</v>
      </c>
      <c r="AU17" s="58">
        <v>153</v>
      </c>
      <c r="AV17" s="59">
        <v>153</v>
      </c>
      <c r="AW17" s="59">
        <v>153</v>
      </c>
      <c r="AY17" s="59"/>
      <c r="AZ17" s="59"/>
      <c r="BA17" s="59"/>
      <c r="BD17" s="60"/>
    </row>
    <row r="18" spans="1:56" ht="13.5" customHeight="1">
      <c r="A18" s="61" t="s">
        <v>114</v>
      </c>
      <c r="B18" s="45">
        <v>1167</v>
      </c>
      <c r="C18" s="45">
        <v>26</v>
      </c>
      <c r="D18" s="45">
        <f t="shared" si="5"/>
        <v>1160</v>
      </c>
      <c r="E18" s="92">
        <f t="shared" si="0"/>
        <v>1141</v>
      </c>
      <c r="F18" s="46">
        <v>1134</v>
      </c>
      <c r="G18" s="46"/>
      <c r="H18" s="47">
        <v>7</v>
      </c>
      <c r="I18" s="42">
        <f t="shared" si="16"/>
        <v>1777.3657576721569</v>
      </c>
      <c r="J18" s="42">
        <f t="shared" si="6"/>
        <v>1751.09</v>
      </c>
      <c r="K18" s="42">
        <f t="shared" si="7"/>
        <v>1774.1257576721569</v>
      </c>
      <c r="L18" s="42">
        <v>1.0150331880150796</v>
      </c>
      <c r="M18" s="42">
        <v>1747.85</v>
      </c>
      <c r="N18" s="48"/>
      <c r="O18" s="46">
        <v>3.24</v>
      </c>
      <c r="P18" s="45">
        <f t="shared" si="8"/>
        <v>2588</v>
      </c>
      <c r="Q18" s="45">
        <f t="shared" si="9"/>
        <v>2537</v>
      </c>
      <c r="R18" s="50">
        <v>1941</v>
      </c>
      <c r="S18" s="50">
        <v>28</v>
      </c>
      <c r="T18" s="51">
        <v>24</v>
      </c>
      <c r="U18" s="52">
        <v>537</v>
      </c>
      <c r="V18" s="51">
        <v>7</v>
      </c>
      <c r="W18" s="51"/>
      <c r="X18" s="42">
        <f t="shared" si="17"/>
        <v>7520.82912</v>
      </c>
      <c r="Y18" s="42">
        <f t="shared" si="10"/>
        <v>7520.82912</v>
      </c>
      <c r="Z18" s="42">
        <f t="shared" si="11"/>
        <v>1.008</v>
      </c>
      <c r="AA18" s="42">
        <f t="shared" si="12"/>
        <v>1.008</v>
      </c>
      <c r="AB18" s="42">
        <f t="shared" si="13"/>
        <v>7461.14</v>
      </c>
      <c r="AC18" s="42">
        <f t="shared" si="14"/>
        <v>7461.14</v>
      </c>
      <c r="AD18" s="46">
        <v>4658.4</v>
      </c>
      <c r="AE18" s="46">
        <v>207.8</v>
      </c>
      <c r="AF18" s="46">
        <v>80.6</v>
      </c>
      <c r="AG18" s="42">
        <v>2514.13</v>
      </c>
      <c r="AH18" s="48">
        <v>0.21</v>
      </c>
      <c r="AI18" s="48">
        <v>5.09</v>
      </c>
      <c r="AJ18" s="50">
        <v>0</v>
      </c>
      <c r="AK18" s="50">
        <v>0</v>
      </c>
      <c r="AL18" s="53">
        <v>0</v>
      </c>
      <c r="AM18" s="50">
        <f t="shared" si="1"/>
        <v>3755</v>
      </c>
      <c r="AN18" s="50">
        <f t="shared" si="2"/>
        <v>3678</v>
      </c>
      <c r="AO18" s="54">
        <f t="shared" si="3"/>
        <v>9212.23</v>
      </c>
      <c r="AP18" s="54">
        <f t="shared" si="15"/>
        <v>9212.23</v>
      </c>
      <c r="AQ18" s="55">
        <v>0</v>
      </c>
      <c r="AR18" s="56">
        <f t="shared" si="4"/>
        <v>9298.194877672157</v>
      </c>
      <c r="AS18" s="93">
        <v>51</v>
      </c>
      <c r="AT18" s="58">
        <v>51</v>
      </c>
      <c r="AU18" s="58">
        <v>51</v>
      </c>
      <c r="AV18" s="59">
        <v>51</v>
      </c>
      <c r="AW18" s="59">
        <v>51</v>
      </c>
      <c r="AY18" s="59"/>
      <c r="AZ18" s="59"/>
      <c r="BA18" s="59"/>
      <c r="BD18" s="60"/>
    </row>
    <row r="19" spans="1:56" ht="13.5" customHeight="1">
      <c r="A19" s="61" t="s">
        <v>115</v>
      </c>
      <c r="B19" s="45">
        <v>1913</v>
      </c>
      <c r="C19" s="45">
        <v>258</v>
      </c>
      <c r="D19" s="45">
        <f t="shared" si="5"/>
        <v>1869</v>
      </c>
      <c r="E19" s="92">
        <f t="shared" si="0"/>
        <v>1613</v>
      </c>
      <c r="F19" s="46">
        <v>1569</v>
      </c>
      <c r="G19" s="46">
        <v>5</v>
      </c>
      <c r="H19" s="47">
        <v>39</v>
      </c>
      <c r="I19" s="42">
        <f t="shared" si="16"/>
        <v>3532.6422126771668</v>
      </c>
      <c r="J19" s="42">
        <f t="shared" si="6"/>
        <v>3482.47</v>
      </c>
      <c r="K19" s="42">
        <f t="shared" si="7"/>
        <v>3387.602212677167</v>
      </c>
      <c r="L19" s="42">
        <v>1.0150331880150796</v>
      </c>
      <c r="M19" s="42">
        <v>3337.43</v>
      </c>
      <c r="N19" s="48">
        <v>119.96</v>
      </c>
      <c r="O19" s="46">
        <v>25.08</v>
      </c>
      <c r="P19" s="45">
        <f t="shared" si="8"/>
        <v>3076</v>
      </c>
      <c r="Q19" s="45">
        <f t="shared" si="9"/>
        <v>2831</v>
      </c>
      <c r="R19" s="50">
        <v>2259</v>
      </c>
      <c r="S19" s="50">
        <v>19</v>
      </c>
      <c r="T19" s="51">
        <v>97</v>
      </c>
      <c r="U19" s="52">
        <v>418</v>
      </c>
      <c r="V19" s="51">
        <v>38</v>
      </c>
      <c r="W19" s="51"/>
      <c r="X19" s="42">
        <f t="shared" si="17"/>
        <v>8131.52592</v>
      </c>
      <c r="Y19" s="42">
        <f t="shared" si="10"/>
        <v>8131.52592</v>
      </c>
      <c r="Z19" s="42">
        <f t="shared" si="11"/>
        <v>1.008</v>
      </c>
      <c r="AA19" s="42">
        <f t="shared" si="12"/>
        <v>1.008</v>
      </c>
      <c r="AB19" s="42">
        <f t="shared" si="13"/>
        <v>8066.99</v>
      </c>
      <c r="AC19" s="42">
        <f t="shared" si="14"/>
        <v>8066.99</v>
      </c>
      <c r="AD19" s="46">
        <v>5421.6</v>
      </c>
      <c r="AE19" s="46">
        <v>141</v>
      </c>
      <c r="AF19" s="46">
        <v>349.4</v>
      </c>
      <c r="AG19" s="42">
        <v>2153.29</v>
      </c>
      <c r="AH19" s="48">
        <v>1.7000000000000002</v>
      </c>
      <c r="AI19" s="48">
        <v>47.06</v>
      </c>
      <c r="AJ19" s="50">
        <v>0</v>
      </c>
      <c r="AK19" s="50">
        <v>0</v>
      </c>
      <c r="AL19" s="53">
        <v>0</v>
      </c>
      <c r="AM19" s="50">
        <f t="shared" si="1"/>
        <v>4989</v>
      </c>
      <c r="AN19" s="50">
        <f t="shared" si="2"/>
        <v>4444</v>
      </c>
      <c r="AO19" s="54">
        <f t="shared" si="3"/>
        <v>11549.46</v>
      </c>
      <c r="AP19" s="54">
        <f t="shared" si="15"/>
        <v>11549.46</v>
      </c>
      <c r="AQ19" s="55">
        <v>0</v>
      </c>
      <c r="AR19" s="56">
        <f t="shared" si="4"/>
        <v>11664.168132677167</v>
      </c>
      <c r="AS19" s="93">
        <v>234</v>
      </c>
      <c r="AT19" s="58">
        <v>234</v>
      </c>
      <c r="AU19" s="58">
        <v>245</v>
      </c>
      <c r="AV19" s="59">
        <v>245</v>
      </c>
      <c r="AW19" s="59">
        <v>245</v>
      </c>
      <c r="AY19" s="59"/>
      <c r="AZ19" s="59"/>
      <c r="BA19" s="59"/>
      <c r="BD19" s="60"/>
    </row>
    <row r="20" spans="1:56" ht="13.5" customHeight="1">
      <c r="A20" s="61" t="s">
        <v>116</v>
      </c>
      <c r="B20" s="45">
        <v>2441</v>
      </c>
      <c r="C20" s="45">
        <v>175</v>
      </c>
      <c r="D20" s="45">
        <f t="shared" si="5"/>
        <v>2422</v>
      </c>
      <c r="E20" s="92">
        <f t="shared" si="0"/>
        <v>2209</v>
      </c>
      <c r="F20" s="46">
        <v>2190</v>
      </c>
      <c r="G20" s="46">
        <v>1</v>
      </c>
      <c r="H20" s="47">
        <v>18</v>
      </c>
      <c r="I20" s="42">
        <f t="shared" si="16"/>
        <v>3846.827897026663</v>
      </c>
      <c r="J20" s="42">
        <f t="shared" si="6"/>
        <v>3790.14</v>
      </c>
      <c r="K20" s="42">
        <f t="shared" si="7"/>
        <v>3827.537897026663</v>
      </c>
      <c r="L20" s="42">
        <v>1.0150331880150796</v>
      </c>
      <c r="M20" s="42">
        <v>3770.85</v>
      </c>
      <c r="N20" s="48">
        <v>9.35</v>
      </c>
      <c r="O20" s="46">
        <v>9.94</v>
      </c>
      <c r="P20" s="45">
        <f t="shared" si="8"/>
        <v>5294</v>
      </c>
      <c r="Q20" s="45">
        <f t="shared" si="9"/>
        <v>5029</v>
      </c>
      <c r="R20" s="50">
        <v>3771</v>
      </c>
      <c r="S20" s="50">
        <v>19</v>
      </c>
      <c r="T20" s="51">
        <v>121</v>
      </c>
      <c r="U20" s="52">
        <v>1101</v>
      </c>
      <c r="V20" s="51">
        <v>17</v>
      </c>
      <c r="W20" s="51"/>
      <c r="X20" s="42">
        <f t="shared" si="17"/>
        <v>14858.565119999997</v>
      </c>
      <c r="Y20" s="42">
        <f t="shared" si="10"/>
        <v>14858.565119999997</v>
      </c>
      <c r="Z20" s="42">
        <f t="shared" si="11"/>
        <v>1.008</v>
      </c>
      <c r="AA20" s="42">
        <f t="shared" si="12"/>
        <v>1.008</v>
      </c>
      <c r="AB20" s="42">
        <f t="shared" si="13"/>
        <v>14740.639999999998</v>
      </c>
      <c r="AC20" s="42">
        <f t="shared" si="14"/>
        <v>14740.639999999998</v>
      </c>
      <c r="AD20" s="46">
        <v>9050.4</v>
      </c>
      <c r="AE20" s="46">
        <v>141</v>
      </c>
      <c r="AF20" s="46">
        <v>420.3</v>
      </c>
      <c r="AG20" s="42">
        <v>5128.31</v>
      </c>
      <c r="AH20" s="48">
        <v>0.63</v>
      </c>
      <c r="AI20" s="48">
        <v>13.05</v>
      </c>
      <c r="AJ20" s="50">
        <v>0</v>
      </c>
      <c r="AK20" s="50">
        <v>0</v>
      </c>
      <c r="AL20" s="53">
        <v>0</v>
      </c>
      <c r="AM20" s="50">
        <f t="shared" si="1"/>
        <v>7735</v>
      </c>
      <c r="AN20" s="50">
        <f t="shared" si="2"/>
        <v>7238</v>
      </c>
      <c r="AO20" s="54">
        <f t="shared" si="3"/>
        <v>18530.78</v>
      </c>
      <c r="AP20" s="54">
        <f t="shared" si="15"/>
        <v>18530.78</v>
      </c>
      <c r="AQ20" s="55">
        <v>0</v>
      </c>
      <c r="AR20" s="56">
        <f t="shared" si="4"/>
        <v>18705.39301702666</v>
      </c>
      <c r="AS20" s="93">
        <v>289</v>
      </c>
      <c r="AT20" s="58">
        <v>287</v>
      </c>
      <c r="AU20" s="58">
        <v>265</v>
      </c>
      <c r="AV20" s="59">
        <v>265</v>
      </c>
      <c r="AW20" s="59">
        <v>265</v>
      </c>
      <c r="AY20" s="59"/>
      <c r="AZ20" s="59"/>
      <c r="BA20" s="59"/>
      <c r="BD20" s="60"/>
    </row>
    <row r="21" spans="1:56" ht="13.5" customHeight="1">
      <c r="A21" s="61" t="s">
        <v>117</v>
      </c>
      <c r="B21" s="45">
        <v>1019</v>
      </c>
      <c r="C21" s="45">
        <v>64</v>
      </c>
      <c r="D21" s="45">
        <f t="shared" si="5"/>
        <v>1007</v>
      </c>
      <c r="E21" s="92">
        <f t="shared" si="0"/>
        <v>961</v>
      </c>
      <c r="F21" s="46">
        <v>949</v>
      </c>
      <c r="G21" s="46"/>
      <c r="H21" s="47">
        <v>12</v>
      </c>
      <c r="I21" s="42">
        <f t="shared" si="16"/>
        <v>1817.4088345191717</v>
      </c>
      <c r="J21" s="42">
        <f t="shared" si="6"/>
        <v>1790.6000000000001</v>
      </c>
      <c r="K21" s="42">
        <f t="shared" si="7"/>
        <v>1810.1188345191717</v>
      </c>
      <c r="L21" s="42">
        <v>1.0150331880150796</v>
      </c>
      <c r="M21" s="42">
        <v>1783.3100000000002</v>
      </c>
      <c r="N21" s="48"/>
      <c r="O21" s="46">
        <v>7.29</v>
      </c>
      <c r="P21" s="45">
        <f t="shared" si="8"/>
        <v>2102</v>
      </c>
      <c r="Q21" s="45">
        <f t="shared" si="9"/>
        <v>2009</v>
      </c>
      <c r="R21" s="50">
        <v>1577</v>
      </c>
      <c r="S21" s="50">
        <v>8</v>
      </c>
      <c r="T21" s="51">
        <v>40</v>
      </c>
      <c r="U21" s="52">
        <v>372</v>
      </c>
      <c r="V21" s="51">
        <v>12</v>
      </c>
      <c r="W21" s="51"/>
      <c r="X21" s="42">
        <f t="shared" si="17"/>
        <v>5890.348800000001</v>
      </c>
      <c r="Y21" s="42">
        <f t="shared" si="10"/>
        <v>5890.348800000001</v>
      </c>
      <c r="Z21" s="42">
        <f t="shared" si="11"/>
        <v>1.008</v>
      </c>
      <c r="AA21" s="42">
        <f t="shared" si="12"/>
        <v>1.008</v>
      </c>
      <c r="AB21" s="42">
        <f t="shared" si="13"/>
        <v>5843.6</v>
      </c>
      <c r="AC21" s="42">
        <f t="shared" si="14"/>
        <v>5843.6</v>
      </c>
      <c r="AD21" s="46">
        <v>3784.8</v>
      </c>
      <c r="AE21" s="46">
        <v>59.4</v>
      </c>
      <c r="AF21" s="46">
        <v>145.1</v>
      </c>
      <c r="AG21" s="42">
        <v>1853.83</v>
      </c>
      <c r="AH21" s="48">
        <v>0.47</v>
      </c>
      <c r="AI21" s="48">
        <v>14.5</v>
      </c>
      <c r="AJ21" s="50">
        <v>0</v>
      </c>
      <c r="AK21" s="50">
        <v>0</v>
      </c>
      <c r="AL21" s="53">
        <v>0</v>
      </c>
      <c r="AM21" s="50">
        <f t="shared" si="1"/>
        <v>3121</v>
      </c>
      <c r="AN21" s="50">
        <f t="shared" si="2"/>
        <v>2970</v>
      </c>
      <c r="AO21" s="54">
        <f t="shared" si="3"/>
        <v>7634.200000000001</v>
      </c>
      <c r="AP21" s="54">
        <f t="shared" si="15"/>
        <v>7634.200000000001</v>
      </c>
      <c r="AQ21" s="55">
        <v>0</v>
      </c>
      <c r="AR21" s="56">
        <f t="shared" si="4"/>
        <v>7707.757634519172</v>
      </c>
      <c r="AS21" s="93">
        <v>86</v>
      </c>
      <c r="AT21" s="58">
        <v>92</v>
      </c>
      <c r="AU21" s="58">
        <v>93</v>
      </c>
      <c r="AV21" s="59">
        <v>93</v>
      </c>
      <c r="AW21" s="59">
        <v>93</v>
      </c>
      <c r="AY21" s="59"/>
      <c r="AZ21" s="59"/>
      <c r="BA21" s="59"/>
      <c r="BD21" s="60"/>
    </row>
    <row r="22" spans="1:56" ht="13.5" customHeight="1">
      <c r="A22" s="61" t="s">
        <v>118</v>
      </c>
      <c r="B22" s="45">
        <v>1988</v>
      </c>
      <c r="C22" s="45">
        <v>161</v>
      </c>
      <c r="D22" s="45">
        <f t="shared" si="5"/>
        <v>1969</v>
      </c>
      <c r="E22" s="92">
        <f t="shared" si="0"/>
        <v>1832</v>
      </c>
      <c r="F22" s="46">
        <v>1813</v>
      </c>
      <c r="G22" s="46">
        <v>1</v>
      </c>
      <c r="H22" s="47">
        <v>18</v>
      </c>
      <c r="I22" s="42">
        <f t="shared" si="16"/>
        <v>3061.509280961298</v>
      </c>
      <c r="J22" s="42">
        <f t="shared" si="6"/>
        <v>3016.47</v>
      </c>
      <c r="K22" s="42">
        <f t="shared" si="7"/>
        <v>3041.029280961298</v>
      </c>
      <c r="L22" s="42">
        <v>1.0150331880150796</v>
      </c>
      <c r="M22" s="42">
        <v>2995.99</v>
      </c>
      <c r="N22" s="48">
        <v>3.94</v>
      </c>
      <c r="O22" s="46">
        <v>16.54</v>
      </c>
      <c r="P22" s="45">
        <f t="shared" si="8"/>
        <v>3292</v>
      </c>
      <c r="Q22" s="45">
        <f t="shared" si="9"/>
        <v>3092</v>
      </c>
      <c r="R22" s="50">
        <v>2151</v>
      </c>
      <c r="S22" s="50">
        <v>6</v>
      </c>
      <c r="T22" s="51">
        <v>92</v>
      </c>
      <c r="U22" s="52">
        <v>825</v>
      </c>
      <c r="V22" s="51">
        <v>18</v>
      </c>
      <c r="W22" s="51"/>
      <c r="X22" s="42">
        <f t="shared" si="17"/>
        <v>9823.2624</v>
      </c>
      <c r="Y22" s="42">
        <f t="shared" si="10"/>
        <v>9823.2624</v>
      </c>
      <c r="Z22" s="42">
        <f t="shared" si="11"/>
        <v>1.008</v>
      </c>
      <c r="AA22" s="42">
        <f t="shared" si="12"/>
        <v>1.008</v>
      </c>
      <c r="AB22" s="42">
        <f t="shared" si="13"/>
        <v>9745.3</v>
      </c>
      <c r="AC22" s="42">
        <f t="shared" si="14"/>
        <v>9745.3</v>
      </c>
      <c r="AD22" s="46">
        <v>5162.4</v>
      </c>
      <c r="AE22" s="46">
        <v>44.5</v>
      </c>
      <c r="AF22" s="46">
        <v>330</v>
      </c>
      <c r="AG22" s="42">
        <v>4207.34</v>
      </c>
      <c r="AH22" s="48">
        <v>1.06</v>
      </c>
      <c r="AI22" s="48">
        <v>18.32</v>
      </c>
      <c r="AJ22" s="50">
        <v>0</v>
      </c>
      <c r="AK22" s="50">
        <v>0</v>
      </c>
      <c r="AL22" s="53">
        <v>0</v>
      </c>
      <c r="AM22" s="50">
        <f t="shared" si="1"/>
        <v>5280</v>
      </c>
      <c r="AN22" s="50">
        <f t="shared" si="2"/>
        <v>4924</v>
      </c>
      <c r="AO22" s="54">
        <f t="shared" si="3"/>
        <v>12761.769999999999</v>
      </c>
      <c r="AP22" s="54">
        <f t="shared" si="15"/>
        <v>12761.769999999999</v>
      </c>
      <c r="AQ22" s="55">
        <v>0</v>
      </c>
      <c r="AR22" s="56">
        <f t="shared" si="4"/>
        <v>12884.771680961298</v>
      </c>
      <c r="AS22" s="93">
        <v>204</v>
      </c>
      <c r="AT22" s="58">
        <v>200</v>
      </c>
      <c r="AU22" s="58">
        <v>200</v>
      </c>
      <c r="AV22" s="59">
        <v>200</v>
      </c>
      <c r="AW22" s="59">
        <v>200</v>
      </c>
      <c r="AY22" s="59"/>
      <c r="AZ22" s="59"/>
      <c r="BA22" s="59"/>
      <c r="BD22" s="60"/>
    </row>
    <row r="23" spans="1:56" ht="13.5" customHeight="1">
      <c r="A23" s="61" t="s">
        <v>119</v>
      </c>
      <c r="B23" s="45">
        <v>2804</v>
      </c>
      <c r="C23" s="45">
        <v>426</v>
      </c>
      <c r="D23" s="45">
        <f t="shared" si="5"/>
        <v>2756</v>
      </c>
      <c r="E23" s="92">
        <f t="shared" si="0"/>
        <v>2355</v>
      </c>
      <c r="F23" s="46">
        <v>2307</v>
      </c>
      <c r="G23" s="46">
        <v>4</v>
      </c>
      <c r="H23" s="47">
        <v>44</v>
      </c>
      <c r="I23" s="42">
        <f t="shared" si="16"/>
        <v>4078.639718149575</v>
      </c>
      <c r="J23" s="42">
        <f t="shared" si="6"/>
        <v>4018.9300000000007</v>
      </c>
      <c r="K23" s="42">
        <f t="shared" si="7"/>
        <v>4031.569718149575</v>
      </c>
      <c r="L23" s="42">
        <v>1.0150331880150796</v>
      </c>
      <c r="M23" s="42">
        <v>3971.8600000000006</v>
      </c>
      <c r="N23" s="48">
        <v>17.19</v>
      </c>
      <c r="O23" s="46">
        <v>29.88</v>
      </c>
      <c r="P23" s="45">
        <f t="shared" si="8"/>
        <v>4638</v>
      </c>
      <c r="Q23" s="45">
        <f t="shared" si="9"/>
        <v>4223</v>
      </c>
      <c r="R23" s="50">
        <v>3478</v>
      </c>
      <c r="S23" s="50">
        <v>14</v>
      </c>
      <c r="T23" s="51">
        <v>175</v>
      </c>
      <c r="U23" s="52">
        <v>512</v>
      </c>
      <c r="V23" s="51">
        <v>44</v>
      </c>
      <c r="W23" s="51"/>
      <c r="X23" s="42">
        <f t="shared" si="17"/>
        <v>11474.275679999999</v>
      </c>
      <c r="Y23" s="42">
        <f t="shared" si="10"/>
        <v>11474.275679999999</v>
      </c>
      <c r="Z23" s="42">
        <f t="shared" si="11"/>
        <v>1.008</v>
      </c>
      <c r="AA23" s="42">
        <f t="shared" si="12"/>
        <v>1.008</v>
      </c>
      <c r="AB23" s="42">
        <f t="shared" si="13"/>
        <v>11383.21</v>
      </c>
      <c r="AC23" s="42">
        <f t="shared" si="14"/>
        <v>11383.21</v>
      </c>
      <c r="AD23" s="46">
        <v>8347.2</v>
      </c>
      <c r="AE23" s="46">
        <v>103.9</v>
      </c>
      <c r="AF23" s="46">
        <v>635.3</v>
      </c>
      <c r="AG23" s="42">
        <v>2294.63</v>
      </c>
      <c r="AH23" s="48">
        <v>2.18</v>
      </c>
      <c r="AI23" s="48">
        <v>52.33</v>
      </c>
      <c r="AJ23" s="50">
        <v>0</v>
      </c>
      <c r="AK23" s="50">
        <v>0</v>
      </c>
      <c r="AL23" s="53">
        <v>0</v>
      </c>
      <c r="AM23" s="50">
        <f t="shared" si="1"/>
        <v>7442</v>
      </c>
      <c r="AN23" s="50">
        <f t="shared" si="2"/>
        <v>6578</v>
      </c>
      <c r="AO23" s="54">
        <f t="shared" si="3"/>
        <v>15402.14</v>
      </c>
      <c r="AP23" s="54">
        <f t="shared" si="15"/>
        <v>15402.14</v>
      </c>
      <c r="AQ23" s="55">
        <v>0</v>
      </c>
      <c r="AR23" s="56">
        <f t="shared" si="4"/>
        <v>15552.915398149573</v>
      </c>
      <c r="AS23" s="93">
        <v>430</v>
      </c>
      <c r="AT23" s="58">
        <v>422</v>
      </c>
      <c r="AU23" s="58">
        <v>415</v>
      </c>
      <c r="AV23" s="59">
        <v>415</v>
      </c>
      <c r="AW23" s="59">
        <v>415</v>
      </c>
      <c r="AY23" s="59"/>
      <c r="AZ23" s="59"/>
      <c r="BA23" s="59"/>
      <c r="BD23" s="60"/>
    </row>
    <row r="24" spans="1:56" ht="13.5" customHeight="1">
      <c r="A24" s="61" t="s">
        <v>120</v>
      </c>
      <c r="B24" s="45">
        <v>3779</v>
      </c>
      <c r="C24" s="45">
        <v>427</v>
      </c>
      <c r="D24" s="45">
        <f t="shared" si="5"/>
        <v>3723</v>
      </c>
      <c r="E24" s="92">
        <f t="shared" si="0"/>
        <v>3306</v>
      </c>
      <c r="F24" s="46">
        <v>3250</v>
      </c>
      <c r="G24" s="46">
        <v>7</v>
      </c>
      <c r="H24" s="47">
        <v>49</v>
      </c>
      <c r="I24" s="42">
        <f t="shared" si="16"/>
        <v>6384.1248012694305</v>
      </c>
      <c r="J24" s="42">
        <f t="shared" si="6"/>
        <v>6291.219999999999</v>
      </c>
      <c r="K24" s="42">
        <f t="shared" si="7"/>
        <v>6272.884801269431</v>
      </c>
      <c r="L24" s="42">
        <v>1.0150331880150796</v>
      </c>
      <c r="M24" s="42">
        <v>6179.98</v>
      </c>
      <c r="N24" s="48">
        <v>80.53</v>
      </c>
      <c r="O24" s="46">
        <v>30.71</v>
      </c>
      <c r="P24" s="45">
        <f t="shared" si="8"/>
        <v>7624</v>
      </c>
      <c r="Q24" s="45">
        <f t="shared" si="9"/>
        <v>7148</v>
      </c>
      <c r="R24" s="50">
        <v>5413</v>
      </c>
      <c r="S24" s="50">
        <v>21</v>
      </c>
      <c r="T24" s="51">
        <v>209</v>
      </c>
      <c r="U24" s="52">
        <v>1456</v>
      </c>
      <c r="V24" s="51">
        <v>49</v>
      </c>
      <c r="W24" s="51"/>
      <c r="X24" s="42">
        <f t="shared" si="17"/>
        <v>20398.96656</v>
      </c>
      <c r="Y24" s="42">
        <f t="shared" si="10"/>
        <v>20398.96656</v>
      </c>
      <c r="Z24" s="42">
        <f t="shared" si="11"/>
        <v>1.008</v>
      </c>
      <c r="AA24" s="42">
        <f t="shared" si="12"/>
        <v>1.008</v>
      </c>
      <c r="AB24" s="42">
        <f t="shared" si="13"/>
        <v>20237.07</v>
      </c>
      <c r="AC24" s="42">
        <f>AD24+AE24+AF24+AG24+AH24</f>
        <v>20237.07</v>
      </c>
      <c r="AD24" s="46">
        <v>12991.2</v>
      </c>
      <c r="AE24" s="46">
        <v>155.8</v>
      </c>
      <c r="AF24" s="46">
        <v>734.2</v>
      </c>
      <c r="AG24" s="42">
        <v>6353.91</v>
      </c>
      <c r="AH24" s="48">
        <v>1.96</v>
      </c>
      <c r="AI24" s="48">
        <v>50.73</v>
      </c>
      <c r="AJ24" s="50">
        <v>0</v>
      </c>
      <c r="AK24" s="50">
        <v>0</v>
      </c>
      <c r="AL24" s="53">
        <v>0</v>
      </c>
      <c r="AM24" s="50">
        <f t="shared" si="1"/>
        <v>11403</v>
      </c>
      <c r="AN24" s="50">
        <f t="shared" si="2"/>
        <v>10454</v>
      </c>
      <c r="AO24" s="54">
        <f t="shared" si="3"/>
        <v>26528.29</v>
      </c>
      <c r="AP24" s="54">
        <f t="shared" si="15"/>
        <v>26528.29</v>
      </c>
      <c r="AQ24" s="55">
        <v>0</v>
      </c>
      <c r="AR24" s="56">
        <f t="shared" si="4"/>
        <v>26783.09136126943</v>
      </c>
      <c r="AS24" s="93">
        <v>471</v>
      </c>
      <c r="AT24" s="58">
        <v>482</v>
      </c>
      <c r="AU24" s="58">
        <v>476</v>
      </c>
      <c r="AV24" s="59">
        <v>476</v>
      </c>
      <c r="AW24" s="59">
        <v>476</v>
      </c>
      <c r="AY24" s="59"/>
      <c r="AZ24" s="59"/>
      <c r="BA24" s="59"/>
      <c r="BD24" s="60"/>
    </row>
    <row r="25" spans="1:56" ht="13.5" customHeight="1">
      <c r="A25" s="61" t="s">
        <v>121</v>
      </c>
      <c r="B25" s="45">
        <v>1394</v>
      </c>
      <c r="C25" s="45">
        <v>152</v>
      </c>
      <c r="D25" s="45">
        <f t="shared" si="5"/>
        <v>1382</v>
      </c>
      <c r="E25" s="92">
        <f t="shared" si="0"/>
        <v>1243</v>
      </c>
      <c r="F25" s="46">
        <v>1231</v>
      </c>
      <c r="G25" s="46">
        <v>1</v>
      </c>
      <c r="H25" s="47">
        <v>11</v>
      </c>
      <c r="I25" s="42">
        <f>M25*L25+N25+O25</f>
        <v>2480.348686702261</v>
      </c>
      <c r="J25" s="42">
        <f>M25+N25+O25</f>
        <v>2443.7999999999997</v>
      </c>
      <c r="K25" s="42">
        <f t="shared" si="7"/>
        <v>2467.7486867022612</v>
      </c>
      <c r="L25" s="42">
        <v>1.0150331880150796</v>
      </c>
      <c r="M25" s="42">
        <v>2431.2</v>
      </c>
      <c r="N25" s="48">
        <v>5.36</v>
      </c>
      <c r="O25" s="46">
        <v>7.24</v>
      </c>
      <c r="P25" s="45">
        <f t="shared" si="8"/>
        <v>1979</v>
      </c>
      <c r="Q25" s="45">
        <f t="shared" si="9"/>
        <v>1877</v>
      </c>
      <c r="R25" s="50">
        <v>1337</v>
      </c>
      <c r="S25" s="50">
        <v>10</v>
      </c>
      <c r="T25" s="51">
        <v>44</v>
      </c>
      <c r="U25" s="52">
        <v>476</v>
      </c>
      <c r="V25" s="51">
        <v>10</v>
      </c>
      <c r="W25" s="51"/>
      <c r="X25" s="42">
        <f t="shared" si="17"/>
        <v>5733.8265599999995</v>
      </c>
      <c r="Y25" s="42">
        <f t="shared" si="10"/>
        <v>5733.8265599999995</v>
      </c>
      <c r="Z25" s="42">
        <f t="shared" si="11"/>
        <v>1.008</v>
      </c>
      <c r="AA25" s="42">
        <f t="shared" si="12"/>
        <v>1.008</v>
      </c>
      <c r="AB25" s="42">
        <f t="shared" si="13"/>
        <v>5688.32</v>
      </c>
      <c r="AC25" s="42">
        <f t="shared" si="14"/>
        <v>5688.32</v>
      </c>
      <c r="AD25" s="46">
        <v>3208.8</v>
      </c>
      <c r="AE25" s="46">
        <v>74.2</v>
      </c>
      <c r="AF25" s="46">
        <v>163.4</v>
      </c>
      <c r="AG25" s="42">
        <v>2238.18</v>
      </c>
      <c r="AH25" s="48">
        <v>3.74</v>
      </c>
      <c r="AI25" s="48">
        <v>9.28</v>
      </c>
      <c r="AJ25" s="50">
        <v>0</v>
      </c>
      <c r="AK25" s="50">
        <v>0</v>
      </c>
      <c r="AL25" s="53">
        <v>0</v>
      </c>
      <c r="AM25" s="50">
        <f t="shared" si="1"/>
        <v>3373</v>
      </c>
      <c r="AN25" s="50">
        <f t="shared" si="2"/>
        <v>3120</v>
      </c>
      <c r="AO25" s="54">
        <f t="shared" si="3"/>
        <v>8132.119999999999</v>
      </c>
      <c r="AP25" s="54">
        <f t="shared" si="15"/>
        <v>8132.119999999999</v>
      </c>
      <c r="AQ25" s="55">
        <v>0</v>
      </c>
      <c r="AR25" s="56">
        <f t="shared" si="4"/>
        <v>8214.17524670226</v>
      </c>
      <c r="AS25" s="93">
        <v>96</v>
      </c>
      <c r="AT25" s="58">
        <v>96</v>
      </c>
      <c r="AU25" s="58">
        <v>102</v>
      </c>
      <c r="AV25" s="59">
        <v>102</v>
      </c>
      <c r="AW25" s="59">
        <v>102</v>
      </c>
      <c r="AY25" s="59"/>
      <c r="AZ25" s="59"/>
      <c r="BA25" s="59"/>
      <c r="BD25" s="60"/>
    </row>
    <row r="26" spans="1:56" ht="13.5" customHeight="1">
      <c r="A26" s="61" t="s">
        <v>122</v>
      </c>
      <c r="B26" s="45">
        <v>876</v>
      </c>
      <c r="C26" s="45">
        <v>51</v>
      </c>
      <c r="D26" s="45">
        <f t="shared" si="5"/>
        <v>874</v>
      </c>
      <c r="E26" s="92">
        <f t="shared" si="0"/>
        <v>811</v>
      </c>
      <c r="F26" s="46">
        <v>809</v>
      </c>
      <c r="G26" s="46">
        <v>0</v>
      </c>
      <c r="H26" s="47">
        <v>2</v>
      </c>
      <c r="I26" s="42">
        <f t="shared" si="16"/>
        <v>1214.726457800642</v>
      </c>
      <c r="J26" s="42">
        <f>M26+N26+O26</f>
        <v>1196.74</v>
      </c>
      <c r="K26" s="42">
        <f t="shared" si="7"/>
        <v>1214.436457800642</v>
      </c>
      <c r="L26" s="42">
        <v>1.0150331880150796</v>
      </c>
      <c r="M26" s="42">
        <v>1196.45</v>
      </c>
      <c r="N26" s="48"/>
      <c r="O26" s="46">
        <v>0.29</v>
      </c>
      <c r="P26" s="45">
        <f t="shared" si="8"/>
        <v>1445</v>
      </c>
      <c r="Q26" s="45">
        <f t="shared" si="9"/>
        <v>1309</v>
      </c>
      <c r="R26" s="50">
        <v>908</v>
      </c>
      <c r="S26" s="50">
        <v>9</v>
      </c>
      <c r="T26" s="51">
        <v>52</v>
      </c>
      <c r="U26" s="52">
        <v>339</v>
      </c>
      <c r="V26" s="51">
        <v>1</v>
      </c>
      <c r="W26" s="51"/>
      <c r="X26" s="42">
        <f t="shared" si="17"/>
        <v>4188.2904</v>
      </c>
      <c r="Y26" s="42">
        <f t="shared" si="10"/>
        <v>4188.2904</v>
      </c>
      <c r="Z26" s="42">
        <f t="shared" si="11"/>
        <v>1.008</v>
      </c>
      <c r="AA26" s="42">
        <f t="shared" si="12"/>
        <v>1.008</v>
      </c>
      <c r="AB26" s="42">
        <f t="shared" si="13"/>
        <v>4155.05</v>
      </c>
      <c r="AC26" s="42">
        <f t="shared" si="14"/>
        <v>4155.05</v>
      </c>
      <c r="AD26" s="46">
        <v>2179.2</v>
      </c>
      <c r="AE26" s="46">
        <v>66.8</v>
      </c>
      <c r="AF26" s="46">
        <v>202.1</v>
      </c>
      <c r="AG26" s="42">
        <v>1706.93</v>
      </c>
      <c r="AH26" s="48">
        <v>0.02</v>
      </c>
      <c r="AI26" s="48">
        <v>1.05</v>
      </c>
      <c r="AJ26" s="50">
        <v>0</v>
      </c>
      <c r="AK26" s="50">
        <v>0</v>
      </c>
      <c r="AL26" s="53">
        <v>0</v>
      </c>
      <c r="AM26" s="50">
        <f t="shared" si="1"/>
        <v>2321</v>
      </c>
      <c r="AN26" s="50">
        <f t="shared" si="2"/>
        <v>2120</v>
      </c>
      <c r="AO26" s="54">
        <f t="shared" si="3"/>
        <v>5351.79</v>
      </c>
      <c r="AP26" s="54">
        <f>AO26</f>
        <v>5351.79</v>
      </c>
      <c r="AQ26" s="55">
        <v>0</v>
      </c>
      <c r="AR26" s="56">
        <f t="shared" si="4"/>
        <v>5403.016857800641</v>
      </c>
      <c r="AS26" s="93">
        <v>142</v>
      </c>
      <c r="AT26" s="58">
        <v>139</v>
      </c>
      <c r="AU26" s="58">
        <v>136</v>
      </c>
      <c r="AV26" s="59">
        <v>136</v>
      </c>
      <c r="AW26" s="59">
        <v>136</v>
      </c>
      <c r="AY26" s="59"/>
      <c r="AZ26" s="59"/>
      <c r="BA26" s="59"/>
      <c r="BD26" s="60"/>
    </row>
    <row r="27" spans="1:56" ht="13.5" customHeight="1">
      <c r="A27" s="61" t="s">
        <v>123</v>
      </c>
      <c r="B27" s="45">
        <v>2297</v>
      </c>
      <c r="C27" s="45">
        <v>246</v>
      </c>
      <c r="D27" s="45">
        <f t="shared" si="5"/>
        <v>2266</v>
      </c>
      <c r="E27" s="92">
        <f t="shared" si="0"/>
        <v>2040</v>
      </c>
      <c r="F27" s="46">
        <v>2009</v>
      </c>
      <c r="G27" s="46">
        <v>2</v>
      </c>
      <c r="H27" s="47">
        <v>29</v>
      </c>
      <c r="I27" s="42">
        <f t="shared" si="16"/>
        <v>3955.4720807431218</v>
      </c>
      <c r="J27" s="42">
        <f t="shared" si="6"/>
        <v>3897.4100000000003</v>
      </c>
      <c r="K27" s="42">
        <f t="shared" si="7"/>
        <v>3920.3220807431217</v>
      </c>
      <c r="L27" s="42">
        <v>1.0150331880150796</v>
      </c>
      <c r="M27" s="42">
        <v>3862.26</v>
      </c>
      <c r="N27" s="48">
        <v>14.05</v>
      </c>
      <c r="O27" s="46">
        <v>21.1</v>
      </c>
      <c r="P27" s="45">
        <f t="shared" si="8"/>
        <v>4084</v>
      </c>
      <c r="Q27" s="45">
        <f t="shared" si="9"/>
        <v>3856</v>
      </c>
      <c r="R27" s="50">
        <v>3277</v>
      </c>
      <c r="S27" s="50">
        <v>24</v>
      </c>
      <c r="T27" s="51">
        <v>101</v>
      </c>
      <c r="U27" s="52">
        <v>425</v>
      </c>
      <c r="V27" s="51">
        <v>29</v>
      </c>
      <c r="W27" s="51"/>
      <c r="X27" s="42">
        <f t="shared" si="17"/>
        <v>10406.350080000002</v>
      </c>
      <c r="Y27" s="42">
        <f t="shared" si="10"/>
        <v>10406.350080000002</v>
      </c>
      <c r="Z27" s="42">
        <f t="shared" si="11"/>
        <v>1.008</v>
      </c>
      <c r="AA27" s="42">
        <f t="shared" si="12"/>
        <v>1.008</v>
      </c>
      <c r="AB27" s="42">
        <f t="shared" si="13"/>
        <v>10323.760000000002</v>
      </c>
      <c r="AC27" s="42">
        <f t="shared" si="14"/>
        <v>10323.760000000002</v>
      </c>
      <c r="AD27" s="46">
        <v>7864.8</v>
      </c>
      <c r="AE27" s="46">
        <v>178.1</v>
      </c>
      <c r="AF27" s="46">
        <v>351.5</v>
      </c>
      <c r="AG27" s="42">
        <v>1928.01</v>
      </c>
      <c r="AH27" s="48">
        <v>1.35</v>
      </c>
      <c r="AI27" s="48">
        <v>39.07</v>
      </c>
      <c r="AJ27" s="50">
        <v>0</v>
      </c>
      <c r="AK27" s="50">
        <v>0</v>
      </c>
      <c r="AL27" s="53">
        <v>0</v>
      </c>
      <c r="AM27" s="50">
        <f t="shared" si="1"/>
        <v>6381</v>
      </c>
      <c r="AN27" s="50">
        <f t="shared" si="2"/>
        <v>5896</v>
      </c>
      <c r="AO27" s="54">
        <f t="shared" si="3"/>
        <v>14221.170000000002</v>
      </c>
      <c r="AP27" s="54">
        <f t="shared" si="15"/>
        <v>14221.170000000002</v>
      </c>
      <c r="AQ27" s="55">
        <v>0</v>
      </c>
      <c r="AR27" s="56">
        <f t="shared" si="4"/>
        <v>14361.822160743124</v>
      </c>
      <c r="AS27" s="93">
        <v>228</v>
      </c>
      <c r="AT27" s="58">
        <v>228</v>
      </c>
      <c r="AU27" s="58">
        <v>228</v>
      </c>
      <c r="AV27" s="59">
        <v>228</v>
      </c>
      <c r="AW27" s="59">
        <v>228</v>
      </c>
      <c r="AY27" s="59"/>
      <c r="AZ27" s="59"/>
      <c r="BA27" s="59"/>
      <c r="BD27" s="60"/>
    </row>
    <row r="28" spans="1:56" ht="13.5" customHeight="1">
      <c r="A28" s="61" t="s">
        <v>124</v>
      </c>
      <c r="B28" s="45">
        <v>2084</v>
      </c>
      <c r="C28" s="45">
        <v>206</v>
      </c>
      <c r="D28" s="45">
        <f t="shared" si="5"/>
        <v>2075</v>
      </c>
      <c r="E28" s="92">
        <f t="shared" si="0"/>
        <v>1875</v>
      </c>
      <c r="F28" s="46">
        <v>1866</v>
      </c>
      <c r="G28" s="46">
        <v>0</v>
      </c>
      <c r="H28" s="47">
        <v>9</v>
      </c>
      <c r="I28" s="42">
        <f t="shared" si="16"/>
        <v>3075.1211903129115</v>
      </c>
      <c r="J28" s="42">
        <f>M28+N28+O28</f>
        <v>3029.67</v>
      </c>
      <c r="K28" s="42">
        <f t="shared" si="7"/>
        <v>3068.8411903129113</v>
      </c>
      <c r="L28" s="42">
        <v>1.0150331880150796</v>
      </c>
      <c r="M28" s="42">
        <v>3023.39</v>
      </c>
      <c r="N28" s="48">
        <v>0</v>
      </c>
      <c r="O28" s="46">
        <v>6.28</v>
      </c>
      <c r="P28" s="45">
        <f t="shared" si="8"/>
        <v>4122</v>
      </c>
      <c r="Q28" s="45">
        <f t="shared" si="9"/>
        <v>4043</v>
      </c>
      <c r="R28" s="50">
        <v>3304</v>
      </c>
      <c r="S28" s="50">
        <v>21</v>
      </c>
      <c r="T28" s="51">
        <v>32</v>
      </c>
      <c r="U28" s="52">
        <v>678</v>
      </c>
      <c r="V28" s="51">
        <v>8</v>
      </c>
      <c r="W28" s="51"/>
      <c r="X28" s="42">
        <f t="shared" si="17"/>
        <v>11426.3352</v>
      </c>
      <c r="Y28" s="42">
        <f t="shared" si="10"/>
        <v>11426.3352</v>
      </c>
      <c r="Z28" s="42">
        <f t="shared" si="11"/>
        <v>1.008</v>
      </c>
      <c r="AA28" s="42">
        <f>X28/AB28</f>
        <v>1.008</v>
      </c>
      <c r="AB28" s="42">
        <f t="shared" si="13"/>
        <v>11335.65</v>
      </c>
      <c r="AC28" s="42">
        <f t="shared" si="14"/>
        <v>11335.65</v>
      </c>
      <c r="AD28" s="46">
        <v>7929.6</v>
      </c>
      <c r="AE28" s="46">
        <v>155.8</v>
      </c>
      <c r="AF28" s="46">
        <v>110.7</v>
      </c>
      <c r="AG28" s="42">
        <v>3139.15</v>
      </c>
      <c r="AH28" s="64">
        <v>0.4</v>
      </c>
      <c r="AI28" s="48">
        <v>13.14</v>
      </c>
      <c r="AJ28" s="50">
        <v>0</v>
      </c>
      <c r="AK28" s="50">
        <v>0</v>
      </c>
      <c r="AL28" s="53">
        <v>0</v>
      </c>
      <c r="AM28" s="50">
        <f t="shared" si="1"/>
        <v>6206</v>
      </c>
      <c r="AN28" s="50">
        <f t="shared" si="2"/>
        <v>5918</v>
      </c>
      <c r="AO28" s="54">
        <f t="shared" si="3"/>
        <v>14365.32</v>
      </c>
      <c r="AP28" s="54">
        <f t="shared" si="15"/>
        <v>14365.32</v>
      </c>
      <c r="AQ28" s="55">
        <v>0</v>
      </c>
      <c r="AR28" s="56">
        <f t="shared" si="4"/>
        <v>14501.456390312911</v>
      </c>
      <c r="AS28" s="93">
        <v>76</v>
      </c>
      <c r="AT28" s="58">
        <v>73</v>
      </c>
      <c r="AU28" s="58">
        <v>79</v>
      </c>
      <c r="AV28" s="59">
        <v>79</v>
      </c>
      <c r="AW28" s="59">
        <v>79</v>
      </c>
      <c r="AY28" s="59"/>
      <c r="AZ28" s="59"/>
      <c r="BA28" s="59"/>
      <c r="BD28" s="60"/>
    </row>
    <row r="29" spans="1:56" ht="13.5" customHeight="1">
      <c r="A29" s="61" t="s">
        <v>125</v>
      </c>
      <c r="B29" s="45">
        <v>1389</v>
      </c>
      <c r="C29" s="45">
        <v>95</v>
      </c>
      <c r="D29" s="45">
        <f t="shared" si="5"/>
        <v>1383</v>
      </c>
      <c r="E29" s="92">
        <f t="shared" si="0"/>
        <v>1273</v>
      </c>
      <c r="F29" s="46">
        <v>1267</v>
      </c>
      <c r="G29" s="46"/>
      <c r="H29" s="47">
        <v>6</v>
      </c>
      <c r="I29" s="42">
        <f t="shared" si="16"/>
        <v>1849.5847676719088</v>
      </c>
      <c r="J29" s="42">
        <f>M29+N29+O29</f>
        <v>1822.2399999999998</v>
      </c>
      <c r="K29" s="42">
        <f t="shared" si="7"/>
        <v>1846.3047676719088</v>
      </c>
      <c r="L29" s="42">
        <v>1.0150331880150796</v>
      </c>
      <c r="M29" s="42">
        <v>1818.9599999999998</v>
      </c>
      <c r="N29" s="48"/>
      <c r="O29" s="46">
        <v>3.28</v>
      </c>
      <c r="P29" s="45">
        <f t="shared" si="8"/>
        <v>2340</v>
      </c>
      <c r="Q29" s="45">
        <f t="shared" si="9"/>
        <v>2207</v>
      </c>
      <c r="R29" s="50">
        <v>1569</v>
      </c>
      <c r="S29" s="50">
        <v>8</v>
      </c>
      <c r="T29" s="51">
        <v>54</v>
      </c>
      <c r="U29" s="52">
        <v>570</v>
      </c>
      <c r="V29" s="51">
        <v>6</v>
      </c>
      <c r="W29" s="51"/>
      <c r="X29" s="42">
        <f t="shared" si="17"/>
        <v>7362.77472</v>
      </c>
      <c r="Y29" s="42">
        <f t="shared" si="10"/>
        <v>7362.77472</v>
      </c>
      <c r="Z29" s="42">
        <f t="shared" si="11"/>
        <v>1.008</v>
      </c>
      <c r="AA29" s="42">
        <f t="shared" si="12"/>
        <v>1.008</v>
      </c>
      <c r="AB29" s="42">
        <f t="shared" si="13"/>
        <v>7304.34</v>
      </c>
      <c r="AC29" s="42">
        <f t="shared" si="14"/>
        <v>7304.34</v>
      </c>
      <c r="AD29" s="46">
        <v>3765.6</v>
      </c>
      <c r="AE29" s="46">
        <v>59.4</v>
      </c>
      <c r="AF29" s="46">
        <v>194.6</v>
      </c>
      <c r="AG29" s="42">
        <v>3284.53</v>
      </c>
      <c r="AH29" s="64">
        <v>0.21</v>
      </c>
      <c r="AI29" s="48">
        <v>3.82</v>
      </c>
      <c r="AJ29" s="50">
        <v>0</v>
      </c>
      <c r="AK29" s="50">
        <v>0</v>
      </c>
      <c r="AL29" s="53">
        <v>0</v>
      </c>
      <c r="AM29" s="50">
        <f t="shared" si="1"/>
        <v>3729</v>
      </c>
      <c r="AN29" s="50">
        <f t="shared" si="2"/>
        <v>3480</v>
      </c>
      <c r="AO29" s="54">
        <f>J29+AC29</f>
        <v>9126.58</v>
      </c>
      <c r="AP29" s="54">
        <f t="shared" si="15"/>
        <v>9126.58</v>
      </c>
      <c r="AQ29" s="55">
        <v>0</v>
      </c>
      <c r="AR29" s="56">
        <f t="shared" si="4"/>
        <v>9212.359487671909</v>
      </c>
      <c r="AS29" s="93">
        <v>124</v>
      </c>
      <c r="AT29" s="58">
        <v>124</v>
      </c>
      <c r="AU29" s="58">
        <v>133</v>
      </c>
      <c r="AV29" s="59">
        <v>133</v>
      </c>
      <c r="AW29" s="59">
        <v>133</v>
      </c>
      <c r="AY29" s="59"/>
      <c r="AZ29" s="59"/>
      <c r="BA29" s="59"/>
      <c r="BD29" s="60"/>
    </row>
    <row r="30" spans="1:56" ht="13.5" customHeight="1">
      <c r="A30" s="61" t="s">
        <v>5</v>
      </c>
      <c r="B30" s="45">
        <v>3403</v>
      </c>
      <c r="C30" s="45">
        <v>354</v>
      </c>
      <c r="D30" s="45">
        <f t="shared" si="5"/>
        <v>3131</v>
      </c>
      <c r="E30" s="92">
        <f t="shared" si="0"/>
        <v>3005</v>
      </c>
      <c r="F30" s="46">
        <v>2733</v>
      </c>
      <c r="G30" s="46">
        <v>17</v>
      </c>
      <c r="H30" s="47">
        <v>255</v>
      </c>
      <c r="I30" s="42">
        <f t="shared" si="16"/>
        <v>8131.179708322415</v>
      </c>
      <c r="J30" s="42">
        <f t="shared" si="6"/>
        <v>8016.280000000001</v>
      </c>
      <c r="K30" s="42">
        <f t="shared" si="7"/>
        <v>7757.969708322415</v>
      </c>
      <c r="L30" s="42">
        <v>1.0150331880150796</v>
      </c>
      <c r="M30" s="42">
        <v>7643.070000000001</v>
      </c>
      <c r="N30" s="48">
        <v>201.26</v>
      </c>
      <c r="O30" s="46">
        <v>171.95</v>
      </c>
      <c r="P30" s="45">
        <f t="shared" si="8"/>
        <v>5665</v>
      </c>
      <c r="Q30" s="45">
        <f>R30+S30+T30+U30+V30</f>
        <v>5390</v>
      </c>
      <c r="R30" s="50">
        <v>4994</v>
      </c>
      <c r="S30" s="50">
        <v>27</v>
      </c>
      <c r="T30" s="51">
        <v>114</v>
      </c>
      <c r="U30" s="52"/>
      <c r="V30" s="51">
        <v>255</v>
      </c>
      <c r="W30" s="51"/>
      <c r="X30" s="42">
        <f t="shared" si="17"/>
        <v>12723.56064</v>
      </c>
      <c r="Y30" s="42">
        <f t="shared" si="10"/>
        <v>12723.56064</v>
      </c>
      <c r="Z30" s="42">
        <f t="shared" si="11"/>
        <v>1.008</v>
      </c>
      <c r="AA30" s="42">
        <f t="shared" si="12"/>
        <v>1.008</v>
      </c>
      <c r="AB30" s="42">
        <f t="shared" si="13"/>
        <v>12622.58</v>
      </c>
      <c r="AC30" s="42">
        <f t="shared" si="14"/>
        <v>12622.58</v>
      </c>
      <c r="AD30" s="46">
        <v>11985.6</v>
      </c>
      <c r="AE30" s="46">
        <v>200.3</v>
      </c>
      <c r="AF30" s="46">
        <v>425.7</v>
      </c>
      <c r="AG30" s="48"/>
      <c r="AH30" s="64">
        <v>10.98</v>
      </c>
      <c r="AI30" s="48">
        <v>294.34</v>
      </c>
      <c r="AJ30" s="50">
        <v>0</v>
      </c>
      <c r="AK30" s="50">
        <v>0</v>
      </c>
      <c r="AL30" s="53">
        <v>0</v>
      </c>
      <c r="AM30" s="50">
        <f t="shared" si="1"/>
        <v>9068</v>
      </c>
      <c r="AN30" s="50">
        <f t="shared" si="2"/>
        <v>8395</v>
      </c>
      <c r="AO30" s="54">
        <f t="shared" si="3"/>
        <v>20638.86</v>
      </c>
      <c r="AP30" s="54">
        <f t="shared" si="15"/>
        <v>20638.86</v>
      </c>
      <c r="AQ30" s="55">
        <v>0</v>
      </c>
      <c r="AR30" s="56">
        <f t="shared" si="4"/>
        <v>20854.740348322415</v>
      </c>
      <c r="AS30" s="93">
        <v>271</v>
      </c>
      <c r="AT30" s="58">
        <v>271</v>
      </c>
      <c r="AU30" s="58">
        <v>275</v>
      </c>
      <c r="AV30" s="59">
        <v>275</v>
      </c>
      <c r="AW30" s="59">
        <v>275</v>
      </c>
      <c r="AY30" s="59"/>
      <c r="AZ30" s="59"/>
      <c r="BA30" s="59"/>
      <c r="BD30" s="60"/>
    </row>
    <row r="31" spans="1:56" ht="13.5" customHeight="1">
      <c r="A31" s="61" t="s">
        <v>6</v>
      </c>
      <c r="B31" s="45">
        <v>4541</v>
      </c>
      <c r="C31" s="45">
        <v>724</v>
      </c>
      <c r="D31" s="45">
        <f t="shared" si="5"/>
        <v>4275</v>
      </c>
      <c r="E31" s="92">
        <f t="shared" si="0"/>
        <v>3770</v>
      </c>
      <c r="F31" s="46">
        <v>3504</v>
      </c>
      <c r="G31" s="46">
        <v>8</v>
      </c>
      <c r="H31" s="47">
        <v>258</v>
      </c>
      <c r="I31" s="42">
        <f t="shared" si="16"/>
        <v>9811.88267595501</v>
      </c>
      <c r="J31" s="42">
        <f t="shared" si="6"/>
        <v>9669.91</v>
      </c>
      <c r="K31" s="42">
        <f t="shared" si="7"/>
        <v>9585.92267595501</v>
      </c>
      <c r="L31" s="42">
        <v>1.0150331880150796</v>
      </c>
      <c r="M31" s="42">
        <v>9443.949999999999</v>
      </c>
      <c r="N31" s="48">
        <v>37.43</v>
      </c>
      <c r="O31" s="46">
        <v>188.53</v>
      </c>
      <c r="P31" s="45">
        <f t="shared" si="8"/>
        <v>5367</v>
      </c>
      <c r="Q31" s="45">
        <f t="shared" si="9"/>
        <v>5024</v>
      </c>
      <c r="R31" s="50">
        <v>4591</v>
      </c>
      <c r="S31" s="50">
        <v>27</v>
      </c>
      <c r="T31" s="51">
        <v>150</v>
      </c>
      <c r="U31" s="52"/>
      <c r="V31" s="51">
        <v>256</v>
      </c>
      <c r="W31" s="51"/>
      <c r="X31" s="42">
        <f>AC31*1.008</f>
        <v>11853.979199999998</v>
      </c>
      <c r="Y31" s="42">
        <f t="shared" si="10"/>
        <v>11853.979199999998</v>
      </c>
      <c r="Z31" s="42">
        <f t="shared" si="11"/>
        <v>1.008</v>
      </c>
      <c r="AA31" s="42">
        <f>X31/AB31</f>
        <v>1.008</v>
      </c>
      <c r="AB31" s="42">
        <f t="shared" si="13"/>
        <v>11759.899999999998</v>
      </c>
      <c r="AC31" s="42">
        <f t="shared" si="14"/>
        <v>11759.899999999998</v>
      </c>
      <c r="AD31" s="46">
        <v>11018.4</v>
      </c>
      <c r="AE31" s="46">
        <v>200.3</v>
      </c>
      <c r="AF31" s="46">
        <v>528.9</v>
      </c>
      <c r="AG31" s="48"/>
      <c r="AH31" s="64">
        <v>12.3</v>
      </c>
      <c r="AI31" s="48">
        <v>307.74</v>
      </c>
      <c r="AJ31" s="50">
        <v>0</v>
      </c>
      <c r="AK31" s="50">
        <v>0</v>
      </c>
      <c r="AL31" s="53">
        <v>0</v>
      </c>
      <c r="AM31" s="50">
        <f t="shared" si="1"/>
        <v>9908</v>
      </c>
      <c r="AN31" s="50">
        <f t="shared" si="2"/>
        <v>8794</v>
      </c>
      <c r="AO31" s="54">
        <f t="shared" si="3"/>
        <v>21429.809999999998</v>
      </c>
      <c r="AP31" s="54">
        <f t="shared" si="15"/>
        <v>21429.809999999998</v>
      </c>
      <c r="AQ31" s="55">
        <v>0</v>
      </c>
      <c r="AR31" s="56">
        <f t="shared" si="4"/>
        <v>21665.861875955008</v>
      </c>
      <c r="AS31" s="93">
        <v>324</v>
      </c>
      <c r="AT31" s="58">
        <v>320</v>
      </c>
      <c r="AU31" s="58">
        <v>343</v>
      </c>
      <c r="AV31" s="59">
        <v>343</v>
      </c>
      <c r="AW31" s="59">
        <v>343</v>
      </c>
      <c r="AY31" s="59"/>
      <c r="AZ31" s="59"/>
      <c r="BA31" s="59"/>
      <c r="BD31" s="60"/>
    </row>
    <row r="32" spans="1:56" ht="13.5" customHeight="1">
      <c r="A32" s="61" t="s">
        <v>7</v>
      </c>
      <c r="B32" s="45">
        <v>12456</v>
      </c>
      <c r="C32" s="45">
        <v>2679</v>
      </c>
      <c r="D32" s="45">
        <f t="shared" si="5"/>
        <v>11629</v>
      </c>
      <c r="E32" s="92">
        <f t="shared" si="0"/>
        <v>9669</v>
      </c>
      <c r="F32" s="46">
        <v>8842</v>
      </c>
      <c r="G32" s="46">
        <v>50</v>
      </c>
      <c r="H32" s="47">
        <v>777</v>
      </c>
      <c r="I32" s="42">
        <f t="shared" si="16"/>
        <v>25337.306137655356</v>
      </c>
      <c r="J32" s="42">
        <f t="shared" si="6"/>
        <v>24977.54</v>
      </c>
      <c r="K32" s="42">
        <f t="shared" si="7"/>
        <v>24291.226137655354</v>
      </c>
      <c r="L32" s="42">
        <v>1.0150331880150796</v>
      </c>
      <c r="M32" s="42">
        <v>23931.46</v>
      </c>
      <c r="N32" s="48">
        <v>564.34</v>
      </c>
      <c r="O32" s="46">
        <v>481.74</v>
      </c>
      <c r="P32" s="45">
        <f t="shared" si="8"/>
        <v>14712</v>
      </c>
      <c r="Q32" s="45">
        <f t="shared" si="9"/>
        <v>14258</v>
      </c>
      <c r="R32" s="50">
        <v>13190</v>
      </c>
      <c r="S32" s="50">
        <v>85</v>
      </c>
      <c r="T32" s="51">
        <v>208</v>
      </c>
      <c r="U32" s="52"/>
      <c r="V32" s="51">
        <v>775</v>
      </c>
      <c r="W32" s="51"/>
      <c r="X32" s="42">
        <f>AC32*1.008</f>
        <v>33298.91712</v>
      </c>
      <c r="Y32" s="42">
        <f t="shared" si="10"/>
        <v>33298.91712</v>
      </c>
      <c r="Z32" s="42">
        <f t="shared" si="11"/>
        <v>1.008</v>
      </c>
      <c r="AA32" s="42">
        <f t="shared" si="12"/>
        <v>1.008</v>
      </c>
      <c r="AB32" s="42">
        <f t="shared" si="13"/>
        <v>33034.64</v>
      </c>
      <c r="AC32" s="42">
        <f t="shared" si="14"/>
        <v>33034.64</v>
      </c>
      <c r="AD32" s="46">
        <v>31656</v>
      </c>
      <c r="AE32" s="46">
        <v>630.7</v>
      </c>
      <c r="AF32" s="46">
        <v>716</v>
      </c>
      <c r="AG32" s="48"/>
      <c r="AH32" s="64">
        <v>31.94</v>
      </c>
      <c r="AI32" s="48">
        <v>824.45</v>
      </c>
      <c r="AJ32" s="50">
        <v>0</v>
      </c>
      <c r="AK32" s="50">
        <v>0</v>
      </c>
      <c r="AL32" s="53">
        <v>0</v>
      </c>
      <c r="AM32" s="50">
        <f t="shared" si="1"/>
        <v>27168</v>
      </c>
      <c r="AN32" s="50">
        <f t="shared" si="2"/>
        <v>23927</v>
      </c>
      <c r="AO32" s="54">
        <f t="shared" si="3"/>
        <v>58012.18</v>
      </c>
      <c r="AP32" s="54">
        <f t="shared" si="15"/>
        <v>58012.18</v>
      </c>
      <c r="AQ32" s="55">
        <v>0</v>
      </c>
      <c r="AR32" s="56">
        <f t="shared" si="4"/>
        <v>58636.22325765535</v>
      </c>
      <c r="AS32" s="93">
        <v>445</v>
      </c>
      <c r="AT32" s="58">
        <v>458</v>
      </c>
      <c r="AU32" s="58">
        <v>454</v>
      </c>
      <c r="AV32" s="59">
        <v>454</v>
      </c>
      <c r="AW32" s="59">
        <v>454</v>
      </c>
      <c r="AY32" s="59"/>
      <c r="AZ32" s="59"/>
      <c r="BA32" s="59"/>
      <c r="BD32" s="60"/>
    </row>
    <row r="33" spans="1:56" ht="13.5" customHeight="1">
      <c r="A33" s="61" t="s">
        <v>8</v>
      </c>
      <c r="B33" s="45">
        <v>3802</v>
      </c>
      <c r="C33" s="45">
        <v>389</v>
      </c>
      <c r="D33" s="45">
        <f t="shared" si="5"/>
        <v>3586</v>
      </c>
      <c r="E33" s="92">
        <f t="shared" si="0"/>
        <v>3386</v>
      </c>
      <c r="F33" s="46">
        <v>3170</v>
      </c>
      <c r="G33" s="46">
        <v>9</v>
      </c>
      <c r="H33" s="47">
        <v>207</v>
      </c>
      <c r="I33" s="42">
        <f t="shared" si="16"/>
        <v>9512.807795674771</v>
      </c>
      <c r="J33" s="42">
        <f t="shared" si="6"/>
        <v>9375.22</v>
      </c>
      <c r="K33" s="42">
        <f t="shared" si="7"/>
        <v>9289.857795674772</v>
      </c>
      <c r="L33" s="42">
        <v>1.0150331880150796</v>
      </c>
      <c r="M33" s="42">
        <v>9152.27</v>
      </c>
      <c r="N33" s="48">
        <v>79.48</v>
      </c>
      <c r="O33" s="46">
        <v>143.47</v>
      </c>
      <c r="P33" s="45">
        <f t="shared" si="8"/>
        <v>3802</v>
      </c>
      <c r="Q33" s="45">
        <f t="shared" si="9"/>
        <v>3629</v>
      </c>
      <c r="R33" s="50">
        <v>3331</v>
      </c>
      <c r="S33" s="50">
        <v>18</v>
      </c>
      <c r="T33" s="51">
        <v>73</v>
      </c>
      <c r="U33" s="52"/>
      <c r="V33" s="51">
        <v>207</v>
      </c>
      <c r="W33" s="51"/>
      <c r="X33" s="42">
        <f t="shared" si="17"/>
        <v>8470.758240000001</v>
      </c>
      <c r="Y33" s="42">
        <f t="shared" si="10"/>
        <v>8470.758240000001</v>
      </c>
      <c r="Z33" s="42">
        <f t="shared" si="11"/>
        <v>1.008</v>
      </c>
      <c r="AA33" s="42">
        <f t="shared" si="12"/>
        <v>1.008</v>
      </c>
      <c r="AB33" s="42">
        <f t="shared" si="13"/>
        <v>8403.53</v>
      </c>
      <c r="AC33" s="42">
        <f t="shared" si="14"/>
        <v>8403.53</v>
      </c>
      <c r="AD33" s="46">
        <v>7994.4</v>
      </c>
      <c r="AE33" s="46">
        <v>133.6</v>
      </c>
      <c r="AF33" s="46">
        <v>265.5</v>
      </c>
      <c r="AG33" s="48"/>
      <c r="AH33" s="64">
        <v>10.03</v>
      </c>
      <c r="AI33" s="48">
        <v>233.51</v>
      </c>
      <c r="AJ33" s="50">
        <v>0</v>
      </c>
      <c r="AK33" s="50">
        <v>0</v>
      </c>
      <c r="AL33" s="53">
        <v>0</v>
      </c>
      <c r="AM33" s="50">
        <f>P33+B33</f>
        <v>7604</v>
      </c>
      <c r="AN33" s="50">
        <f t="shared" si="2"/>
        <v>7015</v>
      </c>
      <c r="AO33" s="54">
        <f t="shared" si="3"/>
        <v>17778.75</v>
      </c>
      <c r="AP33" s="54">
        <f t="shared" si="15"/>
        <v>17778.75</v>
      </c>
      <c r="AQ33" s="55">
        <v>0</v>
      </c>
      <c r="AR33" s="56">
        <f t="shared" si="4"/>
        <v>17983.566035674772</v>
      </c>
      <c r="AS33" s="93">
        <v>187</v>
      </c>
      <c r="AT33" s="58">
        <v>184</v>
      </c>
      <c r="AU33" s="58">
        <v>173</v>
      </c>
      <c r="AV33" s="59">
        <v>173</v>
      </c>
      <c r="AW33" s="59">
        <v>173</v>
      </c>
      <c r="AY33" s="59"/>
      <c r="AZ33" s="59"/>
      <c r="BA33" s="59"/>
      <c r="BD33" s="60"/>
    </row>
    <row r="34" spans="1:56" ht="13.5" customHeight="1">
      <c r="A34" s="65" t="s">
        <v>4</v>
      </c>
      <c r="B34" s="45">
        <v>43725</v>
      </c>
      <c r="C34" s="45">
        <v>8116</v>
      </c>
      <c r="D34" s="45">
        <f t="shared" si="5"/>
        <v>41506</v>
      </c>
      <c r="E34" s="92">
        <f t="shared" si="0"/>
        <v>34940</v>
      </c>
      <c r="F34" s="46">
        <v>32721</v>
      </c>
      <c r="G34" s="46">
        <v>280</v>
      </c>
      <c r="H34" s="47">
        <v>1939</v>
      </c>
      <c r="I34" s="42">
        <f>M34*L34+N34+O34</f>
        <v>91270.35904492567</v>
      </c>
      <c r="J34" s="42">
        <f>M34+N34+O34</f>
        <v>89981.56999999999</v>
      </c>
      <c r="K34" s="42">
        <f t="shared" si="7"/>
        <v>87018.37904492568</v>
      </c>
      <c r="L34" s="42">
        <v>1.0150331880150796</v>
      </c>
      <c r="M34" s="42">
        <v>85729.59</v>
      </c>
      <c r="N34" s="48">
        <v>2891.31</v>
      </c>
      <c r="O34" s="46">
        <v>1360.67</v>
      </c>
      <c r="P34" s="45">
        <f t="shared" si="8"/>
        <v>49711</v>
      </c>
      <c r="Q34" s="45">
        <f>R34+S34+T34+U34+V34</f>
        <v>48008</v>
      </c>
      <c r="R34" s="50">
        <v>44488</v>
      </c>
      <c r="S34" s="50">
        <v>338</v>
      </c>
      <c r="T34" s="51">
        <v>765</v>
      </c>
      <c r="U34" s="52">
        <v>479</v>
      </c>
      <c r="V34" s="51">
        <v>1938</v>
      </c>
      <c r="W34" s="51"/>
      <c r="X34" s="42">
        <f>AC34*1.008</f>
        <v>115428.61008</v>
      </c>
      <c r="Y34" s="42">
        <f t="shared" si="10"/>
        <v>115428.61008</v>
      </c>
      <c r="Z34" s="42">
        <f t="shared" si="11"/>
        <v>1.008</v>
      </c>
      <c r="AA34" s="42">
        <f t="shared" si="12"/>
        <v>1.008</v>
      </c>
      <c r="AB34" s="42">
        <f t="shared" si="13"/>
        <v>114512.51</v>
      </c>
      <c r="AC34" s="42">
        <f t="shared" si="14"/>
        <v>114512.51</v>
      </c>
      <c r="AD34" s="46">
        <v>106771.2</v>
      </c>
      <c r="AE34" s="46">
        <v>2508</v>
      </c>
      <c r="AF34" s="46">
        <v>2683.2</v>
      </c>
      <c r="AG34" s="42">
        <v>2452.88</v>
      </c>
      <c r="AH34" s="64">
        <v>97.23</v>
      </c>
      <c r="AI34" s="66">
        <v>2190.55</v>
      </c>
      <c r="AJ34" s="50">
        <v>0</v>
      </c>
      <c r="AK34" s="50">
        <v>0</v>
      </c>
      <c r="AL34" s="53">
        <v>0</v>
      </c>
      <c r="AM34" s="50">
        <f t="shared" si="1"/>
        <v>93436</v>
      </c>
      <c r="AN34" s="50">
        <f>E34+Q34</f>
        <v>82948</v>
      </c>
      <c r="AO34" s="54">
        <f t="shared" si="3"/>
        <v>204494.08</v>
      </c>
      <c r="AP34" s="54">
        <f t="shared" si="15"/>
        <v>204494.08</v>
      </c>
      <c r="AQ34" s="55">
        <v>0</v>
      </c>
      <c r="AR34" s="56">
        <f t="shared" si="4"/>
        <v>206698.96912492567</v>
      </c>
      <c r="AS34" s="93">
        <v>1729</v>
      </c>
      <c r="AT34" s="58">
        <v>1731</v>
      </c>
      <c r="AU34" s="58">
        <v>1703</v>
      </c>
      <c r="AV34" s="59">
        <v>1703</v>
      </c>
      <c r="AW34" s="59">
        <v>1703</v>
      </c>
      <c r="AY34" s="59"/>
      <c r="AZ34" s="59"/>
      <c r="BA34" s="59"/>
      <c r="BD34" s="60"/>
    </row>
    <row r="35" spans="1:57" ht="22.5" customHeight="1">
      <c r="A35" s="67" t="s">
        <v>126</v>
      </c>
      <c r="B35" s="68">
        <f>+SUM(B9:B34)</f>
        <v>109247</v>
      </c>
      <c r="C35" s="68">
        <f aca="true" t="shared" si="18" ref="C35:H35">+SUM(C9:C34)</f>
        <v>16400</v>
      </c>
      <c r="D35" s="45">
        <f t="shared" si="5"/>
        <v>104998</v>
      </c>
      <c r="E35" s="69">
        <f>F35+G35+H35</f>
        <v>91789</v>
      </c>
      <c r="F35" s="68">
        <f>+SUM(F9:F34)</f>
        <v>87540</v>
      </c>
      <c r="G35" s="68">
        <f t="shared" si="18"/>
        <v>400</v>
      </c>
      <c r="H35" s="68">
        <f t="shared" si="18"/>
        <v>3849</v>
      </c>
      <c r="I35" s="70">
        <f>SUM(I9:I34)</f>
        <v>210064.75</v>
      </c>
      <c r="J35" s="71">
        <f>M35+N35+O35</f>
        <v>207054.48999999996</v>
      </c>
      <c r="K35" s="76">
        <f>SUM(K9:K34)</f>
        <v>203251.22</v>
      </c>
      <c r="L35" s="42">
        <v>1.0150331880150796</v>
      </c>
      <c r="M35" s="70">
        <f>+SUM(M9:M34)</f>
        <v>200240.95999999996</v>
      </c>
      <c r="N35" s="70">
        <f>+SUM(N9:N34)</f>
        <v>4191.2</v>
      </c>
      <c r="O35" s="70">
        <f>+SUM(O9:O34)</f>
        <v>2622.33</v>
      </c>
      <c r="P35" s="69">
        <f t="shared" si="8"/>
        <v>155412</v>
      </c>
      <c r="Q35" s="69">
        <f>R35+S35+T35+U35+V35</f>
        <v>147957</v>
      </c>
      <c r="R35" s="68">
        <f>+SUM(R9:R34)</f>
        <v>124950</v>
      </c>
      <c r="S35" s="68">
        <f>+SUM(S9:S34)</f>
        <v>830</v>
      </c>
      <c r="T35" s="68">
        <f>+SUM(T9:T34)</f>
        <v>3233</v>
      </c>
      <c r="U35" s="68">
        <f>SUM(U9:U34)</f>
        <v>15112</v>
      </c>
      <c r="V35" s="68">
        <f>+SUM(V9:V34)</f>
        <v>3832</v>
      </c>
      <c r="W35" s="68"/>
      <c r="X35" s="73">
        <f>+SUM(X9:X34)</f>
        <v>394284.49199999997</v>
      </c>
      <c r="Y35" s="70">
        <f>AB35*1.008</f>
        <v>394284.492</v>
      </c>
      <c r="Z35" s="42">
        <f t="shared" si="11"/>
        <v>1.008</v>
      </c>
      <c r="AA35" s="42">
        <f>X35/AB35</f>
        <v>1.008</v>
      </c>
      <c r="AB35" s="70">
        <f aca="true" t="shared" si="19" ref="AB35:AG35">+SUM(AB9:AB34)</f>
        <v>391155.25</v>
      </c>
      <c r="AC35" s="70">
        <f t="shared" si="19"/>
        <v>391155.25</v>
      </c>
      <c r="AD35" s="70">
        <f>+SUM(AD9:AD34)</f>
        <v>299880</v>
      </c>
      <c r="AE35" s="70">
        <f t="shared" si="19"/>
        <v>6158.800000000001</v>
      </c>
      <c r="AF35" s="70">
        <f t="shared" si="19"/>
        <v>11496.2</v>
      </c>
      <c r="AG35" s="70">
        <f t="shared" si="19"/>
        <v>73434.84</v>
      </c>
      <c r="AH35" s="71">
        <f>SUM(AH9:AH34)</f>
        <v>185.41000000000003</v>
      </c>
      <c r="AI35" s="71"/>
      <c r="AJ35" s="74">
        <f aca="true" t="shared" si="20" ref="AJ35:AQ35">SUM(AJ9:AJ34)</f>
        <v>0</v>
      </c>
      <c r="AK35" s="74">
        <f t="shared" si="20"/>
        <v>0</v>
      </c>
      <c r="AL35" s="74">
        <f t="shared" si="20"/>
        <v>0</v>
      </c>
      <c r="AM35" s="75">
        <f t="shared" si="20"/>
        <v>264659</v>
      </c>
      <c r="AN35" s="75">
        <f t="shared" si="20"/>
        <v>239746</v>
      </c>
      <c r="AO35" s="71">
        <f t="shared" si="20"/>
        <v>598209.74</v>
      </c>
      <c r="AP35" s="71">
        <f>SUM(AP9:AP34)</f>
        <v>598209.74</v>
      </c>
      <c r="AQ35" s="74">
        <f t="shared" si="20"/>
        <v>0</v>
      </c>
      <c r="AR35" s="76">
        <f t="shared" si="4"/>
        <v>604349.242</v>
      </c>
      <c r="AS35" s="93">
        <v>7498</v>
      </c>
      <c r="AT35" s="58">
        <v>7503</v>
      </c>
      <c r="AU35" s="58">
        <v>7455</v>
      </c>
      <c r="AV35" s="59">
        <v>7455</v>
      </c>
      <c r="AW35" s="59">
        <v>7455</v>
      </c>
      <c r="AX35" s="31">
        <v>6744</v>
      </c>
      <c r="AY35" s="59">
        <v>6691</v>
      </c>
      <c r="AZ35" s="59">
        <f>SUM(AZ9:AZ34)</f>
        <v>0</v>
      </c>
      <c r="BA35" s="59">
        <v>7223</v>
      </c>
      <c r="BB35" s="31">
        <v>7059</v>
      </c>
      <c r="BC35" s="31">
        <v>7210</v>
      </c>
      <c r="BD35" s="60">
        <v>7302</v>
      </c>
      <c r="BE35" s="31">
        <v>7378</v>
      </c>
    </row>
    <row r="36" spans="1:51" ht="15" customHeight="1">
      <c r="A36" s="77"/>
      <c r="B36" s="68"/>
      <c r="C36" s="68"/>
      <c r="D36" s="68"/>
      <c r="E36" s="68"/>
      <c r="F36" s="68"/>
      <c r="G36" s="68"/>
      <c r="H36" s="68"/>
      <c r="I36" s="71"/>
      <c r="J36" s="71"/>
      <c r="K36" s="72"/>
      <c r="L36" s="78"/>
      <c r="M36" s="71"/>
      <c r="N36" s="71"/>
      <c r="O36" s="71"/>
      <c r="P36" s="79"/>
      <c r="Q36" s="80"/>
      <c r="R36" s="80"/>
      <c r="S36" s="80"/>
      <c r="T36" s="80"/>
      <c r="U36" s="80"/>
      <c r="V36" s="80"/>
      <c r="W36" s="80"/>
      <c r="X36" s="81"/>
      <c r="Y36" s="82"/>
      <c r="Z36" s="78"/>
      <c r="AA36" s="78"/>
      <c r="AB36" s="82"/>
      <c r="AC36" s="82"/>
      <c r="AD36" s="82"/>
      <c r="AE36" s="82"/>
      <c r="AF36" s="82"/>
      <c r="AG36" s="82"/>
      <c r="AH36" s="83"/>
      <c r="AI36" s="83"/>
      <c r="AJ36" s="84"/>
      <c r="AK36" s="84"/>
      <c r="AL36" s="84"/>
      <c r="AM36" s="75"/>
      <c r="AN36" s="75"/>
      <c r="AO36" s="71"/>
      <c r="AP36" s="71"/>
      <c r="AQ36" s="71"/>
      <c r="AR36" s="71"/>
      <c r="AS36" s="57"/>
      <c r="AT36" s="58"/>
      <c r="AU36" s="58"/>
      <c r="AV36" s="59">
        <v>0</v>
      </c>
      <c r="AW36" s="59"/>
      <c r="AY36" s="59"/>
    </row>
    <row r="37" spans="1:51" ht="12.75" customHeight="1">
      <c r="A37" s="85"/>
      <c r="B37" s="68"/>
      <c r="C37" s="68"/>
      <c r="D37" s="68"/>
      <c r="E37" s="68"/>
      <c r="F37" s="68"/>
      <c r="G37" s="68"/>
      <c r="H37" s="68"/>
      <c r="I37" s="71"/>
      <c r="J37" s="71"/>
      <c r="K37" s="74"/>
      <c r="L37" s="74"/>
      <c r="M37" s="71"/>
      <c r="N37" s="71"/>
      <c r="O37" s="71"/>
      <c r="P37" s="69"/>
      <c r="Q37" s="69"/>
      <c r="R37" s="69"/>
      <c r="S37" s="69"/>
      <c r="T37" s="69"/>
      <c r="U37" s="69"/>
      <c r="V37" s="74"/>
      <c r="W37" s="74"/>
      <c r="X37" s="86"/>
      <c r="Y37" s="74"/>
      <c r="Z37" s="74"/>
      <c r="AA37" s="74"/>
      <c r="AB37" s="74"/>
      <c r="AC37" s="71"/>
      <c r="AD37" s="71"/>
      <c r="AE37" s="71"/>
      <c r="AF37" s="71"/>
      <c r="AG37" s="71"/>
      <c r="AH37" s="71"/>
      <c r="AI37" s="71"/>
      <c r="AJ37" s="74"/>
      <c r="AK37" s="74"/>
      <c r="AL37" s="74"/>
      <c r="AM37" s="75"/>
      <c r="AN37" s="75"/>
      <c r="AO37" s="71"/>
      <c r="AP37" s="71"/>
      <c r="AQ37" s="71"/>
      <c r="AR37" s="71"/>
      <c r="AY37" s="59">
        <f>P37-Q37</f>
        <v>0</v>
      </c>
    </row>
    <row r="38" spans="11:35" ht="10.5">
      <c r="K38" s="29">
        <v>203251.22</v>
      </c>
      <c r="L38" s="29">
        <f>K38/M35</f>
        <v>1.0150331880150796</v>
      </c>
      <c r="M38" s="71"/>
      <c r="N38" s="71"/>
      <c r="O38" s="71"/>
      <c r="Q38" s="87"/>
      <c r="X38" s="56">
        <f>X35-AG35-AH35</f>
        <v>320664.242</v>
      </c>
      <c r="AA38" s="94">
        <v>1.008</v>
      </c>
      <c r="AD38" s="88"/>
      <c r="AE38" s="88"/>
      <c r="AF38" s="88"/>
      <c r="AG38" s="88"/>
      <c r="AH38" s="88"/>
      <c r="AI38" s="88"/>
    </row>
    <row r="39" spans="1:44" s="90" customFormat="1" ht="30" customHeight="1">
      <c r="A39" s="89" t="s">
        <v>133</v>
      </c>
      <c r="B39" s="89">
        <v>102696</v>
      </c>
      <c r="C39" s="89">
        <v>16400</v>
      </c>
      <c r="D39" s="89">
        <v>102370</v>
      </c>
      <c r="E39" s="89">
        <v>85912</v>
      </c>
      <c r="F39" s="89">
        <v>85586</v>
      </c>
      <c r="G39" s="89">
        <v>326</v>
      </c>
      <c r="H39" s="89">
        <v>0</v>
      </c>
      <c r="I39" s="89">
        <v>68722.99</v>
      </c>
      <c r="J39" s="89">
        <v>67819.52</v>
      </c>
      <c r="K39" s="89">
        <v>116659.942</v>
      </c>
      <c r="L39" s="89">
        <v>1.013559723447499</v>
      </c>
      <c r="M39" s="89">
        <v>66628.94</v>
      </c>
      <c r="N39" s="89">
        <v>1190.58</v>
      </c>
      <c r="O39" s="89">
        <v>0</v>
      </c>
      <c r="P39" s="89">
        <v>151695</v>
      </c>
      <c r="Q39" s="89">
        <v>144192</v>
      </c>
      <c r="R39" s="89">
        <v>124919</v>
      </c>
      <c r="S39" s="89">
        <v>848</v>
      </c>
      <c r="T39" s="89">
        <v>3249</v>
      </c>
      <c r="U39" s="89">
        <v>15084</v>
      </c>
      <c r="V39" s="89">
        <v>92</v>
      </c>
      <c r="W39" s="89"/>
      <c r="X39" s="89">
        <v>153920.8015632</v>
      </c>
      <c r="Y39" s="89">
        <v>153920.80156320005</v>
      </c>
      <c r="Z39" s="89">
        <v>1.0079999999999996</v>
      </c>
      <c r="AA39" s="89">
        <v>1.0079999999999996</v>
      </c>
      <c r="AB39" s="89">
        <v>152699.20790000004</v>
      </c>
      <c r="AC39" s="89">
        <v>152699.20790000004</v>
      </c>
      <c r="AD39" s="89">
        <v>119922.1</v>
      </c>
      <c r="AE39" s="89">
        <v>2516.5</v>
      </c>
      <c r="AF39" s="89">
        <v>4623.5</v>
      </c>
      <c r="AG39" s="89">
        <v>25619.076269999998</v>
      </c>
      <c r="AH39" s="89">
        <v>18.03163</v>
      </c>
      <c r="AI39" s="89"/>
      <c r="AJ39" s="89">
        <v>0</v>
      </c>
      <c r="AK39" s="89">
        <v>0</v>
      </c>
      <c r="AL39" s="89">
        <v>0</v>
      </c>
      <c r="AM39" s="89">
        <v>254391</v>
      </c>
      <c r="AN39" s="89">
        <v>230104</v>
      </c>
      <c r="AO39" s="89">
        <v>220518.72789999997</v>
      </c>
      <c r="AP39" s="89">
        <v>220518.72789999997</v>
      </c>
      <c r="AQ39" s="89">
        <v>0</v>
      </c>
      <c r="AR39" s="89">
        <v>222643.7915632</v>
      </c>
    </row>
    <row r="40" ht="10.5">
      <c r="O40" s="56"/>
    </row>
    <row r="42" ht="10.5">
      <c r="T42" s="87"/>
    </row>
    <row r="49" spans="18:21" ht="10.5">
      <c r="R49" s="91"/>
      <c r="S49" s="91"/>
      <c r="U49" s="91"/>
    </row>
  </sheetData>
  <sheetProtection/>
  <mergeCells count="45">
    <mergeCell ref="AD5:AD7"/>
    <mergeCell ref="AE5:AE7"/>
    <mergeCell ref="AF5:AF7"/>
    <mergeCell ref="AG5:AG7"/>
    <mergeCell ref="AH5:AH7"/>
    <mergeCell ref="AD4:AH4"/>
    <mergeCell ref="AJ4:AJ7"/>
    <mergeCell ref="AK4:AK7"/>
    <mergeCell ref="AL4:AL7"/>
    <mergeCell ref="AR4:AR7"/>
    <mergeCell ref="F5:F7"/>
    <mergeCell ref="G5:G7"/>
    <mergeCell ref="H5:H7"/>
    <mergeCell ref="L5:L7"/>
    <mergeCell ref="M5:M7"/>
    <mergeCell ref="J4:J7"/>
    <mergeCell ref="M4:O4"/>
    <mergeCell ref="P4:P7"/>
    <mergeCell ref="Q4:Q7"/>
    <mergeCell ref="X4:X7"/>
    <mergeCell ref="AC4:AC7"/>
    <mergeCell ref="N5:N7"/>
    <mergeCell ref="O5:O7"/>
    <mergeCell ref="AO3:AO7"/>
    <mergeCell ref="AP3:AP7"/>
    <mergeCell ref="AQ3:AQ7"/>
    <mergeCell ref="AS3:AS7"/>
    <mergeCell ref="AT3:AT7"/>
    <mergeCell ref="AU3:AU7"/>
    <mergeCell ref="A3:A7"/>
    <mergeCell ref="B3:O3"/>
    <mergeCell ref="P3:AH3"/>
    <mergeCell ref="AJ3:AL3"/>
    <mergeCell ref="AM3:AM7"/>
    <mergeCell ref="AN3:AN7"/>
    <mergeCell ref="B4:B7"/>
    <mergeCell ref="E4:E7"/>
    <mergeCell ref="F4:H4"/>
    <mergeCell ref="I4:I7"/>
    <mergeCell ref="N1:O1"/>
    <mergeCell ref="AG1:AH1"/>
    <mergeCell ref="AP1:AQ1"/>
    <mergeCell ref="B2:O2"/>
    <mergeCell ref="P2:AH2"/>
    <mergeCell ref="AJ2:AQ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view="pageBreakPreview" zoomScale="70" zoomScaleNormal="4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42" sqref="W42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0.57421875" style="102" customWidth="1"/>
    <col min="7" max="7" width="12.421875" style="102" customWidth="1"/>
    <col min="8" max="8" width="10.57421875" style="102" customWidth="1"/>
    <col min="9" max="9" width="11.421875" style="102" customWidth="1"/>
    <col min="10" max="10" width="11.421875" style="102" hidden="1" customWidth="1"/>
    <col min="11" max="11" width="10.57421875" style="102" customWidth="1"/>
    <col min="12" max="12" width="11.421875" style="102" customWidth="1"/>
    <col min="13" max="13" width="11.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0.5742187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09" t="s">
        <v>35</v>
      </c>
      <c r="E6" s="109" t="s">
        <v>138</v>
      </c>
      <c r="F6" s="109" t="s">
        <v>139</v>
      </c>
      <c r="G6" s="109" t="s">
        <v>140</v>
      </c>
      <c r="H6" s="109" t="s">
        <v>35</v>
      </c>
      <c r="I6" s="109" t="s">
        <v>139</v>
      </c>
      <c r="J6" s="109" t="s">
        <v>47</v>
      </c>
      <c r="K6" s="109" t="s">
        <v>35</v>
      </c>
      <c r="L6" s="109" t="s">
        <v>139</v>
      </c>
      <c r="M6" s="109" t="s">
        <v>47</v>
      </c>
      <c r="N6" s="109" t="s">
        <v>35</v>
      </c>
      <c r="O6" s="109" t="s">
        <v>139</v>
      </c>
      <c r="P6" s="109" t="s">
        <v>47</v>
      </c>
      <c r="Q6" s="109" t="s">
        <v>35</v>
      </c>
      <c r="R6" s="109" t="s">
        <v>139</v>
      </c>
      <c r="S6" s="109" t="s">
        <v>47</v>
      </c>
      <c r="T6" s="109" t="s">
        <v>35</v>
      </c>
      <c r="U6" s="109" t="s">
        <v>139</v>
      </c>
      <c r="V6" s="109" t="s">
        <v>47</v>
      </c>
      <c r="W6" s="134" t="s">
        <v>2</v>
      </c>
      <c r="X6" s="109" t="s">
        <v>33</v>
      </c>
      <c r="Y6" s="109" t="s">
        <v>47</v>
      </c>
      <c r="Z6" s="109" t="s">
        <v>31</v>
      </c>
      <c r="AA6" s="109" t="s">
        <v>2</v>
      </c>
      <c r="AB6" s="109" t="s">
        <v>34</v>
      </c>
      <c r="AC6" s="109" t="s">
        <v>47</v>
      </c>
      <c r="AD6" s="109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14209</v>
      </c>
      <c r="D7" s="112">
        <f>H7+W7+AA7</f>
        <v>4006</v>
      </c>
      <c r="E7" s="113">
        <f>D7/C7</f>
        <v>0.28193398550214654</v>
      </c>
      <c r="F7" s="114">
        <f>I7+X7+AB7</f>
        <v>9938.09765515123</v>
      </c>
      <c r="G7" s="114">
        <f>F7/D7/6*1000</f>
        <v>413.46720149572434</v>
      </c>
      <c r="H7" s="115">
        <v>398</v>
      </c>
      <c r="I7" s="116">
        <v>483.1</v>
      </c>
      <c r="J7" s="117">
        <f>H7/C7</f>
        <v>0.028010415933563234</v>
      </c>
      <c r="K7" s="118">
        <f>'МСП за январь-июнь 2019'!D9</f>
        <v>1136</v>
      </c>
      <c r="L7" s="119">
        <f>'МСП за январь-июнь 2019'!K9</f>
        <v>1669.8532951512302</v>
      </c>
      <c r="M7" s="117">
        <f>K7/C7</f>
        <v>0.07994932789077346</v>
      </c>
      <c r="N7" s="118">
        <f>'январь-май 2019'!H9+'январь-май 2019'!V9</f>
        <v>0</v>
      </c>
      <c r="O7" s="119">
        <f>'январь-май 2019'!O9+'январь-май 2019'!AH9</f>
        <v>0</v>
      </c>
      <c r="P7" s="117">
        <f>N7/C7</f>
        <v>0</v>
      </c>
      <c r="Q7" s="118">
        <f>'МСП за январь-июнь 2019'!U9</f>
        <v>356</v>
      </c>
      <c r="R7" s="119">
        <f>'МСП за январь-июнь 2019'!AD9</f>
        <v>2180.1575000000003</v>
      </c>
      <c r="S7" s="117">
        <f>Q7/C7</f>
        <v>0.02505454289534802</v>
      </c>
      <c r="T7" s="118">
        <f>D7-H7-K7-N7-Q7</f>
        <v>2116</v>
      </c>
      <c r="U7" s="119">
        <f>F7-I7-L7-O7-R7</f>
        <v>5604.98686</v>
      </c>
      <c r="V7" s="117">
        <f>T7/C7</f>
        <v>0.1489196987824618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0.07994932789077346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0" ref="AC7:AC33">AA7/C7</f>
        <v>0.17397424167780984</v>
      </c>
      <c r="AD7" s="120">
        <f aca="true" t="shared" si="1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15165</v>
      </c>
      <c r="D8" s="112">
        <f aca="true" t="shared" si="2" ref="D8:D33">H8+W8+AA8</f>
        <v>5136</v>
      </c>
      <c r="E8" s="113">
        <f aca="true" t="shared" si="3" ref="E8:E33">D8/C8</f>
        <v>0.3386745796241345</v>
      </c>
      <c r="F8" s="114">
        <f aca="true" t="shared" si="4" ref="F8:F32">I8+X8+AB8</f>
        <v>13675.610989226087</v>
      </c>
      <c r="G8" s="114">
        <f>F8/D8/6*1000</f>
        <v>443.78280728277804</v>
      </c>
      <c r="H8" s="115">
        <v>889</v>
      </c>
      <c r="I8" s="116">
        <v>1356.7</v>
      </c>
      <c r="J8" s="117">
        <f aca="true" t="shared" si="5" ref="J8:J33">H8/C8</f>
        <v>0.05862182657434883</v>
      </c>
      <c r="K8" s="118">
        <f>'МСП за январь-июнь 2019'!D10</f>
        <v>1306</v>
      </c>
      <c r="L8" s="119">
        <f>'МСП за январь-июнь 2019'!K10</f>
        <v>2125.5391492260874</v>
      </c>
      <c r="M8" s="117">
        <f aca="true" t="shared" si="6" ref="M8:M33">K8/C8</f>
        <v>0.08611935377514013</v>
      </c>
      <c r="N8" s="118">
        <f>'январь-май 2019'!H10+'январь-май 2019'!V10</f>
        <v>9</v>
      </c>
      <c r="O8" s="119">
        <f>'январь-май 2019'!O10+'январь-май 2019'!AH10</f>
        <v>3.0700000000000003</v>
      </c>
      <c r="P8" s="117">
        <f aca="true" t="shared" si="7" ref="P8:P33">N8/C8</f>
        <v>0.0005934718100890207</v>
      </c>
      <c r="Q8" s="118">
        <f>'МСП за январь-июнь 2019'!U10</f>
        <v>581</v>
      </c>
      <c r="R8" s="119">
        <f>'МСП за январь-июнь 2019'!AD10</f>
        <v>3528.925</v>
      </c>
      <c r="S8" s="117">
        <f aca="true" t="shared" si="8" ref="S8:S33">Q8/C8</f>
        <v>0.038311902406857896</v>
      </c>
      <c r="T8" s="118">
        <f>D8-H8-K8-N8-Q8</f>
        <v>2351</v>
      </c>
      <c r="U8" s="119">
        <f>F8-I8-L8-O8-R8</f>
        <v>6661.376839999998</v>
      </c>
      <c r="V8" s="117">
        <f>T8/C8</f>
        <v>0.15502802505769864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9" ref="Y8:Y33">W8/C8</f>
        <v>0.0865150016485328</v>
      </c>
      <c r="Z8" s="119">
        <f aca="true" t="shared" si="10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0"/>
        <v>0.19353775140125287</v>
      </c>
      <c r="AD8" s="120">
        <f t="shared" si="1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33319</v>
      </c>
      <c r="D9" s="112">
        <f t="shared" si="2"/>
        <v>11204</v>
      </c>
      <c r="E9" s="113">
        <f t="shared" si="3"/>
        <v>0.33626459377532336</v>
      </c>
      <c r="F9" s="114">
        <f t="shared" si="4"/>
        <v>30137.700892506226</v>
      </c>
      <c r="G9" s="114">
        <f aca="true" t="shared" si="11" ref="G9:G33">F9/D9/6*1000</f>
        <v>448.3175784319027</v>
      </c>
      <c r="H9" s="115">
        <v>1648</v>
      </c>
      <c r="I9" s="116">
        <v>2711.58</v>
      </c>
      <c r="J9" s="117">
        <f t="shared" si="5"/>
        <v>0.04946126834538852</v>
      </c>
      <c r="K9" s="118">
        <f>'МСП за январь-июнь 2019'!D11</f>
        <v>3515</v>
      </c>
      <c r="L9" s="119">
        <f>'МСП за январь-июнь 2019'!K11</f>
        <v>6364.7504699462215</v>
      </c>
      <c r="M9" s="117">
        <f t="shared" si="6"/>
        <v>0.10549536300609262</v>
      </c>
      <c r="N9" s="118">
        <f>'январь-май 2019'!H11+'январь-май 2019'!V11</f>
        <v>10</v>
      </c>
      <c r="O9" s="119">
        <f>'январь-май 2019'!O11+'январь-май 2019'!AH11</f>
        <v>3.7</v>
      </c>
      <c r="P9" s="117">
        <f t="shared" si="7"/>
        <v>0.0003001290554938624</v>
      </c>
      <c r="Q9" s="118">
        <f>'МСП за январь-июнь 2019'!U11</f>
        <v>1396</v>
      </c>
      <c r="R9" s="119">
        <f>'МСП за январь-июнь 2019'!AD11</f>
        <v>7905.2740699999995</v>
      </c>
      <c r="S9" s="117">
        <f t="shared" si="8"/>
        <v>0.04189801614694318</v>
      </c>
      <c r="T9" s="118">
        <f aca="true" t="shared" si="12" ref="T9:T32">D9-H9-K9-N9-Q9</f>
        <v>4635</v>
      </c>
      <c r="U9" s="119">
        <f aca="true" t="shared" si="13" ref="U9:U32">F9-I9-L9-O9-R9</f>
        <v>13152.396352560001</v>
      </c>
      <c r="V9" s="117">
        <f aca="true" t="shared" si="14" ref="V9:V33">T9/C9</f>
        <v>0.1391098172214052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9"/>
        <v>0.10570545334493832</v>
      </c>
      <c r="Z9" s="119">
        <f t="shared" si="10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0"/>
        <v>0.18109787208499656</v>
      </c>
      <c r="AD9" s="120">
        <f t="shared" si="1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31042</v>
      </c>
      <c r="D10" s="112">
        <f t="shared" si="2"/>
        <v>8172</v>
      </c>
      <c r="E10" s="113">
        <f t="shared" si="3"/>
        <v>0.2632562334901102</v>
      </c>
      <c r="F10" s="114">
        <f t="shared" si="4"/>
        <v>23205.093372747688</v>
      </c>
      <c r="G10" s="114">
        <f t="shared" si="11"/>
        <v>473.2642635982152</v>
      </c>
      <c r="H10" s="115">
        <v>896</v>
      </c>
      <c r="I10" s="116">
        <v>1729.6</v>
      </c>
      <c r="J10" s="117">
        <f t="shared" si="5"/>
        <v>0.028864119579923974</v>
      </c>
      <c r="K10" s="118">
        <f>'МСП за январь-июнь 2019'!D12</f>
        <v>2396</v>
      </c>
      <c r="L10" s="119">
        <f>'МСП за январь-июнь 2019'!K12</f>
        <v>4601.555121547687</v>
      </c>
      <c r="M10" s="117">
        <f t="shared" si="6"/>
        <v>0.07718574834095741</v>
      </c>
      <c r="N10" s="118">
        <f>'январь-май 2019'!H12+'январь-май 2019'!V12</f>
        <v>89</v>
      </c>
      <c r="O10" s="119">
        <f>'январь-май 2019'!O12+'январь-май 2019'!AH12</f>
        <v>33.370000000000005</v>
      </c>
      <c r="P10" s="117">
        <f t="shared" si="7"/>
        <v>0.002867083306487984</v>
      </c>
      <c r="Q10" s="118">
        <f>'МСП за январь-июнь 2019'!U12</f>
        <v>1173</v>
      </c>
      <c r="R10" s="119">
        <f>'МСП за январь-июнь 2019'!AD12</f>
        <v>6961.6188999999995</v>
      </c>
      <c r="S10" s="117">
        <f t="shared" si="8"/>
        <v>0.03778751369112815</v>
      </c>
      <c r="T10" s="118">
        <f t="shared" si="12"/>
        <v>3618</v>
      </c>
      <c r="U10" s="119">
        <f t="shared" si="13"/>
        <v>9878.949351200003</v>
      </c>
      <c r="V10" s="117">
        <f t="shared" si="14"/>
        <v>0.11655176857161266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9"/>
        <v>0.07869982604213646</v>
      </c>
      <c r="Z10" s="119">
        <f t="shared" si="10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0"/>
        <v>0.15569228786804973</v>
      </c>
      <c r="AD10" s="120">
        <f t="shared" si="1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22937</v>
      </c>
      <c r="D11" s="112">
        <f t="shared" si="2"/>
        <v>5671</v>
      </c>
      <c r="E11" s="113">
        <f t="shared" si="3"/>
        <v>0.24724244670183546</v>
      </c>
      <c r="F11" s="114">
        <f t="shared" si="4"/>
        <v>15665.496833368838</v>
      </c>
      <c r="G11" s="114">
        <f t="shared" si="11"/>
        <v>460.3978379289025</v>
      </c>
      <c r="H11" s="115">
        <v>626</v>
      </c>
      <c r="I11" s="116">
        <v>889.5</v>
      </c>
      <c r="J11" s="117">
        <f t="shared" si="5"/>
        <v>0.02729214805772333</v>
      </c>
      <c r="K11" s="118">
        <f>'МСП за январь-июнь 2019'!D13</f>
        <v>1557</v>
      </c>
      <c r="L11" s="119">
        <f>'МСП за январь-июнь 2019'!K13</f>
        <v>2800.5965933688376</v>
      </c>
      <c r="M11" s="117">
        <f t="shared" si="6"/>
        <v>0.06788158869948119</v>
      </c>
      <c r="N11" s="118">
        <f>'январь-май 2019'!H13+'январь-май 2019'!V13</f>
        <v>39</v>
      </c>
      <c r="O11" s="119">
        <f>'январь-май 2019'!O13+'январь-май 2019'!AH13</f>
        <v>13.260000000000002</v>
      </c>
      <c r="P11" s="117">
        <f t="shared" si="7"/>
        <v>0.0017003095435322842</v>
      </c>
      <c r="Q11" s="118">
        <f>'МСП за январь-июнь 2019'!U13</f>
        <v>780</v>
      </c>
      <c r="R11" s="119">
        <f>'МСП за январь-июнь 2019'!AD13</f>
        <v>4732.7300000000005</v>
      </c>
      <c r="S11" s="117">
        <f t="shared" si="8"/>
        <v>0.03400619087064568</v>
      </c>
      <c r="T11" s="118">
        <f t="shared" si="12"/>
        <v>2669</v>
      </c>
      <c r="U11" s="119">
        <f t="shared" si="13"/>
        <v>7229.410239999998</v>
      </c>
      <c r="V11" s="117">
        <f t="shared" si="14"/>
        <v>0.11636220953045298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9"/>
        <v>0.06884073767275581</v>
      </c>
      <c r="Z11" s="119">
        <f t="shared" si="10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0"/>
        <v>0.15110956097135633</v>
      </c>
      <c r="AD11" s="120">
        <f t="shared" si="1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34521</v>
      </c>
      <c r="D12" s="112">
        <f t="shared" si="2"/>
        <v>7828</v>
      </c>
      <c r="E12" s="113">
        <f t="shared" si="3"/>
        <v>0.22676052258045828</v>
      </c>
      <c r="F12" s="114">
        <f t="shared" si="4"/>
        <v>21003.347464278446</v>
      </c>
      <c r="G12" s="114">
        <f t="shared" si="11"/>
        <v>447.184199120219</v>
      </c>
      <c r="H12" s="115">
        <v>747</v>
      </c>
      <c r="I12" s="116">
        <v>929</v>
      </c>
      <c r="J12" s="117">
        <f t="shared" si="5"/>
        <v>0.021639002346397845</v>
      </c>
      <c r="K12" s="118">
        <f>'МСП за январь-июнь 2019'!D14</f>
        <v>2481</v>
      </c>
      <c r="L12" s="119">
        <f>'МСП за январь-июнь 2019'!K14</f>
        <v>4019.6976111584454</v>
      </c>
      <c r="M12" s="117">
        <f t="shared" si="6"/>
        <v>0.0718692969496828</v>
      </c>
      <c r="N12" s="118">
        <f>'январь-май 2019'!H14+'январь-май 2019'!V14</f>
        <v>14</v>
      </c>
      <c r="O12" s="119">
        <f>'январь-май 2019'!O14+'январь-май 2019'!AH14</f>
        <v>5.06</v>
      </c>
      <c r="P12" s="117">
        <f t="shared" si="7"/>
        <v>0.0004055502447785406</v>
      </c>
      <c r="Q12" s="118">
        <f>'МСП за январь-июнь 2019'!U14</f>
        <v>1095</v>
      </c>
      <c r="R12" s="119">
        <f>'МСП за январь-июнь 2019'!AD14</f>
        <v>6574.989140000001</v>
      </c>
      <c r="S12" s="117">
        <f t="shared" si="8"/>
        <v>0.03171982271660728</v>
      </c>
      <c r="T12" s="118">
        <f t="shared" si="12"/>
        <v>3491</v>
      </c>
      <c r="U12" s="119">
        <f t="shared" si="13"/>
        <v>9474.600713120002</v>
      </c>
      <c r="V12" s="117">
        <f t="shared" si="14"/>
        <v>0.1011268503229918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9"/>
        <v>0.07215897569595318</v>
      </c>
      <c r="Z12" s="119">
        <f t="shared" si="10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0"/>
        <v>0.13296254453810724</v>
      </c>
      <c r="AD12" s="120">
        <f t="shared" si="1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18436</v>
      </c>
      <c r="D13" s="112">
        <f t="shared" si="2"/>
        <v>5394</v>
      </c>
      <c r="E13" s="113">
        <f t="shared" si="3"/>
        <v>0.292579735300499</v>
      </c>
      <c r="F13" s="114">
        <f t="shared" si="4"/>
        <v>14345.662611447206</v>
      </c>
      <c r="G13" s="114">
        <f t="shared" si="11"/>
        <v>443.2598755236437</v>
      </c>
      <c r="H13" s="115">
        <v>691</v>
      </c>
      <c r="I13" s="116">
        <v>1817.6</v>
      </c>
      <c r="J13" s="117">
        <f t="shared" si="5"/>
        <v>0.03748101540464309</v>
      </c>
      <c r="K13" s="118">
        <f>'МСП за январь-июнь 2019'!D15</f>
        <v>1737</v>
      </c>
      <c r="L13" s="119">
        <f>'МСП за январь-июнь 2019'!K15</f>
        <v>3518.401550967205</v>
      </c>
      <c r="M13" s="117">
        <f t="shared" si="6"/>
        <v>0.0942178346712953</v>
      </c>
      <c r="N13" s="118">
        <f>'январь-май 2019'!H15+'январь-май 2019'!V15</f>
        <v>149</v>
      </c>
      <c r="O13" s="119">
        <f>'январь-май 2019'!O15+'январь-май 2019'!AH15</f>
        <v>56.46</v>
      </c>
      <c r="P13" s="117">
        <f t="shared" si="7"/>
        <v>0.008082013451941853</v>
      </c>
      <c r="Q13" s="118">
        <f>'МСП за январь-июнь 2019'!U15</f>
        <v>281</v>
      </c>
      <c r="R13" s="119">
        <f>'МСП за январь-июнь 2019'!AD15</f>
        <v>1649.49256</v>
      </c>
      <c r="S13" s="117">
        <f t="shared" si="8"/>
        <v>0.015241917986548057</v>
      </c>
      <c r="T13" s="118">
        <f t="shared" si="12"/>
        <v>2536</v>
      </c>
      <c r="U13" s="119">
        <f t="shared" si="13"/>
        <v>7303.708500480002</v>
      </c>
      <c r="V13" s="117">
        <f t="shared" si="14"/>
        <v>0.13755695378607072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9"/>
        <v>0.0985571707528748</v>
      </c>
      <c r="Z13" s="119">
        <f t="shared" si="10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0"/>
        <v>0.15654154914298113</v>
      </c>
      <c r="AD13" s="120">
        <f t="shared" si="1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24526</v>
      </c>
      <c r="D14" s="112">
        <f t="shared" si="2"/>
        <v>7329</v>
      </c>
      <c r="E14" s="113">
        <f t="shared" si="3"/>
        <v>0.2988257359536818</v>
      </c>
      <c r="F14" s="114">
        <f t="shared" si="4"/>
        <v>19854.025008094257</v>
      </c>
      <c r="G14" s="114">
        <f t="shared" si="11"/>
        <v>451.49463337641004</v>
      </c>
      <c r="H14" s="115">
        <v>537</v>
      </c>
      <c r="I14" s="116">
        <v>725.5</v>
      </c>
      <c r="J14" s="117">
        <f t="shared" si="5"/>
        <v>0.02189513169697464</v>
      </c>
      <c r="K14" s="118">
        <f>'МСП за январь-июнь 2019'!D16</f>
        <v>2891</v>
      </c>
      <c r="L14" s="119">
        <f>'МСП за январь-июнь 2019'!K16</f>
        <v>5342.6067677742585</v>
      </c>
      <c r="M14" s="117">
        <f t="shared" si="6"/>
        <v>0.11787490826062139</v>
      </c>
      <c r="N14" s="118">
        <f>'январь-май 2019'!H16+'январь-май 2019'!V16</f>
        <v>7</v>
      </c>
      <c r="O14" s="119">
        <f>'январь-май 2019'!O16+'январь-май 2019'!AH16</f>
        <v>4.07</v>
      </c>
      <c r="P14" s="117">
        <f t="shared" si="7"/>
        <v>0.000285411400146783</v>
      </c>
      <c r="Q14" s="118">
        <f>'МСП за январь-июнь 2019'!U16</f>
        <v>849</v>
      </c>
      <c r="R14" s="119">
        <f>'МСП за январь-июнь 2019'!AD16</f>
        <v>5181.56754</v>
      </c>
      <c r="S14" s="117">
        <f t="shared" si="8"/>
        <v>0.0346163255320884</v>
      </c>
      <c r="T14" s="118">
        <f t="shared" si="12"/>
        <v>3045</v>
      </c>
      <c r="U14" s="119">
        <f t="shared" si="13"/>
        <v>8600.28070032</v>
      </c>
      <c r="V14" s="117">
        <f t="shared" si="14"/>
        <v>0.12415395906385061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9"/>
        <v>0.11807877354644052</v>
      </c>
      <c r="Z14" s="119">
        <f t="shared" si="10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0"/>
        <v>0.15885183071026665</v>
      </c>
      <c r="AD14" s="120">
        <f t="shared" si="1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13786</v>
      </c>
      <c r="D15" s="112">
        <f t="shared" si="2"/>
        <v>3841</v>
      </c>
      <c r="E15" s="113">
        <f t="shared" si="3"/>
        <v>0.27861598723342523</v>
      </c>
      <c r="F15" s="114">
        <f t="shared" si="4"/>
        <v>10529.231754559</v>
      </c>
      <c r="G15" s="114">
        <f t="shared" si="11"/>
        <v>456.87892712657293</v>
      </c>
      <c r="H15" s="115">
        <v>362</v>
      </c>
      <c r="I15" s="116">
        <v>758.5</v>
      </c>
      <c r="J15" s="117">
        <f t="shared" si="5"/>
        <v>0.0262585231394168</v>
      </c>
      <c r="K15" s="118">
        <f>'МСП за январь-июнь 2019'!D17</f>
        <v>1091</v>
      </c>
      <c r="L15" s="119">
        <f>'МСП за январь-июнь 2019'!K17</f>
        <v>1858.527074558998</v>
      </c>
      <c r="M15" s="117">
        <f t="shared" si="6"/>
        <v>0.07913825620194401</v>
      </c>
      <c r="N15" s="118">
        <f>'январь-май 2019'!H17+'январь-май 2019'!V17</f>
        <v>14</v>
      </c>
      <c r="O15" s="119">
        <f>'январь-май 2019'!O17+'январь-май 2019'!AH17</f>
        <v>5.109999999999999</v>
      </c>
      <c r="P15" s="117">
        <f t="shared" si="7"/>
        <v>0.0010155229943420861</v>
      </c>
      <c r="Q15" s="118">
        <f>'МСП за январь-июнь 2019'!U17</f>
        <v>408</v>
      </c>
      <c r="R15" s="119">
        <f>'МСП за январь-июнь 2019'!AD17</f>
        <v>2450.2375</v>
      </c>
      <c r="S15" s="117">
        <f t="shared" si="8"/>
        <v>0.02959524154939794</v>
      </c>
      <c r="T15" s="118">
        <f t="shared" si="12"/>
        <v>1966</v>
      </c>
      <c r="U15" s="119">
        <f t="shared" si="13"/>
        <v>5456.857180000002</v>
      </c>
      <c r="V15" s="117">
        <f t="shared" si="14"/>
        <v>0.1426084433483244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9"/>
        <v>0.07964601769911504</v>
      </c>
      <c r="Z15" s="119">
        <f t="shared" si="10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0"/>
        <v>0.17271144639489336</v>
      </c>
      <c r="AD15" s="120">
        <f t="shared" si="1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13531</v>
      </c>
      <c r="D16" s="112">
        <f t="shared" si="2"/>
        <v>4304</v>
      </c>
      <c r="E16" s="113">
        <f t="shared" si="3"/>
        <v>0.31808439878796835</v>
      </c>
      <c r="F16" s="114">
        <f t="shared" si="4"/>
        <v>11993.338424868727</v>
      </c>
      <c r="G16" s="114">
        <f t="shared" si="11"/>
        <v>464.4260542467754</v>
      </c>
      <c r="H16" s="115">
        <v>540</v>
      </c>
      <c r="I16" s="116">
        <v>896.5</v>
      </c>
      <c r="J16" s="117">
        <f t="shared" si="5"/>
        <v>0.03990835858399231</v>
      </c>
      <c r="K16" s="118">
        <f>'МСП за январь-июнь 2019'!D18</f>
        <v>1170</v>
      </c>
      <c r="L16" s="119">
        <f>'МСП за январь-июнь 2019'!K18</f>
        <v>2017.1425810287267</v>
      </c>
      <c r="M16" s="117">
        <f t="shared" si="6"/>
        <v>0.08646811026531669</v>
      </c>
      <c r="N16" s="118">
        <f>'январь-май 2019'!H18+'январь-май 2019'!V18</f>
        <v>14</v>
      </c>
      <c r="O16" s="119">
        <f>'январь-май 2019'!O18+'январь-май 2019'!AH18</f>
        <v>3.45</v>
      </c>
      <c r="P16" s="117">
        <f t="shared" si="7"/>
        <v>0.0010346611484738748</v>
      </c>
      <c r="Q16" s="118">
        <f>'МСП за январь-июнь 2019'!U18</f>
        <v>536</v>
      </c>
      <c r="R16" s="119">
        <f>'МСП за январь-июнь 2019'!AD18</f>
        <v>3068.01048</v>
      </c>
      <c r="S16" s="117">
        <f t="shared" si="8"/>
        <v>0.039612741112999776</v>
      </c>
      <c r="T16" s="118">
        <f t="shared" si="12"/>
        <v>2044</v>
      </c>
      <c r="U16" s="119">
        <f t="shared" si="13"/>
        <v>6008.235363839999</v>
      </c>
      <c r="V16" s="117">
        <f t="shared" si="14"/>
        <v>0.15106052767718572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9"/>
        <v>0.08698544083955362</v>
      </c>
      <c r="Z16" s="119">
        <f t="shared" si="10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0"/>
        <v>0.19119059936442243</v>
      </c>
      <c r="AD16" s="120">
        <f t="shared" si="1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21529</v>
      </c>
      <c r="D17" s="112">
        <f t="shared" si="2"/>
        <v>5634</v>
      </c>
      <c r="E17" s="113">
        <f t="shared" si="3"/>
        <v>0.26169352965767106</v>
      </c>
      <c r="F17" s="114">
        <f t="shared" si="4"/>
        <v>15511.17517362664</v>
      </c>
      <c r="G17" s="114">
        <f t="shared" si="11"/>
        <v>458.8562055859259</v>
      </c>
      <c r="H17" s="115">
        <v>651</v>
      </c>
      <c r="I17" s="116">
        <v>1944</v>
      </c>
      <c r="J17" s="117">
        <f t="shared" si="5"/>
        <v>0.03023828324585443</v>
      </c>
      <c r="K17" s="118">
        <f>'МСП за январь-июнь 2019'!D19</f>
        <v>1878</v>
      </c>
      <c r="L17" s="119">
        <f>'МСП за январь-июнь 2019'!K19</f>
        <v>3808.761828186638</v>
      </c>
      <c r="M17" s="117">
        <f t="shared" si="6"/>
        <v>0.08723117655255702</v>
      </c>
      <c r="N17" s="118">
        <f>'январь-май 2019'!H19+'январь-май 2019'!V19</f>
        <v>77</v>
      </c>
      <c r="O17" s="119">
        <f>'январь-май 2019'!O19+'январь-май 2019'!AH19</f>
        <v>26.779999999999998</v>
      </c>
      <c r="P17" s="117">
        <f t="shared" si="7"/>
        <v>0.0035765711366064377</v>
      </c>
      <c r="Q17" s="118">
        <f>'МСП за январь-июнь 2019'!U19</f>
        <v>416</v>
      </c>
      <c r="R17" s="119">
        <f>'МСП за январь-июнь 2019'!AD19</f>
        <v>2419.76443</v>
      </c>
      <c r="S17" s="117">
        <f t="shared" si="8"/>
        <v>0.01932277393283478</v>
      </c>
      <c r="T17" s="118">
        <f t="shared" si="12"/>
        <v>2612</v>
      </c>
      <c r="U17" s="119">
        <f t="shared" si="13"/>
        <v>7311.868915440001</v>
      </c>
      <c r="V17" s="117">
        <f t="shared" si="14"/>
        <v>0.12132472478981839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9"/>
        <v>0.0892749314877607</v>
      </c>
      <c r="Z17" s="119">
        <f t="shared" si="10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0"/>
        <v>0.14218031492405592</v>
      </c>
      <c r="AD17" s="120">
        <f t="shared" si="1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32080</v>
      </c>
      <c r="D18" s="112">
        <f t="shared" si="2"/>
        <v>8746</v>
      </c>
      <c r="E18" s="113">
        <f t="shared" si="3"/>
        <v>0.27263092269326683</v>
      </c>
      <c r="F18" s="114">
        <f t="shared" si="4"/>
        <v>23997.92980812186</v>
      </c>
      <c r="G18" s="114">
        <f t="shared" si="11"/>
        <v>457.3124820512588</v>
      </c>
      <c r="H18" s="115">
        <v>998</v>
      </c>
      <c r="I18" s="116">
        <v>1557.1</v>
      </c>
      <c r="J18" s="117">
        <f t="shared" si="5"/>
        <v>0.031109725685785537</v>
      </c>
      <c r="K18" s="118">
        <f>'МСП за январь-июнь 2019'!D20</f>
        <v>2451</v>
      </c>
      <c r="L18" s="119">
        <f>'МСП за январь-июнь 2019'!K20</f>
        <v>4459.902591801857</v>
      </c>
      <c r="M18" s="117">
        <f t="shared" si="6"/>
        <v>0.07640274314214464</v>
      </c>
      <c r="N18" s="118">
        <f>'январь-май 2019'!H20+'январь-май 2019'!V20</f>
        <v>35</v>
      </c>
      <c r="O18" s="119">
        <f>'январь-май 2019'!O20+'январь-май 2019'!AH20</f>
        <v>10.57</v>
      </c>
      <c r="P18" s="117">
        <f t="shared" si="7"/>
        <v>0.0010910224438902742</v>
      </c>
      <c r="Q18" s="118">
        <f>'МСП за январь-июнь 2019'!U20</f>
        <v>1105</v>
      </c>
      <c r="R18" s="119">
        <f>'МСП за январь-июнь 2019'!AD20</f>
        <v>6356.35454</v>
      </c>
      <c r="S18" s="117">
        <f t="shared" si="8"/>
        <v>0.03444513715710723</v>
      </c>
      <c r="T18" s="118">
        <f t="shared" si="12"/>
        <v>4157</v>
      </c>
      <c r="U18" s="119">
        <f t="shared" si="13"/>
        <v>11614.002676320004</v>
      </c>
      <c r="V18" s="117">
        <f t="shared" si="14"/>
        <v>0.12958229426433915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9"/>
        <v>0.07699501246882794</v>
      </c>
      <c r="Z18" s="119">
        <f t="shared" si="10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0"/>
        <v>0.16452618453865336</v>
      </c>
      <c r="AD18" s="120">
        <f t="shared" si="1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11913</v>
      </c>
      <c r="D19" s="112">
        <f t="shared" si="2"/>
        <v>3429</v>
      </c>
      <c r="E19" s="113">
        <f t="shared" si="3"/>
        <v>0.2878368169226895</v>
      </c>
      <c r="F19" s="114">
        <f t="shared" si="4"/>
        <v>9777.868944915648</v>
      </c>
      <c r="G19" s="114">
        <f t="shared" si="11"/>
        <v>475.25366700280205</v>
      </c>
      <c r="H19" s="115">
        <v>299</v>
      </c>
      <c r="I19" s="116">
        <v>612.5</v>
      </c>
      <c r="J19" s="117">
        <f t="shared" si="5"/>
        <v>0.025098631746831194</v>
      </c>
      <c r="K19" s="118">
        <f>'МСП за январь-июнь 2019'!D21</f>
        <v>1011</v>
      </c>
      <c r="L19" s="119">
        <f>'МСП за январь-июнь 2019'!K21</f>
        <v>2070.071941075649</v>
      </c>
      <c r="M19" s="117">
        <f t="shared" si="6"/>
        <v>0.0848652732309242</v>
      </c>
      <c r="N19" s="118">
        <f>'январь-май 2019'!H21+'январь-май 2019'!V21</f>
        <v>24</v>
      </c>
      <c r="O19" s="119">
        <f>'январь-май 2019'!O21+'январь-май 2019'!AH21</f>
        <v>7.76</v>
      </c>
      <c r="P19" s="117">
        <f t="shared" si="7"/>
        <v>0.002014605892722236</v>
      </c>
      <c r="Q19" s="118">
        <f>'МСП за январь-июнь 2019'!U21</f>
        <v>371</v>
      </c>
      <c r="R19" s="119">
        <f>'МСП за январь-июнь 2019'!AD21</f>
        <v>2232.58298</v>
      </c>
      <c r="S19" s="117">
        <f t="shared" si="8"/>
        <v>0.0311424494249979</v>
      </c>
      <c r="T19" s="118">
        <f t="shared" si="12"/>
        <v>1724</v>
      </c>
      <c r="U19" s="119">
        <f t="shared" si="13"/>
        <v>4854.954023839999</v>
      </c>
      <c r="V19" s="117">
        <f t="shared" si="14"/>
        <v>0.14471585662721398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9"/>
        <v>0.08587257617728532</v>
      </c>
      <c r="Z19" s="119">
        <f t="shared" si="10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0"/>
        <v>0.17686560899857298</v>
      </c>
      <c r="AD19" s="120">
        <f t="shared" si="1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22205</v>
      </c>
      <c r="D20" s="112">
        <f t="shared" si="2"/>
        <v>5798</v>
      </c>
      <c r="E20" s="113">
        <f t="shared" si="3"/>
        <v>0.26111236208061245</v>
      </c>
      <c r="F20" s="114">
        <f t="shared" si="4"/>
        <v>16006.898820729391</v>
      </c>
      <c r="G20" s="114">
        <f t="shared" si="11"/>
        <v>460.12702140765185</v>
      </c>
      <c r="H20" s="115">
        <v>513</v>
      </c>
      <c r="I20" s="116">
        <v>795.8</v>
      </c>
      <c r="J20" s="117">
        <f t="shared" si="5"/>
        <v>0.023102904751182166</v>
      </c>
      <c r="K20" s="118">
        <f>'МСП за январь-июнь 2019'!D22</f>
        <v>1962</v>
      </c>
      <c r="L20" s="119">
        <f>'МСП за январь-июнь 2019'!K22</f>
        <v>3392.9303407293914</v>
      </c>
      <c r="M20" s="117">
        <f t="shared" si="6"/>
        <v>0.08835847782031074</v>
      </c>
      <c r="N20" s="118">
        <f>'январь-май 2019'!H22+'январь-май 2019'!V22</f>
        <v>36</v>
      </c>
      <c r="O20" s="119">
        <f>'январь-май 2019'!O22+'январь-май 2019'!AH22</f>
        <v>17.599999999999998</v>
      </c>
      <c r="P20" s="117">
        <f t="shared" si="7"/>
        <v>0.0016212564737671695</v>
      </c>
      <c r="Q20" s="118">
        <f>'МСП за январь-июнь 2019'!U22</f>
        <v>824</v>
      </c>
      <c r="R20" s="119">
        <f>'МСП за январь-июнь 2019'!AD22</f>
        <v>5064</v>
      </c>
      <c r="S20" s="117">
        <f t="shared" si="8"/>
        <v>0.03710875928844855</v>
      </c>
      <c r="T20" s="118">
        <f t="shared" si="12"/>
        <v>2463</v>
      </c>
      <c r="U20" s="119">
        <f t="shared" si="13"/>
        <v>6736.56848</v>
      </c>
      <c r="V20" s="117">
        <f t="shared" si="14"/>
        <v>0.11092096374690386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9"/>
        <v>0.08921414095924342</v>
      </c>
      <c r="Z20" s="119">
        <f t="shared" si="10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0"/>
        <v>0.1487953163701869</v>
      </c>
      <c r="AD20" s="120">
        <f t="shared" si="1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35352</v>
      </c>
      <c r="D21" s="112">
        <f t="shared" si="2"/>
        <v>7886</v>
      </c>
      <c r="E21" s="113">
        <f t="shared" si="3"/>
        <v>0.22307083050463905</v>
      </c>
      <c r="F21" s="114">
        <f t="shared" si="4"/>
        <v>19318.818189924208</v>
      </c>
      <c r="G21" s="114">
        <f t="shared" si="11"/>
        <v>408.29356221836605</v>
      </c>
      <c r="H21" s="115">
        <v>430</v>
      </c>
      <c r="I21" s="116">
        <v>792.2</v>
      </c>
      <c r="J21" s="117">
        <f t="shared" si="5"/>
        <v>0.012163385381307987</v>
      </c>
      <c r="K21" s="118">
        <f>'МСП за январь-июнь 2019'!D23</f>
        <v>2762</v>
      </c>
      <c r="L21" s="119">
        <f>'МСП за январь-июнь 2019'!K23</f>
        <v>4626.47678992421</v>
      </c>
      <c r="M21" s="117">
        <f t="shared" si="6"/>
        <v>0.07812853586784341</v>
      </c>
      <c r="N21" s="118">
        <f>'январь-май 2019'!H23+'январь-май 2019'!V23</f>
        <v>88</v>
      </c>
      <c r="O21" s="119">
        <f>'январь-май 2019'!O23+'январь-май 2019'!AH23</f>
        <v>32.06</v>
      </c>
      <c r="P21" s="117">
        <f t="shared" si="7"/>
        <v>0.0024892509617560534</v>
      </c>
      <c r="Q21" s="118">
        <f>'МСП за январь-июнь 2019'!U23</f>
        <v>512</v>
      </c>
      <c r="R21" s="119">
        <f>'МСП за январь-июнь 2019'!AD23</f>
        <v>2813.1575000000003</v>
      </c>
      <c r="S21" s="117">
        <f t="shared" si="8"/>
        <v>0.014482914686580674</v>
      </c>
      <c r="T21" s="118">
        <f t="shared" si="12"/>
        <v>4094</v>
      </c>
      <c r="U21" s="119">
        <f t="shared" si="13"/>
        <v>11054.923899999998</v>
      </c>
      <c r="V21" s="117">
        <f t="shared" si="14"/>
        <v>0.11580674360715094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9"/>
        <v>0.07948630911971034</v>
      </c>
      <c r="Z21" s="119">
        <f t="shared" si="10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0"/>
        <v>0.13142113600362074</v>
      </c>
      <c r="AD21" s="120">
        <f t="shared" si="1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62030</v>
      </c>
      <c r="D22" s="112">
        <f t="shared" si="2"/>
        <v>12547</v>
      </c>
      <c r="E22" s="113">
        <f t="shared" si="3"/>
        <v>0.20227309366435595</v>
      </c>
      <c r="F22" s="114">
        <f t="shared" si="4"/>
        <v>35015.495503837185</v>
      </c>
      <c r="G22" s="114">
        <f t="shared" si="11"/>
        <v>465.124405619367</v>
      </c>
      <c r="H22" s="115">
        <v>1156</v>
      </c>
      <c r="I22" s="116">
        <v>2806.2</v>
      </c>
      <c r="J22" s="117">
        <f t="shared" si="5"/>
        <v>0.018636143801386427</v>
      </c>
      <c r="K22" s="118">
        <f>'МСП за январь-июнь 2019'!D24</f>
        <v>3722</v>
      </c>
      <c r="L22" s="119">
        <f>'МСП за январь-июнь 2019'!K24</f>
        <v>7193.286815997186</v>
      </c>
      <c r="M22" s="117">
        <f t="shared" si="6"/>
        <v>0.06000322424633242</v>
      </c>
      <c r="N22" s="118">
        <f>'январь-май 2019'!H24+'январь-май 2019'!V24</f>
        <v>98</v>
      </c>
      <c r="O22" s="119">
        <f>'январь-май 2019'!O24+'январь-май 2019'!AH24</f>
        <v>32.67</v>
      </c>
      <c r="P22" s="117">
        <f t="shared" si="7"/>
        <v>0.0015798807028857005</v>
      </c>
      <c r="Q22" s="118">
        <f>'МСП за январь-июнь 2019'!U24</f>
        <v>1442</v>
      </c>
      <c r="R22" s="119">
        <f>'МСП за январь-июнь 2019'!AD24</f>
        <v>8024.759730000001</v>
      </c>
      <c r="S22" s="117">
        <f t="shared" si="8"/>
        <v>0.023246816056746736</v>
      </c>
      <c r="T22" s="118">
        <f t="shared" si="12"/>
        <v>6129</v>
      </c>
      <c r="U22" s="119">
        <f t="shared" si="13"/>
        <v>16958.578957839996</v>
      </c>
      <c r="V22" s="117">
        <f t="shared" si="14"/>
        <v>0.09880702885700468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9"/>
        <v>0.060906013219409964</v>
      </c>
      <c r="Z22" s="119">
        <f t="shared" si="10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0"/>
        <v>0.12273093664355957</v>
      </c>
      <c r="AD22" s="120">
        <f t="shared" si="1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11989</v>
      </c>
      <c r="D23" s="112">
        <f t="shared" si="2"/>
        <v>3990</v>
      </c>
      <c r="E23" s="113">
        <f t="shared" si="3"/>
        <v>0.3328050713153724</v>
      </c>
      <c r="F23" s="114">
        <f t="shared" si="4"/>
        <v>10642.47110475983</v>
      </c>
      <c r="G23" s="114">
        <f t="shared" si="11"/>
        <v>444.54766519464624</v>
      </c>
      <c r="H23" s="115">
        <v>619</v>
      </c>
      <c r="I23" s="116">
        <v>1120.4</v>
      </c>
      <c r="J23" s="117">
        <f t="shared" si="5"/>
        <v>0.05163066143965302</v>
      </c>
      <c r="K23" s="118">
        <f>'МСП за январь-июнь 2019'!D25</f>
        <v>1382</v>
      </c>
      <c r="L23" s="119">
        <f>'МСП за январь-июнь 2019'!K25</f>
        <v>2799.0028247598298</v>
      </c>
      <c r="M23" s="117">
        <f t="shared" si="6"/>
        <v>0.1152723329718909</v>
      </c>
      <c r="N23" s="118">
        <f>'январь-май 2019'!H25+'январь-май 2019'!V25</f>
        <v>21</v>
      </c>
      <c r="O23" s="119">
        <f>'январь-май 2019'!O25+'январь-май 2019'!AH25</f>
        <v>10.98</v>
      </c>
      <c r="P23" s="117">
        <f t="shared" si="7"/>
        <v>0.0017516056385019601</v>
      </c>
      <c r="Q23" s="118">
        <f>'МСП за январь-июнь 2019'!U25</f>
        <v>474</v>
      </c>
      <c r="R23" s="119">
        <f>'МСП за январь-июнь 2019'!AD25</f>
        <v>2533.5825</v>
      </c>
      <c r="S23" s="117">
        <f t="shared" si="8"/>
        <v>0.03953624155475853</v>
      </c>
      <c r="T23" s="118">
        <f t="shared" si="12"/>
        <v>1494</v>
      </c>
      <c r="U23" s="119">
        <f t="shared" si="13"/>
        <v>4178.505780000001</v>
      </c>
      <c r="V23" s="117">
        <f t="shared" si="14"/>
        <v>0.12461422971056801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9"/>
        <v>0.11627325047960631</v>
      </c>
      <c r="Z23" s="119">
        <f t="shared" si="10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0"/>
        <v>0.1649011593961131</v>
      </c>
      <c r="AD23" s="120">
        <f t="shared" si="1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8448</v>
      </c>
      <c r="D24" s="112">
        <f t="shared" si="2"/>
        <v>2632</v>
      </c>
      <c r="E24" s="113">
        <f t="shared" si="3"/>
        <v>0.3115530303030303</v>
      </c>
      <c r="F24" s="114">
        <f t="shared" si="4"/>
        <v>6936.359998579454</v>
      </c>
      <c r="G24" s="114">
        <f t="shared" si="11"/>
        <v>439.2325227063991</v>
      </c>
      <c r="H24" s="115">
        <v>307</v>
      </c>
      <c r="I24" s="116">
        <v>535.7</v>
      </c>
      <c r="J24" s="117">
        <f t="shared" si="5"/>
        <v>0.03633996212121212</v>
      </c>
      <c r="K24" s="118">
        <f>'МСП за январь-июнь 2019'!D26</f>
        <v>873</v>
      </c>
      <c r="L24" s="119">
        <f>'МСП за январь-июнь 2019'!K26</f>
        <v>1356.1448153794533</v>
      </c>
      <c r="M24" s="117">
        <f t="shared" si="6"/>
        <v>0.10333806818181818</v>
      </c>
      <c r="N24" s="118">
        <f>'январь-май 2019'!H26+'январь-май 2019'!V26</f>
        <v>3</v>
      </c>
      <c r="O24" s="119">
        <f>'январь-май 2019'!O26+'январь-май 2019'!AH26</f>
        <v>0.31</v>
      </c>
      <c r="P24" s="117">
        <f t="shared" si="7"/>
        <v>0.0003551136363636364</v>
      </c>
      <c r="Q24" s="118">
        <f>'МСП за январь-июнь 2019'!U26</f>
        <v>336</v>
      </c>
      <c r="R24" s="119">
        <f>'МСП за январь-июнь 2019'!AD26</f>
        <v>2043.47165</v>
      </c>
      <c r="S24" s="117">
        <f t="shared" si="8"/>
        <v>0.03977272727272727</v>
      </c>
      <c r="T24" s="118">
        <f t="shared" si="12"/>
        <v>1113</v>
      </c>
      <c r="U24" s="119">
        <f t="shared" si="13"/>
        <v>3000.7335332000007</v>
      </c>
      <c r="V24" s="117">
        <f t="shared" si="14"/>
        <v>0.1317471590909091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9"/>
        <v>0.10357481060606061</v>
      </c>
      <c r="Z24" s="119">
        <f t="shared" si="10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0"/>
        <v>0.17163825757575757</v>
      </c>
      <c r="AD24" s="120">
        <f t="shared" si="1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24595</v>
      </c>
      <c r="D25" s="112">
        <f t="shared" si="2"/>
        <v>7672</v>
      </c>
      <c r="E25" s="113">
        <f t="shared" si="3"/>
        <v>0.3119333197804432</v>
      </c>
      <c r="F25" s="114">
        <f t="shared" si="4"/>
        <v>19729.724419098435</v>
      </c>
      <c r="G25" s="114">
        <f t="shared" si="11"/>
        <v>428.6088898830908</v>
      </c>
      <c r="H25" s="115">
        <v>1298</v>
      </c>
      <c r="I25" s="116">
        <v>2767</v>
      </c>
      <c r="J25" s="117">
        <f t="shared" si="5"/>
        <v>0.052774954258995734</v>
      </c>
      <c r="K25" s="118">
        <f>'МСП за январь-июнь 2019'!D27</f>
        <v>2266</v>
      </c>
      <c r="L25" s="119">
        <f>'МСП за январь-июнь 2019'!K27</f>
        <v>4408.922299098434</v>
      </c>
      <c r="M25" s="117">
        <f t="shared" si="6"/>
        <v>0.09213254726570441</v>
      </c>
      <c r="N25" s="118">
        <f>'январь-май 2019'!H27+'январь-май 2019'!V27</f>
        <v>58</v>
      </c>
      <c r="O25" s="119">
        <f>'январь-май 2019'!O27+'январь-май 2019'!AH27</f>
        <v>22.450000000000003</v>
      </c>
      <c r="P25" s="117">
        <f t="shared" si="7"/>
        <v>0.0023582028867656026</v>
      </c>
      <c r="Q25" s="118">
        <f>'МСП за январь-июнь 2019'!U27</f>
        <v>425</v>
      </c>
      <c r="R25" s="119">
        <f>'МСП за январь-июнь 2019'!AD27</f>
        <v>2358.4525</v>
      </c>
      <c r="S25" s="117">
        <f t="shared" si="8"/>
        <v>0.01727993494612726</v>
      </c>
      <c r="T25" s="118">
        <f t="shared" si="12"/>
        <v>3625</v>
      </c>
      <c r="U25" s="119">
        <f t="shared" si="13"/>
        <v>10172.89962</v>
      </c>
      <c r="V25" s="117">
        <f t="shared" si="14"/>
        <v>0.14738768042285016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9"/>
        <v>0.09339296605001017</v>
      </c>
      <c r="Z25" s="119">
        <f t="shared" si="10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0"/>
        <v>0.16576539947143729</v>
      </c>
      <c r="AD25" s="120">
        <f t="shared" si="1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16256</v>
      </c>
      <c r="D26" s="112">
        <f t="shared" si="2"/>
        <v>6721</v>
      </c>
      <c r="E26" s="113">
        <f t="shared" si="3"/>
        <v>0.413447342519685</v>
      </c>
      <c r="F26" s="114">
        <f t="shared" si="4"/>
        <v>17768.33533369445</v>
      </c>
      <c r="G26" s="114">
        <f t="shared" si="11"/>
        <v>440.61735192417916</v>
      </c>
      <c r="H26" s="115">
        <v>537</v>
      </c>
      <c r="I26" s="116">
        <v>714.8</v>
      </c>
      <c r="J26" s="117">
        <f t="shared" si="5"/>
        <v>0.03303395669291338</v>
      </c>
      <c r="K26" s="118">
        <f>'МСП за январь-июнь 2019'!D28</f>
        <v>2083</v>
      </c>
      <c r="L26" s="119">
        <f>'МСП за январь-июнь 2019'!K28</f>
        <v>3453.463093694447</v>
      </c>
      <c r="M26" s="117">
        <f t="shared" si="6"/>
        <v>0.1281373031496063</v>
      </c>
      <c r="N26" s="118">
        <f>'январь-май 2019'!H28+'январь-май 2019'!V28</f>
        <v>17</v>
      </c>
      <c r="O26" s="119">
        <f>'январь-май 2019'!O28+'январь-май 2019'!AH28</f>
        <v>6.680000000000001</v>
      </c>
      <c r="P26" s="117">
        <f t="shared" si="7"/>
        <v>0.0010457677165354332</v>
      </c>
      <c r="Q26" s="118">
        <f>'МСП за январь-июнь 2019'!U28</f>
        <v>658</v>
      </c>
      <c r="R26" s="119">
        <f>'МСП за январь-июнь 2019'!AD28</f>
        <v>3661.9049999999997</v>
      </c>
      <c r="S26" s="117">
        <f t="shared" si="8"/>
        <v>0.04047736220472441</v>
      </c>
      <c r="T26" s="118">
        <f t="shared" si="12"/>
        <v>3426</v>
      </c>
      <c r="U26" s="119">
        <f t="shared" si="13"/>
        <v>9931.487240000002</v>
      </c>
      <c r="V26" s="117">
        <f t="shared" si="14"/>
        <v>0.2107529527559055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9"/>
        <v>0.12869094488188976</v>
      </c>
      <c r="Z26" s="119">
        <f t="shared" si="10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0"/>
        <v>0.2517224409448819</v>
      </c>
      <c r="AD26" s="120">
        <f t="shared" si="1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14049</v>
      </c>
      <c r="D27" s="112">
        <f t="shared" si="2"/>
        <v>4407</v>
      </c>
      <c r="E27" s="113">
        <f t="shared" si="3"/>
        <v>0.31368780696134957</v>
      </c>
      <c r="F27" s="114">
        <f t="shared" si="4"/>
        <v>11738.97531428883</v>
      </c>
      <c r="G27" s="114">
        <f t="shared" si="11"/>
        <v>443.9518687803052</v>
      </c>
      <c r="H27" s="115">
        <v>683</v>
      </c>
      <c r="I27" s="116">
        <v>836.4</v>
      </c>
      <c r="J27" s="117">
        <f t="shared" si="5"/>
        <v>0.04861555982632216</v>
      </c>
      <c r="K27" s="118">
        <f>'МСП за январь-июнь 2019'!D29</f>
        <v>1384</v>
      </c>
      <c r="L27" s="119">
        <f>'МСП за январь-июнь 2019'!K29</f>
        <v>2124.9199142888297</v>
      </c>
      <c r="M27" s="117">
        <f t="shared" si="6"/>
        <v>0.09851234963342587</v>
      </c>
      <c r="N27" s="118">
        <f>'январь-май 2019'!H29+'январь-май 2019'!V29</f>
        <v>12</v>
      </c>
      <c r="O27" s="119">
        <f>'январь-май 2019'!O29+'январь-май 2019'!AH29</f>
        <v>3.4899999999999998</v>
      </c>
      <c r="P27" s="117">
        <f t="shared" si="7"/>
        <v>0.0008541533205210335</v>
      </c>
      <c r="Q27" s="118">
        <f>'МСП за январь-июнь 2019'!U29</f>
        <v>568</v>
      </c>
      <c r="R27" s="119">
        <f>'МСП за январь-июнь 2019'!AD29</f>
        <v>3875.3275000000003</v>
      </c>
      <c r="S27" s="117">
        <f t="shared" si="8"/>
        <v>0.04042992383799559</v>
      </c>
      <c r="T27" s="118">
        <f t="shared" si="12"/>
        <v>1760</v>
      </c>
      <c r="U27" s="119">
        <f t="shared" si="13"/>
        <v>4898.8378999999995</v>
      </c>
      <c r="V27" s="117">
        <f t="shared" si="14"/>
        <v>0.1252758203430849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9"/>
        <v>0.09893942629368638</v>
      </c>
      <c r="Z27" s="119">
        <f t="shared" si="10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0"/>
        <v>0.166132820841341</v>
      </c>
      <c r="AD27" s="120">
        <f t="shared" si="1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34199</v>
      </c>
      <c r="D28" s="112">
        <f t="shared" si="2"/>
        <v>10388</v>
      </c>
      <c r="E28" s="113">
        <f t="shared" si="3"/>
        <v>0.30375157168338257</v>
      </c>
      <c r="F28" s="114">
        <f t="shared" si="4"/>
        <v>28820.308124066552</v>
      </c>
      <c r="G28" s="114">
        <f t="shared" si="11"/>
        <v>462.39744776130397</v>
      </c>
      <c r="H28" s="115">
        <v>1309</v>
      </c>
      <c r="I28" s="116">
        <v>4582.900000000001</v>
      </c>
      <c r="J28" s="117">
        <f t="shared" si="5"/>
        <v>0.03827597298166613</v>
      </c>
      <c r="K28" s="118">
        <f>'МСП за январь-июнь 2019'!D30</f>
        <v>3143</v>
      </c>
      <c r="L28" s="119">
        <f>'МСП за январь-июнь 2019'!K30</f>
        <v>8585.174684066553</v>
      </c>
      <c r="M28" s="117">
        <f t="shared" si="6"/>
        <v>0.09190327202549782</v>
      </c>
      <c r="N28" s="118">
        <f>'январь-май 2019'!H30+'январь-май 2019'!V30</f>
        <v>510</v>
      </c>
      <c r="O28" s="119">
        <f>'январь-май 2019'!O30+'январь-май 2019'!AH30</f>
        <v>182.92999999999998</v>
      </c>
      <c r="P28" s="117">
        <f t="shared" si="7"/>
        <v>0.014912716746103687</v>
      </c>
      <c r="Q28" s="118">
        <f>'январь-май 2019'!U30</f>
        <v>0</v>
      </c>
      <c r="R28" s="119">
        <f>'январь-май 2019'!AG30</f>
        <v>0</v>
      </c>
      <c r="S28" s="117">
        <f t="shared" si="8"/>
        <v>0</v>
      </c>
      <c r="T28" s="118">
        <f t="shared" si="12"/>
        <v>5426</v>
      </c>
      <c r="U28" s="119">
        <f t="shared" si="13"/>
        <v>15469.303439999998</v>
      </c>
      <c r="V28" s="117">
        <f t="shared" si="14"/>
        <v>0.1586596099301149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9"/>
        <v>0.09985672095675312</v>
      </c>
      <c r="Z28" s="119">
        <f t="shared" si="10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0"/>
        <v>0.1656188777449633</v>
      </c>
      <c r="AD28" s="120">
        <f t="shared" si="1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45257</v>
      </c>
      <c r="D29" s="112">
        <f t="shared" si="2"/>
        <v>12244</v>
      </c>
      <c r="E29" s="113">
        <f t="shared" si="3"/>
        <v>0.2705437832821442</v>
      </c>
      <c r="F29" s="114">
        <f t="shared" si="4"/>
        <v>33251.978864080025</v>
      </c>
      <c r="G29" s="114">
        <f t="shared" si="11"/>
        <v>452.62957181857814</v>
      </c>
      <c r="H29" s="115">
        <v>2318</v>
      </c>
      <c r="I29" s="116">
        <v>8212.6</v>
      </c>
      <c r="J29" s="117">
        <f t="shared" si="5"/>
        <v>0.05121859601829551</v>
      </c>
      <c r="K29" s="118">
        <f>'МСП за январь-июнь 2019'!D31</f>
        <v>4300</v>
      </c>
      <c r="L29" s="119">
        <f>'МСП за январь-июнь 2019'!K31</f>
        <v>10599.39366408003</v>
      </c>
      <c r="M29" s="117">
        <f t="shared" si="6"/>
        <v>0.09501292617716596</v>
      </c>
      <c r="N29" s="118">
        <f>'январь-май 2019'!H31+'январь-май 2019'!V31</f>
        <v>514</v>
      </c>
      <c r="O29" s="119">
        <f>'январь-май 2019'!O31+'январь-май 2019'!AH31</f>
        <v>200.83</v>
      </c>
      <c r="P29" s="117">
        <f t="shared" si="7"/>
        <v>0.011357359082572861</v>
      </c>
      <c r="Q29" s="118">
        <f>'январь-май 2019'!U31</f>
        <v>0</v>
      </c>
      <c r="R29" s="119">
        <f>'январь-май 2019'!AG31</f>
        <v>0</v>
      </c>
      <c r="S29" s="117">
        <f t="shared" si="8"/>
        <v>0</v>
      </c>
      <c r="T29" s="118">
        <f t="shared" si="12"/>
        <v>5112</v>
      </c>
      <c r="U29" s="119">
        <f t="shared" si="13"/>
        <v>14239.155199999997</v>
      </c>
      <c r="V29" s="117">
        <f t="shared" si="14"/>
        <v>0.11295490200410986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9"/>
        <v>0.10089046998254414</v>
      </c>
      <c r="Z29" s="119">
        <f t="shared" si="10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0"/>
        <v>0.11843471728130454</v>
      </c>
      <c r="AD29" s="120">
        <f t="shared" si="1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127208</v>
      </c>
      <c r="D30" s="112">
        <f t="shared" si="2"/>
        <v>32437</v>
      </c>
      <c r="E30" s="113">
        <f t="shared" si="3"/>
        <v>0.2549918244135589</v>
      </c>
      <c r="F30" s="114">
        <f t="shared" si="4"/>
        <v>86941.99775921967</v>
      </c>
      <c r="G30" s="114">
        <f t="shared" si="11"/>
        <v>446.7223528646282</v>
      </c>
      <c r="H30" s="115">
        <v>5134</v>
      </c>
      <c r="I30" s="116">
        <v>18406.5</v>
      </c>
      <c r="J30" s="117">
        <f t="shared" si="5"/>
        <v>0.04035909691214389</v>
      </c>
      <c r="K30" s="118">
        <f>'МСП за январь-июнь 2019'!D32</f>
        <v>11646</v>
      </c>
      <c r="L30" s="119">
        <f>'МСП за январь-июнь 2019'!K32</f>
        <v>27105.994239219654</v>
      </c>
      <c r="M30" s="117">
        <f t="shared" si="6"/>
        <v>0.09155084585875102</v>
      </c>
      <c r="N30" s="118">
        <f>'январь-май 2019'!H32+'январь-май 2019'!V32</f>
        <v>1552</v>
      </c>
      <c r="O30" s="119">
        <f>'январь-май 2019'!O32+'январь-май 2019'!AH32</f>
        <v>513.6800000000001</v>
      </c>
      <c r="P30" s="117">
        <f t="shared" si="7"/>
        <v>0.012200490535186466</v>
      </c>
      <c r="Q30" s="118">
        <f>'январь-май 2019'!U32</f>
        <v>0</v>
      </c>
      <c r="R30" s="119">
        <f>'январь-май 2019'!AG32</f>
        <v>0</v>
      </c>
      <c r="S30" s="117">
        <f t="shared" si="8"/>
        <v>0</v>
      </c>
      <c r="T30" s="118">
        <f t="shared" si="12"/>
        <v>14105</v>
      </c>
      <c r="U30" s="119">
        <f t="shared" si="13"/>
        <v>40915.82352000001</v>
      </c>
      <c r="V30" s="117">
        <f t="shared" si="14"/>
        <v>0.11088139110747752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9"/>
        <v>0.09805987044839948</v>
      </c>
      <c r="Z30" s="119">
        <f t="shared" si="10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0"/>
        <v>0.11657285705301554</v>
      </c>
      <c r="AD30" s="120">
        <f t="shared" si="1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28675</v>
      </c>
      <c r="D31" s="112">
        <f t="shared" si="2"/>
        <v>9477</v>
      </c>
      <c r="E31" s="113">
        <f t="shared" si="3"/>
        <v>0.33049694856146467</v>
      </c>
      <c r="F31" s="114">
        <f t="shared" si="4"/>
        <v>28845.303206591147</v>
      </c>
      <c r="G31" s="114">
        <f t="shared" si="11"/>
        <v>507.28611738227903</v>
      </c>
      <c r="H31" s="115">
        <v>1853</v>
      </c>
      <c r="I31" s="116">
        <v>8114.4</v>
      </c>
      <c r="J31" s="117">
        <f t="shared" si="5"/>
        <v>0.0646207497820401</v>
      </c>
      <c r="K31" s="118">
        <f>'МСП за январь-июнь 2019'!D33</f>
        <v>3593</v>
      </c>
      <c r="L31" s="119">
        <f>'МСП за январь-июнь 2019'!K33</f>
        <v>10290.659366591144</v>
      </c>
      <c r="M31" s="117">
        <f t="shared" si="6"/>
        <v>0.12530078465562336</v>
      </c>
      <c r="N31" s="118">
        <f>'январь-май 2019'!H33+'январь-май 2019'!V33</f>
        <v>414</v>
      </c>
      <c r="O31" s="119">
        <f>'январь-май 2019'!O33+'январь-май 2019'!AH33</f>
        <v>153.5</v>
      </c>
      <c r="P31" s="117">
        <f t="shared" si="7"/>
        <v>0.014437663469921534</v>
      </c>
      <c r="Q31" s="118">
        <f>'январь-май 2019'!U33</f>
        <v>0</v>
      </c>
      <c r="R31" s="119">
        <f>'январь-май 2019'!AG33</f>
        <v>0</v>
      </c>
      <c r="S31" s="117">
        <f t="shared" si="8"/>
        <v>0</v>
      </c>
      <c r="T31" s="118">
        <f t="shared" si="12"/>
        <v>3617</v>
      </c>
      <c r="U31" s="119">
        <f t="shared" si="13"/>
        <v>10286.743840000001</v>
      </c>
      <c r="V31" s="117">
        <f t="shared" si="14"/>
        <v>0.1261377506538797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9"/>
        <v>0.13283347863993025</v>
      </c>
      <c r="Z31" s="119">
        <f t="shared" si="10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0"/>
        <v>0.13304272013949434</v>
      </c>
      <c r="AD31" s="120">
        <f t="shared" si="1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506267</v>
      </c>
      <c r="D32" s="112">
        <f t="shared" si="2"/>
        <v>113556</v>
      </c>
      <c r="E32" s="113">
        <f>D32/C32</f>
        <v>0.22430061607807739</v>
      </c>
      <c r="F32" s="114">
        <f t="shared" si="4"/>
        <v>312649.39037637896</v>
      </c>
      <c r="G32" s="114">
        <f t="shared" si="11"/>
        <v>458.8769570026814</v>
      </c>
      <c r="H32" s="115">
        <v>19809</v>
      </c>
      <c r="I32" s="116">
        <v>70551</v>
      </c>
      <c r="J32" s="117">
        <f>H32/C32</f>
        <v>0.03912757497526009</v>
      </c>
      <c r="K32" s="118">
        <f>'МСП за январь-июнь 2019'!D34</f>
        <v>41543</v>
      </c>
      <c r="L32" s="119">
        <f>'МСП за январь-июнь 2019'!K34</f>
        <v>97865.29037637897</v>
      </c>
      <c r="M32" s="117">
        <f t="shared" si="6"/>
        <v>0.08205749140275784</v>
      </c>
      <c r="N32" s="118">
        <f>'январь-май 2019'!H34+'январь-май 2019'!V34</f>
        <v>3877</v>
      </c>
      <c r="O32" s="119">
        <f>'январь-май 2019'!O34+'январь-май 2019'!AH34</f>
        <v>1457.9</v>
      </c>
      <c r="P32" s="117">
        <f t="shared" si="7"/>
        <v>0.007658014446922276</v>
      </c>
      <c r="Q32" s="118">
        <f>'МСП за январь-июнь 2019'!U34</f>
        <v>478</v>
      </c>
      <c r="R32" s="119">
        <f>'МСП за январь-июнь 2019'!AD34</f>
        <v>2909.1625</v>
      </c>
      <c r="S32" s="117">
        <f t="shared" si="8"/>
        <v>0.0009441658255426484</v>
      </c>
      <c r="T32" s="118">
        <f t="shared" si="12"/>
        <v>47849</v>
      </c>
      <c r="U32" s="119">
        <f t="shared" si="13"/>
        <v>139866.03749999998</v>
      </c>
      <c r="V32" s="117">
        <f t="shared" si="14"/>
        <v>0.09451336942759453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9"/>
        <v>0.08644647982191216</v>
      </c>
      <c r="Z32" s="119">
        <f t="shared" si="10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0"/>
        <v>0.09872656128090514</v>
      </c>
      <c r="AD32" s="120">
        <f t="shared" si="1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1223524</v>
      </c>
      <c r="D33" s="171">
        <f t="shared" si="2"/>
        <v>310449</v>
      </c>
      <c r="E33" s="124">
        <f t="shared" si="3"/>
        <v>0.25373347805192215</v>
      </c>
      <c r="F33" s="125">
        <f>SUM(F7:F32)</f>
        <v>847300.63594816</v>
      </c>
      <c r="G33" s="126">
        <f t="shared" si="11"/>
        <v>454.8791352461327</v>
      </c>
      <c r="H33" s="123">
        <f>SUM(H7:H32)</f>
        <v>45248</v>
      </c>
      <c r="I33" s="125">
        <f>SUM(I7:I32)</f>
        <v>136647.08000000002</v>
      </c>
      <c r="J33" s="127">
        <f t="shared" si="5"/>
        <v>0.03698170203445131</v>
      </c>
      <c r="K33" s="170">
        <f>'МСП за январь-июнь 2019'!D35</f>
        <v>105279</v>
      </c>
      <c r="L33" s="125">
        <f>'МСП за январь-июнь 2019'!K35</f>
        <v>228459.06579999998</v>
      </c>
      <c r="M33" s="127">
        <f t="shared" si="6"/>
        <v>0.08604571712528729</v>
      </c>
      <c r="N33" s="123">
        <f>SUM(N7:N32)</f>
        <v>7681</v>
      </c>
      <c r="O33" s="125">
        <f>SUM(O7:O32)</f>
        <v>2807.7400000000002</v>
      </c>
      <c r="P33" s="127">
        <f t="shared" si="7"/>
        <v>0.0062777681516668245</v>
      </c>
      <c r="Q33" s="123">
        <f>SUM(Q7:Q32)</f>
        <v>15064</v>
      </c>
      <c r="R33" s="125">
        <f>SUM(R7:R32)</f>
        <v>88525.52352000002</v>
      </c>
      <c r="S33" s="127">
        <f t="shared" si="8"/>
        <v>0.012311977533746785</v>
      </c>
      <c r="T33" s="123">
        <f>SUM(T7:T32)</f>
        <v>137177</v>
      </c>
      <c r="U33" s="125">
        <f>SUM(U7:U32)</f>
        <v>390861.22662816</v>
      </c>
      <c r="V33" s="127">
        <f t="shared" si="14"/>
        <v>0.11211631320676996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9"/>
        <v>0.08952174211539782</v>
      </c>
      <c r="Z33" s="128">
        <f t="shared" si="10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0"/>
        <v>0.12723003390207302</v>
      </c>
      <c r="AD33" s="129">
        <f t="shared" si="1"/>
        <v>609.4582352917537</v>
      </c>
    </row>
    <row r="34" spans="4:24" ht="15" hidden="1">
      <c r="D34" s="104">
        <f>H33+K33+N33+Q33+T33</f>
        <v>310449</v>
      </c>
      <c r="I34" s="105">
        <f>I33/H33/5*1000</f>
        <v>603.9916902404527</v>
      </c>
      <c r="L34" s="105">
        <f>L33/K33/5*1000</f>
        <v>434.0069069804994</v>
      </c>
      <c r="O34" s="105">
        <f>O33/N33/5*1000</f>
        <v>73.10870980341103</v>
      </c>
      <c r="R34" s="105">
        <f>R33/Q33/5*1000</f>
        <v>1175.3255910780672</v>
      </c>
      <c r="U34" s="105">
        <f>U33/T33/5*1000</f>
        <v>569.864083087048</v>
      </c>
      <c r="W34" s="135">
        <f>'МСП за январь-июнь 2019'!B36-K34</f>
        <v>0</v>
      </c>
      <c r="X34" s="120">
        <f>'МСП за январь-июнь 2019'!I36-'по форме министра на 01.07.2019'!L34-'МСП за январь-июнь 2019'!O36</f>
        <v>-434.0069069804994</v>
      </c>
    </row>
    <row r="35" ht="15">
      <c r="A35" s="132" t="s">
        <v>141</v>
      </c>
    </row>
    <row r="36" ht="15">
      <c r="A36" s="132" t="s">
        <v>142</v>
      </c>
    </row>
    <row r="37" ht="15">
      <c r="A37" s="133" t="s">
        <v>143</v>
      </c>
    </row>
  </sheetData>
  <sheetProtection/>
  <mergeCells count="16">
    <mergeCell ref="A33:B33"/>
    <mergeCell ref="A1:V1"/>
    <mergeCell ref="A2:V2"/>
    <mergeCell ref="A4:A6"/>
    <mergeCell ref="B4:B6"/>
    <mergeCell ref="C4:C6"/>
    <mergeCell ref="D4:E5"/>
    <mergeCell ref="F4:G5"/>
    <mergeCell ref="H5:J5"/>
    <mergeCell ref="K5:M5"/>
    <mergeCell ref="H4:U4"/>
    <mergeCell ref="N5:P5"/>
    <mergeCell ref="Q5:S5"/>
    <mergeCell ref="W5:Z5"/>
    <mergeCell ref="AA5:AD5"/>
    <mergeCell ref="T5:U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5"/>
  <sheetViews>
    <sheetView zoomScale="40" zoomScaleNormal="40" zoomScalePageLayoutView="0" workbookViewId="0" topLeftCell="A1">
      <selection activeCell="Z38" sqref="Z38"/>
    </sheetView>
  </sheetViews>
  <sheetFormatPr defaultColWidth="9.140625" defaultRowHeight="15"/>
  <cols>
    <col min="9" max="9" width="11.8515625" style="0" customWidth="1"/>
    <col min="10" max="10" width="13.8515625" style="0" customWidth="1"/>
    <col min="11" max="11" width="11.57421875" style="0" customWidth="1"/>
    <col min="13" max="13" width="11.421875" style="0" customWidth="1"/>
    <col min="24" max="24" width="12.421875" style="0" customWidth="1"/>
    <col min="26" max="26" width="11.7109375" style="0" customWidth="1"/>
    <col min="27" max="27" width="11.57421875" style="0" customWidth="1"/>
  </cols>
  <sheetData>
    <row r="1" spans="1:31" ht="14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254" t="s">
        <v>52</v>
      </c>
      <c r="O1" s="254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254" t="s">
        <v>53</v>
      </c>
      <c r="AE1" s="254"/>
    </row>
    <row r="2" spans="1:31" ht="15">
      <c r="A2" s="138"/>
      <c r="B2" s="255" t="s">
        <v>149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 t="s">
        <v>127</v>
      </c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31" ht="14.25">
      <c r="A3" s="256" t="s">
        <v>55</v>
      </c>
      <c r="B3" s="256" t="s">
        <v>56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 t="s">
        <v>57</v>
      </c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</row>
    <row r="4" spans="1:31" ht="14.25">
      <c r="A4" s="256"/>
      <c r="B4" s="248" t="s">
        <v>64</v>
      </c>
      <c r="C4" s="139"/>
      <c r="D4" s="139"/>
      <c r="E4" s="248" t="s">
        <v>65</v>
      </c>
      <c r="F4" s="253" t="s">
        <v>66</v>
      </c>
      <c r="G4" s="253"/>
      <c r="H4" s="253"/>
      <c r="I4" s="248" t="s">
        <v>67</v>
      </c>
      <c r="J4" s="248" t="s">
        <v>68</v>
      </c>
      <c r="K4" s="139"/>
      <c r="L4" s="139"/>
      <c r="M4" s="253" t="s">
        <v>66</v>
      </c>
      <c r="N4" s="253"/>
      <c r="O4" s="253"/>
      <c r="P4" s="248" t="s">
        <v>69</v>
      </c>
      <c r="Q4" s="248" t="s">
        <v>70</v>
      </c>
      <c r="R4" s="140" t="s">
        <v>66</v>
      </c>
      <c r="S4" s="140"/>
      <c r="T4" s="140"/>
      <c r="U4" s="140"/>
      <c r="V4" s="140"/>
      <c r="W4" s="140"/>
      <c r="X4" s="248" t="s">
        <v>71</v>
      </c>
      <c r="Y4" s="139"/>
      <c r="Z4" s="248" t="s">
        <v>72</v>
      </c>
      <c r="AA4" s="249" t="s">
        <v>66</v>
      </c>
      <c r="AB4" s="249"/>
      <c r="AC4" s="249"/>
      <c r="AD4" s="249"/>
      <c r="AE4" s="249"/>
    </row>
    <row r="5" spans="1:31" ht="409.5">
      <c r="A5" s="256"/>
      <c r="B5" s="248"/>
      <c r="C5" s="139"/>
      <c r="D5" s="139"/>
      <c r="E5" s="248"/>
      <c r="F5" s="248" t="s">
        <v>76</v>
      </c>
      <c r="G5" s="248" t="s">
        <v>77</v>
      </c>
      <c r="H5" s="248" t="s">
        <v>78</v>
      </c>
      <c r="I5" s="248"/>
      <c r="J5" s="248"/>
      <c r="K5" s="141"/>
      <c r="L5" s="250" t="s">
        <v>79</v>
      </c>
      <c r="M5" s="248" t="s">
        <v>80</v>
      </c>
      <c r="N5" s="248" t="s">
        <v>81</v>
      </c>
      <c r="O5" s="248" t="s">
        <v>82</v>
      </c>
      <c r="P5" s="248"/>
      <c r="Q5" s="248"/>
      <c r="R5" s="139" t="s">
        <v>83</v>
      </c>
      <c r="S5" s="139" t="s">
        <v>84</v>
      </c>
      <c r="T5" s="139" t="s">
        <v>85</v>
      </c>
      <c r="U5" s="139" t="s">
        <v>86</v>
      </c>
      <c r="V5" s="139" t="s">
        <v>87</v>
      </c>
      <c r="W5" s="139"/>
      <c r="X5" s="248"/>
      <c r="Y5" s="139"/>
      <c r="Z5" s="248"/>
      <c r="AA5" s="248" t="s">
        <v>88</v>
      </c>
      <c r="AB5" s="248" t="s">
        <v>89</v>
      </c>
      <c r="AC5" s="248" t="s">
        <v>90</v>
      </c>
      <c r="AD5" s="248" t="s">
        <v>91</v>
      </c>
      <c r="AE5" s="248" t="s">
        <v>92</v>
      </c>
    </row>
    <row r="6" spans="1:31" ht="14.25">
      <c r="A6" s="256"/>
      <c r="B6" s="248"/>
      <c r="C6" s="139"/>
      <c r="D6" s="139"/>
      <c r="E6" s="248"/>
      <c r="F6" s="248"/>
      <c r="G6" s="248"/>
      <c r="H6" s="248"/>
      <c r="I6" s="248"/>
      <c r="J6" s="248"/>
      <c r="K6" s="142"/>
      <c r="L6" s="251"/>
      <c r="M6" s="248"/>
      <c r="N6" s="248"/>
      <c r="O6" s="248"/>
      <c r="P6" s="248"/>
      <c r="Q6" s="248"/>
      <c r="R6" s="139"/>
      <c r="S6" s="139"/>
      <c r="T6" s="139"/>
      <c r="U6" s="139"/>
      <c r="V6" s="139"/>
      <c r="W6" s="139"/>
      <c r="X6" s="248"/>
      <c r="Y6" s="139"/>
      <c r="Z6" s="248"/>
      <c r="AA6" s="248"/>
      <c r="AB6" s="248"/>
      <c r="AC6" s="248"/>
      <c r="AD6" s="248"/>
      <c r="AE6" s="248"/>
    </row>
    <row r="7" spans="1:31" ht="97.5">
      <c r="A7" s="256"/>
      <c r="B7" s="248"/>
      <c r="C7" s="139"/>
      <c r="D7" s="139" t="s">
        <v>93</v>
      </c>
      <c r="E7" s="248"/>
      <c r="F7" s="248"/>
      <c r="G7" s="248"/>
      <c r="H7" s="248"/>
      <c r="I7" s="248"/>
      <c r="J7" s="248"/>
      <c r="K7" s="143" t="s">
        <v>94</v>
      </c>
      <c r="L7" s="252"/>
      <c r="M7" s="248"/>
      <c r="N7" s="248"/>
      <c r="O7" s="248"/>
      <c r="P7" s="248"/>
      <c r="Q7" s="248"/>
      <c r="R7" s="139"/>
      <c r="S7" s="139"/>
      <c r="T7" s="139"/>
      <c r="U7" s="139"/>
      <c r="V7" s="139"/>
      <c r="W7" s="139"/>
      <c r="X7" s="248"/>
      <c r="Y7" s="139"/>
      <c r="Z7" s="248"/>
      <c r="AA7" s="248"/>
      <c r="AB7" s="248"/>
      <c r="AC7" s="248"/>
      <c r="AD7" s="248"/>
      <c r="AE7" s="248"/>
    </row>
    <row r="8" spans="1:31" ht="14.25">
      <c r="A8" s="139">
        <v>1</v>
      </c>
      <c r="B8" s="139">
        <v>2</v>
      </c>
      <c r="C8" s="139"/>
      <c r="D8" s="139"/>
      <c r="E8" s="139">
        <v>3</v>
      </c>
      <c r="F8" s="139">
        <v>4</v>
      </c>
      <c r="G8" s="139">
        <v>5</v>
      </c>
      <c r="H8" s="139">
        <v>6</v>
      </c>
      <c r="I8" s="144">
        <v>7</v>
      </c>
      <c r="J8" s="145"/>
      <c r="K8" s="145"/>
      <c r="L8" s="145"/>
      <c r="M8" s="146">
        <v>8</v>
      </c>
      <c r="N8" s="146">
        <v>9</v>
      </c>
      <c r="O8" s="146">
        <v>10</v>
      </c>
      <c r="P8" s="139">
        <v>11</v>
      </c>
      <c r="Q8" s="139">
        <v>12</v>
      </c>
      <c r="R8" s="139">
        <v>13</v>
      </c>
      <c r="S8" s="139">
        <v>14</v>
      </c>
      <c r="T8" s="139">
        <v>15</v>
      </c>
      <c r="U8" s="139">
        <v>16</v>
      </c>
      <c r="V8" s="139">
        <v>17</v>
      </c>
      <c r="W8" s="139"/>
      <c r="X8" s="139"/>
      <c r="Y8" s="139"/>
      <c r="Z8" s="139">
        <v>18</v>
      </c>
      <c r="AA8" s="139">
        <v>19</v>
      </c>
      <c r="AB8" s="139">
        <v>20</v>
      </c>
      <c r="AC8" s="139">
        <v>21</v>
      </c>
      <c r="AD8" s="139">
        <v>22</v>
      </c>
      <c r="AE8" s="139">
        <v>23</v>
      </c>
    </row>
    <row r="9" spans="1:31" ht="27.75">
      <c r="A9" s="147" t="s">
        <v>104</v>
      </c>
      <c r="B9" s="148">
        <v>1136</v>
      </c>
      <c r="C9" s="148">
        <v>97</v>
      </c>
      <c r="D9" s="148">
        <f>B9-G9-H9</f>
        <v>1136</v>
      </c>
      <c r="E9" s="149">
        <f aca="true" t="shared" si="0" ref="E9:E34">F9+G9+H9</f>
        <v>1055</v>
      </c>
      <c r="F9" s="150">
        <v>1055</v>
      </c>
      <c r="G9" s="150"/>
      <c r="H9" s="151"/>
      <c r="I9" s="145">
        <f>M9*L9+N9+O9</f>
        <v>1669.8532951512302</v>
      </c>
      <c r="J9" s="145">
        <f>M9+N9+O9</f>
        <v>1644.9499999999998</v>
      </c>
      <c r="K9" s="145">
        <f>L9*M9</f>
        <v>1669.8532951512302</v>
      </c>
      <c r="L9" s="145">
        <v>1.0151392414062619</v>
      </c>
      <c r="M9" s="145">
        <v>1644.9499999999998</v>
      </c>
      <c r="N9" s="152"/>
      <c r="O9" s="153"/>
      <c r="P9" s="148">
        <v>2472</v>
      </c>
      <c r="Q9" s="148">
        <v>2207</v>
      </c>
      <c r="R9" s="154">
        <v>1736</v>
      </c>
      <c r="S9" s="154">
        <v>7</v>
      </c>
      <c r="T9" s="155">
        <v>108</v>
      </c>
      <c r="U9" s="156">
        <v>356</v>
      </c>
      <c r="V9" s="155">
        <v>0</v>
      </c>
      <c r="W9" s="155"/>
      <c r="X9" s="145">
        <v>7785.14436</v>
      </c>
      <c r="Y9" s="145">
        <f aca="true" t="shared" si="1" ref="Y9:Y35">X9/Z9</f>
        <v>1.008</v>
      </c>
      <c r="Z9" s="145">
        <f>AA9+AB9+AC9+AD9+AE9</f>
        <v>7723.3575</v>
      </c>
      <c r="AA9" s="150">
        <v>4999.7</v>
      </c>
      <c r="AB9" s="150">
        <v>62.3</v>
      </c>
      <c r="AC9" s="150">
        <v>481.2</v>
      </c>
      <c r="AD9" s="145">
        <v>2180.1575000000003</v>
      </c>
      <c r="AE9" s="152">
        <v>0</v>
      </c>
    </row>
    <row r="10" spans="1:31" ht="27.75">
      <c r="A10" s="147" t="s">
        <v>105</v>
      </c>
      <c r="B10" s="148">
        <v>1312</v>
      </c>
      <c r="C10" s="148">
        <v>180</v>
      </c>
      <c r="D10" s="148">
        <f aca="true" t="shared" si="2" ref="D10:D35">B10-G10-H10</f>
        <v>1306</v>
      </c>
      <c r="E10" s="149">
        <f t="shared" si="0"/>
        <v>1157</v>
      </c>
      <c r="F10" s="150">
        <v>1151</v>
      </c>
      <c r="G10" s="150"/>
      <c r="H10" s="151">
        <v>6</v>
      </c>
      <c r="I10" s="145">
        <f>M10*L10+N10+O10</f>
        <v>2128.4291492260872</v>
      </c>
      <c r="J10" s="145">
        <f aca="true" t="shared" si="3" ref="J10:J33">M10+N10+O10</f>
        <v>2096.73</v>
      </c>
      <c r="K10" s="145">
        <f aca="true" t="shared" si="4" ref="K10:K34">L10*M10</f>
        <v>2125.5391492260874</v>
      </c>
      <c r="L10" s="145">
        <v>1.0151392414062619</v>
      </c>
      <c r="M10" s="145">
        <v>2093.84</v>
      </c>
      <c r="N10" s="152"/>
      <c r="O10" s="150">
        <v>2.89</v>
      </c>
      <c r="P10" s="148">
        <v>2935</v>
      </c>
      <c r="Q10" s="148">
        <v>2833</v>
      </c>
      <c r="R10" s="154">
        <v>2193</v>
      </c>
      <c r="S10" s="154">
        <v>8</v>
      </c>
      <c r="T10" s="155">
        <v>48</v>
      </c>
      <c r="U10" s="156">
        <v>581</v>
      </c>
      <c r="V10" s="155">
        <v>3</v>
      </c>
      <c r="W10" s="155"/>
      <c r="X10" s="145">
        <v>10190.48184</v>
      </c>
      <c r="Y10" s="145">
        <f t="shared" si="1"/>
        <v>1.008</v>
      </c>
      <c r="Z10" s="145">
        <f aca="true" t="shared" si="5" ref="Z10:Z34">AA10+AB10+AC10+AD10+AE10</f>
        <v>10109.605</v>
      </c>
      <c r="AA10" s="150">
        <v>6315.8</v>
      </c>
      <c r="AB10" s="150">
        <v>71.2</v>
      </c>
      <c r="AC10" s="150">
        <v>193.5</v>
      </c>
      <c r="AD10" s="145">
        <v>3528.925</v>
      </c>
      <c r="AE10" s="152">
        <v>0.18</v>
      </c>
    </row>
    <row r="11" spans="1:31" ht="14.25">
      <c r="A11" s="157" t="s">
        <v>106</v>
      </c>
      <c r="B11" s="148">
        <v>3522</v>
      </c>
      <c r="C11" s="148">
        <v>353</v>
      </c>
      <c r="D11" s="148">
        <f t="shared" si="2"/>
        <v>3515</v>
      </c>
      <c r="E11" s="149">
        <f t="shared" si="0"/>
        <v>3134</v>
      </c>
      <c r="F11" s="150">
        <v>3127</v>
      </c>
      <c r="G11" s="150">
        <v>2</v>
      </c>
      <c r="H11" s="151">
        <v>5</v>
      </c>
      <c r="I11" s="145">
        <f aca="true" t="shared" si="6" ref="I11:I33">M11*L11+N11+O11</f>
        <v>6378.280469946221</v>
      </c>
      <c r="J11" s="145">
        <f t="shared" si="3"/>
        <v>6283.359999999999</v>
      </c>
      <c r="K11" s="145">
        <f t="shared" si="4"/>
        <v>6364.7504699462215</v>
      </c>
      <c r="L11" s="145">
        <v>1.0151392414062619</v>
      </c>
      <c r="M11" s="145">
        <v>6269.829999999999</v>
      </c>
      <c r="N11" s="152">
        <v>10.05</v>
      </c>
      <c r="O11" s="150">
        <v>3.48</v>
      </c>
      <c r="P11" s="148">
        <v>6034</v>
      </c>
      <c r="Q11" s="148">
        <v>5807</v>
      </c>
      <c r="R11" s="154">
        <v>4282</v>
      </c>
      <c r="S11" s="154">
        <v>25</v>
      </c>
      <c r="T11" s="155">
        <v>99</v>
      </c>
      <c r="U11" s="156">
        <v>1396</v>
      </c>
      <c r="V11" s="155">
        <v>5</v>
      </c>
      <c r="W11" s="155"/>
      <c r="X11" s="145">
        <v>21047.840422560002</v>
      </c>
      <c r="Y11" s="145">
        <f t="shared" si="1"/>
        <v>1.008</v>
      </c>
      <c r="Z11" s="145">
        <f t="shared" si="5"/>
        <v>20880.794070000004</v>
      </c>
      <c r="AA11" s="150">
        <v>12332.2</v>
      </c>
      <c r="AB11" s="150">
        <v>222.6</v>
      </c>
      <c r="AC11" s="150">
        <v>420.5</v>
      </c>
      <c r="AD11" s="145">
        <v>7905.2740699999995</v>
      </c>
      <c r="AE11" s="152">
        <v>0.22</v>
      </c>
    </row>
    <row r="12" spans="1:31" ht="14.25">
      <c r="A12" s="157" t="s">
        <v>107</v>
      </c>
      <c r="B12" s="148">
        <v>2443</v>
      </c>
      <c r="C12" s="148">
        <v>282</v>
      </c>
      <c r="D12" s="148">
        <f t="shared" si="2"/>
        <v>2396</v>
      </c>
      <c r="E12" s="149">
        <f t="shared" si="0"/>
        <v>2142</v>
      </c>
      <c r="F12" s="150">
        <v>2095</v>
      </c>
      <c r="G12" s="150">
        <v>2</v>
      </c>
      <c r="H12" s="151">
        <v>45</v>
      </c>
      <c r="I12" s="145">
        <f t="shared" si="6"/>
        <v>4641.975121547687</v>
      </c>
      <c r="J12" s="145">
        <f t="shared" si="3"/>
        <v>4573.35</v>
      </c>
      <c r="K12" s="145">
        <f t="shared" si="4"/>
        <v>4601.555121547687</v>
      </c>
      <c r="L12" s="145">
        <v>1.0151392414062619</v>
      </c>
      <c r="M12" s="145">
        <v>4532.93</v>
      </c>
      <c r="N12" s="152">
        <v>9.05</v>
      </c>
      <c r="O12" s="150">
        <v>31.37</v>
      </c>
      <c r="P12" s="148">
        <v>4833</v>
      </c>
      <c r="Q12" s="148">
        <v>4471</v>
      </c>
      <c r="R12" s="154">
        <v>3070</v>
      </c>
      <c r="S12" s="154">
        <v>25</v>
      </c>
      <c r="T12" s="155">
        <v>159</v>
      </c>
      <c r="U12" s="158">
        <v>1173</v>
      </c>
      <c r="V12" s="155">
        <v>44</v>
      </c>
      <c r="W12" s="155"/>
      <c r="X12" s="145">
        <v>16833.5182512</v>
      </c>
      <c r="Y12" s="145">
        <f t="shared" si="1"/>
        <v>1.008</v>
      </c>
      <c r="Z12" s="145">
        <f>AA12+AB12+AC12+AD12+AE12</f>
        <v>16699.9189</v>
      </c>
      <c r="AA12" s="150">
        <v>8841.6</v>
      </c>
      <c r="AB12" s="150">
        <v>222.6</v>
      </c>
      <c r="AC12" s="150">
        <v>672.1</v>
      </c>
      <c r="AD12" s="145">
        <v>6961.6188999999995</v>
      </c>
      <c r="AE12" s="152">
        <v>2</v>
      </c>
    </row>
    <row r="13" spans="1:31" ht="14.25">
      <c r="A13" s="157" t="s">
        <v>108</v>
      </c>
      <c r="B13" s="148">
        <v>1579</v>
      </c>
      <c r="C13" s="148">
        <v>177</v>
      </c>
      <c r="D13" s="148">
        <f t="shared" si="2"/>
        <v>1557</v>
      </c>
      <c r="E13" s="149">
        <f t="shared" si="0"/>
        <v>1413</v>
      </c>
      <c r="F13" s="150">
        <v>1391</v>
      </c>
      <c r="G13" s="150">
        <v>2</v>
      </c>
      <c r="H13" s="151">
        <v>20</v>
      </c>
      <c r="I13" s="145">
        <f t="shared" si="6"/>
        <v>2833.6865933688377</v>
      </c>
      <c r="J13" s="145">
        <f>M13+N13+O13</f>
        <v>2791.92</v>
      </c>
      <c r="K13" s="145">
        <f t="shared" si="4"/>
        <v>2800.5965933688376</v>
      </c>
      <c r="L13" s="145">
        <v>1.0151392414062619</v>
      </c>
      <c r="M13" s="145">
        <v>2758.83</v>
      </c>
      <c r="N13" s="152">
        <v>20.63</v>
      </c>
      <c r="O13" s="150">
        <v>12.46</v>
      </c>
      <c r="P13" s="148">
        <v>3466</v>
      </c>
      <c r="Q13" s="148">
        <v>3183</v>
      </c>
      <c r="R13" s="154">
        <v>2253</v>
      </c>
      <c r="S13" s="154">
        <v>12</v>
      </c>
      <c r="T13" s="155">
        <v>119</v>
      </c>
      <c r="U13" s="156">
        <v>780</v>
      </c>
      <c r="V13" s="155">
        <v>19</v>
      </c>
      <c r="W13" s="155"/>
      <c r="X13" s="145">
        <v>11942.31024</v>
      </c>
      <c r="Y13" s="145">
        <f t="shared" si="1"/>
        <v>1.008</v>
      </c>
      <c r="Z13" s="145">
        <f t="shared" si="5"/>
        <v>11847.53</v>
      </c>
      <c r="AA13" s="150">
        <v>6488.6</v>
      </c>
      <c r="AB13" s="150">
        <v>106.8</v>
      </c>
      <c r="AC13" s="150">
        <v>518.6</v>
      </c>
      <c r="AD13" s="145">
        <v>4732.7300000000005</v>
      </c>
      <c r="AE13" s="152">
        <v>0.8</v>
      </c>
    </row>
    <row r="14" spans="1:31" ht="14.25">
      <c r="A14" s="157" t="s">
        <v>109</v>
      </c>
      <c r="B14" s="148">
        <v>2491</v>
      </c>
      <c r="C14" s="148">
        <v>201</v>
      </c>
      <c r="D14" s="148">
        <f t="shared" si="2"/>
        <v>2481</v>
      </c>
      <c r="E14" s="149">
        <f t="shared" si="0"/>
        <v>2302</v>
      </c>
      <c r="F14" s="150">
        <v>2292</v>
      </c>
      <c r="G14" s="150">
        <v>3</v>
      </c>
      <c r="H14" s="151">
        <v>7</v>
      </c>
      <c r="I14" s="145">
        <f t="shared" si="6"/>
        <v>4036.9776111584456</v>
      </c>
      <c r="J14" s="145">
        <f t="shared" si="3"/>
        <v>3977.03</v>
      </c>
      <c r="K14" s="145">
        <f t="shared" si="4"/>
        <v>4019.6976111584454</v>
      </c>
      <c r="L14" s="145">
        <v>1.0151392414062619</v>
      </c>
      <c r="M14" s="145">
        <v>3959.75</v>
      </c>
      <c r="N14" s="152">
        <v>12.52</v>
      </c>
      <c r="O14" s="150">
        <v>4.76</v>
      </c>
      <c r="P14" s="148">
        <v>4590</v>
      </c>
      <c r="Q14" s="148">
        <v>4240</v>
      </c>
      <c r="R14" s="154">
        <v>2974</v>
      </c>
      <c r="S14" s="154">
        <v>14</v>
      </c>
      <c r="T14" s="155">
        <v>150</v>
      </c>
      <c r="U14" s="156">
        <v>1095</v>
      </c>
      <c r="V14" s="155">
        <v>7</v>
      </c>
      <c r="W14" s="155"/>
      <c r="X14" s="145">
        <v>16037.36985312</v>
      </c>
      <c r="Y14" s="145">
        <f t="shared" si="1"/>
        <v>1.008</v>
      </c>
      <c r="Z14" s="145">
        <f t="shared" si="5"/>
        <v>15910.08914</v>
      </c>
      <c r="AA14" s="150">
        <v>8565.1</v>
      </c>
      <c r="AB14" s="150">
        <v>124.7</v>
      </c>
      <c r="AC14" s="150">
        <v>645</v>
      </c>
      <c r="AD14" s="145">
        <v>6574.989140000001</v>
      </c>
      <c r="AE14" s="152">
        <v>0.3</v>
      </c>
    </row>
    <row r="15" spans="1:31" ht="14.25">
      <c r="A15" s="157" t="s">
        <v>110</v>
      </c>
      <c r="B15" s="148">
        <v>1817</v>
      </c>
      <c r="C15" s="148">
        <v>224</v>
      </c>
      <c r="D15" s="148">
        <f t="shared" si="2"/>
        <v>1737</v>
      </c>
      <c r="E15" s="149">
        <f t="shared" si="0"/>
        <v>1588</v>
      </c>
      <c r="F15" s="150">
        <v>1508</v>
      </c>
      <c r="G15" s="150">
        <v>5</v>
      </c>
      <c r="H15" s="151">
        <v>75</v>
      </c>
      <c r="I15" s="145">
        <f t="shared" si="6"/>
        <v>3638.951550967205</v>
      </c>
      <c r="J15" s="145">
        <f t="shared" si="3"/>
        <v>3586.48</v>
      </c>
      <c r="K15" s="145">
        <f t="shared" si="4"/>
        <v>3518.401550967205</v>
      </c>
      <c r="L15" s="145">
        <v>1.0151392414062619</v>
      </c>
      <c r="M15" s="145">
        <v>3465.93</v>
      </c>
      <c r="N15" s="152">
        <v>67.86</v>
      </c>
      <c r="O15" s="150">
        <v>52.69</v>
      </c>
      <c r="P15" s="148">
        <v>2886</v>
      </c>
      <c r="Q15" s="148">
        <v>2780</v>
      </c>
      <c r="R15" s="154">
        <v>2362</v>
      </c>
      <c r="S15" s="154">
        <v>19</v>
      </c>
      <c r="T15" s="155">
        <v>44</v>
      </c>
      <c r="U15" s="156">
        <v>281</v>
      </c>
      <c r="V15" s="155">
        <v>74</v>
      </c>
      <c r="W15" s="155"/>
      <c r="X15" s="145">
        <v>8889.11106048</v>
      </c>
      <c r="Y15" s="145">
        <f t="shared" si="1"/>
        <v>1.008</v>
      </c>
      <c r="Z15" s="145">
        <f t="shared" si="5"/>
        <v>8818.56256</v>
      </c>
      <c r="AA15" s="150">
        <v>6802.6</v>
      </c>
      <c r="AB15" s="150">
        <v>169.2</v>
      </c>
      <c r="AC15" s="150">
        <v>193.5</v>
      </c>
      <c r="AD15" s="145">
        <v>1649.49256</v>
      </c>
      <c r="AE15" s="152">
        <v>3.77</v>
      </c>
    </row>
    <row r="16" spans="1:31" ht="14.25">
      <c r="A16" s="157" t="s">
        <v>112</v>
      </c>
      <c r="B16" s="148">
        <v>2896</v>
      </c>
      <c r="C16" s="148">
        <v>272</v>
      </c>
      <c r="D16" s="148">
        <f t="shared" si="2"/>
        <v>2891</v>
      </c>
      <c r="E16" s="149">
        <f t="shared" si="0"/>
        <v>2619</v>
      </c>
      <c r="F16" s="150">
        <v>2614</v>
      </c>
      <c r="G16" s="150">
        <v>1</v>
      </c>
      <c r="H16" s="151">
        <v>4</v>
      </c>
      <c r="I16" s="145">
        <f t="shared" si="6"/>
        <v>5407.036767774258</v>
      </c>
      <c r="J16" s="145">
        <f t="shared" si="3"/>
        <v>5327.36</v>
      </c>
      <c r="K16" s="145">
        <f t="shared" si="4"/>
        <v>5342.6067677742585</v>
      </c>
      <c r="L16" s="145">
        <v>1.0151392414062619</v>
      </c>
      <c r="M16" s="145">
        <v>5262.93</v>
      </c>
      <c r="N16" s="152">
        <v>61.78</v>
      </c>
      <c r="O16" s="150">
        <v>2.65</v>
      </c>
      <c r="P16" s="148">
        <v>3896</v>
      </c>
      <c r="Q16" s="148">
        <v>3683</v>
      </c>
      <c r="R16" s="154">
        <v>2717</v>
      </c>
      <c r="S16" s="154">
        <v>24</v>
      </c>
      <c r="T16" s="155">
        <v>90</v>
      </c>
      <c r="U16" s="156">
        <v>849</v>
      </c>
      <c r="V16" s="155">
        <v>3</v>
      </c>
      <c r="W16" s="155"/>
      <c r="X16" s="145">
        <v>13721.48824032</v>
      </c>
      <c r="Y16" s="145">
        <f t="shared" si="1"/>
        <v>1.008</v>
      </c>
      <c r="Z16" s="145">
        <f t="shared" si="5"/>
        <v>13612.58754</v>
      </c>
      <c r="AA16" s="150">
        <v>7825</v>
      </c>
      <c r="AB16" s="150">
        <v>213.7</v>
      </c>
      <c r="AC16" s="150">
        <v>390.9</v>
      </c>
      <c r="AD16" s="145">
        <v>5181.56754</v>
      </c>
      <c r="AE16" s="152">
        <v>1.42</v>
      </c>
    </row>
    <row r="17" spans="1:31" ht="14.25">
      <c r="A17" s="159" t="s">
        <v>113</v>
      </c>
      <c r="B17" s="148">
        <v>1098</v>
      </c>
      <c r="C17" s="148">
        <v>65</v>
      </c>
      <c r="D17" s="148">
        <f t="shared" si="2"/>
        <v>1091</v>
      </c>
      <c r="E17" s="149">
        <f t="shared" si="0"/>
        <v>1037</v>
      </c>
      <c r="F17" s="150">
        <v>1030</v>
      </c>
      <c r="G17" s="150"/>
      <c r="H17" s="151">
        <v>7</v>
      </c>
      <c r="I17" s="145">
        <f t="shared" si="6"/>
        <v>1863.327074558998</v>
      </c>
      <c r="J17" s="145">
        <f t="shared" si="3"/>
        <v>1835.6099999999997</v>
      </c>
      <c r="K17" s="145">
        <f t="shared" si="4"/>
        <v>1858.527074558998</v>
      </c>
      <c r="L17" s="145">
        <v>1.0151392414062619</v>
      </c>
      <c r="M17" s="145">
        <v>1830.8099999999997</v>
      </c>
      <c r="N17" s="152"/>
      <c r="O17" s="150">
        <v>4.8</v>
      </c>
      <c r="P17" s="148">
        <v>2381</v>
      </c>
      <c r="Q17" s="148">
        <v>2232</v>
      </c>
      <c r="R17" s="154">
        <v>1740</v>
      </c>
      <c r="S17" s="154">
        <v>12</v>
      </c>
      <c r="T17" s="155">
        <v>65</v>
      </c>
      <c r="U17" s="156">
        <v>408</v>
      </c>
      <c r="V17" s="155">
        <v>7</v>
      </c>
      <c r="W17" s="155"/>
      <c r="X17" s="145">
        <v>7907.4046800000015</v>
      </c>
      <c r="Y17" s="145">
        <f t="shared" si="1"/>
        <v>1.008</v>
      </c>
      <c r="Z17" s="145">
        <f t="shared" si="5"/>
        <v>7844.647500000001</v>
      </c>
      <c r="AA17" s="150">
        <v>5011.2</v>
      </c>
      <c r="AB17" s="150">
        <v>106.8</v>
      </c>
      <c r="AC17" s="150">
        <v>276.1</v>
      </c>
      <c r="AD17" s="145">
        <v>2450.2375</v>
      </c>
      <c r="AE17" s="152">
        <v>0.31</v>
      </c>
    </row>
    <row r="18" spans="1:31" ht="14.25">
      <c r="A18" s="157" t="s">
        <v>114</v>
      </c>
      <c r="B18" s="148">
        <v>1177</v>
      </c>
      <c r="C18" s="148">
        <v>26</v>
      </c>
      <c r="D18" s="148">
        <f t="shared" si="2"/>
        <v>1170</v>
      </c>
      <c r="E18" s="149">
        <f t="shared" si="0"/>
        <v>1151</v>
      </c>
      <c r="F18" s="150">
        <v>1144</v>
      </c>
      <c r="G18" s="150"/>
      <c r="H18" s="151">
        <v>7</v>
      </c>
      <c r="I18" s="145">
        <f t="shared" si="6"/>
        <v>2020.3825810287267</v>
      </c>
      <c r="J18" s="145">
        <f t="shared" si="3"/>
        <v>1990.3</v>
      </c>
      <c r="K18" s="145">
        <f t="shared" si="4"/>
        <v>2017.1425810287267</v>
      </c>
      <c r="L18" s="145">
        <v>1.0151392414062619</v>
      </c>
      <c r="M18" s="145">
        <v>1987.06</v>
      </c>
      <c r="N18" s="152"/>
      <c r="O18" s="150">
        <v>3.24</v>
      </c>
      <c r="P18" s="148">
        <v>2587</v>
      </c>
      <c r="Q18" s="148">
        <v>2536</v>
      </c>
      <c r="R18" s="154">
        <v>1941</v>
      </c>
      <c r="S18" s="154">
        <v>28</v>
      </c>
      <c r="T18" s="155">
        <v>24</v>
      </c>
      <c r="U18" s="156">
        <v>536</v>
      </c>
      <c r="V18" s="155">
        <v>7</v>
      </c>
      <c r="W18" s="155"/>
      <c r="X18" s="145">
        <v>9076.45584384</v>
      </c>
      <c r="Y18" s="145">
        <f t="shared" si="1"/>
        <v>1.008</v>
      </c>
      <c r="Z18" s="145">
        <f t="shared" si="5"/>
        <v>9004.42048</v>
      </c>
      <c r="AA18" s="150">
        <v>5590.1</v>
      </c>
      <c r="AB18" s="150">
        <v>249.3</v>
      </c>
      <c r="AC18" s="150">
        <v>96.8</v>
      </c>
      <c r="AD18" s="145">
        <v>3068.01048</v>
      </c>
      <c r="AE18" s="152">
        <v>0.21</v>
      </c>
    </row>
    <row r="19" spans="1:31" ht="14.25">
      <c r="A19" s="157" t="s">
        <v>115</v>
      </c>
      <c r="B19" s="148">
        <v>1922</v>
      </c>
      <c r="C19" s="148">
        <v>258</v>
      </c>
      <c r="D19" s="148">
        <f t="shared" si="2"/>
        <v>1878</v>
      </c>
      <c r="E19" s="149">
        <f t="shared" si="0"/>
        <v>1616</v>
      </c>
      <c r="F19" s="150">
        <v>1572</v>
      </c>
      <c r="G19" s="150">
        <v>5</v>
      </c>
      <c r="H19" s="151">
        <v>39</v>
      </c>
      <c r="I19" s="145">
        <f t="shared" si="6"/>
        <v>3963.591828186638</v>
      </c>
      <c r="J19" s="145">
        <f t="shared" si="3"/>
        <v>3906.7899999999995</v>
      </c>
      <c r="K19" s="145">
        <f t="shared" si="4"/>
        <v>3808.761828186638</v>
      </c>
      <c r="L19" s="145">
        <v>1.0151392414062619</v>
      </c>
      <c r="M19" s="145">
        <v>3751.9599999999996</v>
      </c>
      <c r="N19" s="152">
        <v>129.75</v>
      </c>
      <c r="O19" s="150">
        <v>25.08</v>
      </c>
      <c r="P19" s="148">
        <v>3061</v>
      </c>
      <c r="Q19" s="148">
        <v>2833</v>
      </c>
      <c r="R19" s="154">
        <v>2263</v>
      </c>
      <c r="S19" s="154">
        <v>19</v>
      </c>
      <c r="T19" s="155">
        <v>97</v>
      </c>
      <c r="U19" s="156">
        <v>416</v>
      </c>
      <c r="V19" s="155">
        <v>38</v>
      </c>
      <c r="W19" s="155"/>
      <c r="X19" s="145">
        <v>9603.583345440002</v>
      </c>
      <c r="Y19" s="145">
        <f t="shared" si="1"/>
        <v>1.008</v>
      </c>
      <c r="Z19" s="145">
        <f t="shared" si="5"/>
        <v>9527.364430000001</v>
      </c>
      <c r="AA19" s="150">
        <v>6517.4</v>
      </c>
      <c r="AB19" s="150">
        <v>169.2</v>
      </c>
      <c r="AC19" s="150">
        <v>419.3</v>
      </c>
      <c r="AD19" s="145">
        <v>2419.76443</v>
      </c>
      <c r="AE19" s="152">
        <v>1.7000000000000002</v>
      </c>
    </row>
    <row r="20" spans="1:31" ht="14.25">
      <c r="A20" s="157" t="s">
        <v>116</v>
      </c>
      <c r="B20" s="148">
        <v>2470</v>
      </c>
      <c r="C20" s="148">
        <v>175</v>
      </c>
      <c r="D20" s="148">
        <f t="shared" si="2"/>
        <v>2451</v>
      </c>
      <c r="E20" s="149">
        <f t="shared" si="0"/>
        <v>2229</v>
      </c>
      <c r="F20" s="150">
        <v>2210</v>
      </c>
      <c r="G20" s="150">
        <v>1</v>
      </c>
      <c r="H20" s="151">
        <v>18</v>
      </c>
      <c r="I20" s="145">
        <f t="shared" si="6"/>
        <v>4479.192591801857</v>
      </c>
      <c r="J20" s="145">
        <f t="shared" si="3"/>
        <v>4412.68</v>
      </c>
      <c r="K20" s="145">
        <f t="shared" si="4"/>
        <v>4459.902591801857</v>
      </c>
      <c r="L20" s="145">
        <v>1.0151392414062619</v>
      </c>
      <c r="M20" s="145">
        <v>4393.39</v>
      </c>
      <c r="N20" s="152">
        <v>9.35</v>
      </c>
      <c r="O20" s="150">
        <v>9.94</v>
      </c>
      <c r="P20" s="148">
        <v>5278</v>
      </c>
      <c r="Q20" s="148">
        <v>5008</v>
      </c>
      <c r="R20" s="154">
        <v>3746</v>
      </c>
      <c r="S20" s="154">
        <v>19</v>
      </c>
      <c r="T20" s="155">
        <v>121</v>
      </c>
      <c r="U20" s="156">
        <v>1105</v>
      </c>
      <c r="V20" s="155">
        <v>17</v>
      </c>
      <c r="W20" s="155"/>
      <c r="X20" s="145">
        <v>17961.63721632</v>
      </c>
      <c r="Y20" s="145">
        <f t="shared" si="1"/>
        <v>1.008</v>
      </c>
      <c r="Z20" s="145">
        <f t="shared" si="5"/>
        <v>17819.08454</v>
      </c>
      <c r="AA20" s="150">
        <v>10788.5</v>
      </c>
      <c r="AB20" s="150">
        <v>169.2</v>
      </c>
      <c r="AC20" s="150">
        <v>504.4</v>
      </c>
      <c r="AD20" s="145">
        <v>6356.35454</v>
      </c>
      <c r="AE20" s="152">
        <v>0.63</v>
      </c>
    </row>
    <row r="21" spans="1:31" ht="14.25">
      <c r="A21" s="157" t="s">
        <v>117</v>
      </c>
      <c r="B21" s="148">
        <v>1023</v>
      </c>
      <c r="C21" s="148">
        <v>64</v>
      </c>
      <c r="D21" s="148">
        <f t="shared" si="2"/>
        <v>1011</v>
      </c>
      <c r="E21" s="149">
        <f t="shared" si="0"/>
        <v>965</v>
      </c>
      <c r="F21" s="150">
        <v>953</v>
      </c>
      <c r="G21" s="150"/>
      <c r="H21" s="151">
        <v>12</v>
      </c>
      <c r="I21" s="145">
        <f t="shared" si="6"/>
        <v>2077.361941075649</v>
      </c>
      <c r="J21" s="145">
        <f t="shared" si="3"/>
        <v>2046.49</v>
      </c>
      <c r="K21" s="145">
        <f t="shared" si="4"/>
        <v>2070.071941075649</v>
      </c>
      <c r="L21" s="145">
        <v>1.0151392414062619</v>
      </c>
      <c r="M21" s="145">
        <v>2039.2</v>
      </c>
      <c r="N21" s="152"/>
      <c r="O21" s="150">
        <v>7.29</v>
      </c>
      <c r="P21" s="148">
        <v>2107</v>
      </c>
      <c r="Q21" s="148">
        <v>2012</v>
      </c>
      <c r="R21" s="154">
        <v>1581</v>
      </c>
      <c r="S21" s="154">
        <v>8</v>
      </c>
      <c r="T21" s="155">
        <v>40</v>
      </c>
      <c r="U21" s="156">
        <v>371</v>
      </c>
      <c r="V21" s="155">
        <v>12</v>
      </c>
      <c r="W21" s="155"/>
      <c r="X21" s="145">
        <v>7088.00700384</v>
      </c>
      <c r="Y21" s="145">
        <f t="shared" si="1"/>
        <v>1.008</v>
      </c>
      <c r="Z21" s="145">
        <f t="shared" si="5"/>
        <v>7031.75298</v>
      </c>
      <c r="AA21" s="150">
        <v>4553.3</v>
      </c>
      <c r="AB21" s="150">
        <v>71.2</v>
      </c>
      <c r="AC21" s="150">
        <v>174.2</v>
      </c>
      <c r="AD21" s="145">
        <v>2232.58298</v>
      </c>
      <c r="AE21" s="152">
        <v>0.47</v>
      </c>
    </row>
    <row r="22" spans="1:31" ht="14.25">
      <c r="A22" s="157" t="s">
        <v>118</v>
      </c>
      <c r="B22" s="148">
        <v>1981</v>
      </c>
      <c r="C22" s="148">
        <v>161</v>
      </c>
      <c r="D22" s="148">
        <f t="shared" si="2"/>
        <v>1962</v>
      </c>
      <c r="E22" s="149">
        <f t="shared" si="0"/>
        <v>1829</v>
      </c>
      <c r="F22" s="150">
        <v>1810</v>
      </c>
      <c r="G22" s="150">
        <v>1</v>
      </c>
      <c r="H22" s="151">
        <v>18</v>
      </c>
      <c r="I22" s="145">
        <f t="shared" si="6"/>
        <v>3413.9103407293915</v>
      </c>
      <c r="J22" s="145">
        <f t="shared" si="3"/>
        <v>3363.3100000000004</v>
      </c>
      <c r="K22" s="145">
        <f t="shared" si="4"/>
        <v>3392.9303407293914</v>
      </c>
      <c r="L22" s="145">
        <v>1.0151392414062619</v>
      </c>
      <c r="M22" s="145">
        <v>3342.3300000000004</v>
      </c>
      <c r="N22" s="152">
        <v>4.44</v>
      </c>
      <c r="O22" s="150">
        <v>16.54</v>
      </c>
      <c r="P22" s="148">
        <v>3304</v>
      </c>
      <c r="Q22" s="148">
        <v>3089</v>
      </c>
      <c r="R22" s="154">
        <v>2149</v>
      </c>
      <c r="S22" s="154">
        <v>6</v>
      </c>
      <c r="T22" s="155">
        <v>92</v>
      </c>
      <c r="U22" s="156">
        <v>824</v>
      </c>
      <c r="V22" s="155">
        <v>18</v>
      </c>
      <c r="W22" s="155"/>
      <c r="X22" s="145">
        <v>11797.188479999999</v>
      </c>
      <c r="Y22" s="145">
        <f t="shared" si="1"/>
        <v>1.008</v>
      </c>
      <c r="Z22" s="145">
        <f t="shared" si="5"/>
        <v>11703.56</v>
      </c>
      <c r="AA22" s="150">
        <v>6189.1</v>
      </c>
      <c r="AB22" s="150">
        <v>53.4</v>
      </c>
      <c r="AC22" s="150">
        <v>396</v>
      </c>
      <c r="AD22" s="145">
        <v>5064</v>
      </c>
      <c r="AE22" s="152">
        <v>1.06</v>
      </c>
    </row>
    <row r="23" spans="1:31" ht="14.25">
      <c r="A23" s="157" t="s">
        <v>119</v>
      </c>
      <c r="B23" s="148">
        <v>2810</v>
      </c>
      <c r="C23" s="148">
        <v>426</v>
      </c>
      <c r="D23" s="148">
        <f t="shared" si="2"/>
        <v>2762</v>
      </c>
      <c r="E23" s="149">
        <f t="shared" si="0"/>
        <v>2363</v>
      </c>
      <c r="F23" s="150">
        <v>2315</v>
      </c>
      <c r="G23" s="150">
        <v>4</v>
      </c>
      <c r="H23" s="151">
        <v>44</v>
      </c>
      <c r="I23" s="145">
        <f t="shared" si="6"/>
        <v>4677.4667899242095</v>
      </c>
      <c r="J23" s="145">
        <f t="shared" si="3"/>
        <v>4608.469999999999</v>
      </c>
      <c r="K23" s="145">
        <f t="shared" si="4"/>
        <v>4626.47678992421</v>
      </c>
      <c r="L23" s="145">
        <v>1.0151392414062619</v>
      </c>
      <c r="M23" s="145">
        <v>4557.48</v>
      </c>
      <c r="N23" s="152">
        <v>21.11</v>
      </c>
      <c r="O23" s="150">
        <v>29.88</v>
      </c>
      <c r="P23" s="148">
        <v>4646</v>
      </c>
      <c r="Q23" s="148">
        <v>4230</v>
      </c>
      <c r="R23" s="154">
        <v>3485</v>
      </c>
      <c r="S23" s="154">
        <v>14</v>
      </c>
      <c r="T23" s="155">
        <v>175</v>
      </c>
      <c r="U23" s="156">
        <v>512</v>
      </c>
      <c r="V23" s="155">
        <v>44</v>
      </c>
      <c r="W23" s="155"/>
      <c r="X23" s="145">
        <v>13849.151399999999</v>
      </c>
      <c r="Y23" s="145">
        <f t="shared" si="1"/>
        <v>1.008</v>
      </c>
      <c r="Z23" s="145">
        <f t="shared" si="5"/>
        <v>13739.2375</v>
      </c>
      <c r="AA23" s="150">
        <v>10036.8</v>
      </c>
      <c r="AB23" s="150">
        <v>124.7</v>
      </c>
      <c r="AC23" s="150">
        <v>762.4</v>
      </c>
      <c r="AD23" s="145">
        <v>2813.1575000000003</v>
      </c>
      <c r="AE23" s="152">
        <v>2.18</v>
      </c>
    </row>
    <row r="24" spans="1:31" ht="14.25">
      <c r="A24" s="157" t="s">
        <v>120</v>
      </c>
      <c r="B24" s="148">
        <v>3778</v>
      </c>
      <c r="C24" s="148">
        <v>427</v>
      </c>
      <c r="D24" s="148">
        <f t="shared" si="2"/>
        <v>3722</v>
      </c>
      <c r="E24" s="149">
        <f t="shared" si="0"/>
        <v>3312</v>
      </c>
      <c r="F24" s="150">
        <v>3256</v>
      </c>
      <c r="G24" s="150">
        <v>7</v>
      </c>
      <c r="H24" s="151">
        <v>49</v>
      </c>
      <c r="I24" s="145">
        <f t="shared" si="6"/>
        <v>7313.086815997186</v>
      </c>
      <c r="J24" s="145">
        <f t="shared" si="3"/>
        <v>7205.81</v>
      </c>
      <c r="K24" s="145">
        <f t="shared" si="4"/>
        <v>7193.286815997186</v>
      </c>
      <c r="L24" s="145">
        <v>1.0151392414062619</v>
      </c>
      <c r="M24" s="145">
        <v>7086.01</v>
      </c>
      <c r="N24" s="152">
        <v>89.09</v>
      </c>
      <c r="O24" s="150">
        <v>30.71</v>
      </c>
      <c r="P24" s="148">
        <v>7613</v>
      </c>
      <c r="Q24" s="148">
        <v>7139</v>
      </c>
      <c r="R24" s="154">
        <v>5418</v>
      </c>
      <c r="S24" s="154">
        <v>21</v>
      </c>
      <c r="T24" s="155">
        <v>209</v>
      </c>
      <c r="U24" s="156">
        <v>1442</v>
      </c>
      <c r="V24" s="155">
        <v>49</v>
      </c>
      <c r="W24" s="155"/>
      <c r="X24" s="145">
        <v>24896.20868784</v>
      </c>
      <c r="Y24" s="145">
        <f t="shared" si="1"/>
        <v>1.008</v>
      </c>
      <c r="Z24" s="145">
        <f>AA24+AB24+AC24+AD24+AE24</f>
        <v>24698.61973</v>
      </c>
      <c r="AA24" s="150">
        <v>15603.8</v>
      </c>
      <c r="AB24" s="150">
        <v>187</v>
      </c>
      <c r="AC24" s="150">
        <v>881.1</v>
      </c>
      <c r="AD24" s="145">
        <v>8024.759730000001</v>
      </c>
      <c r="AE24" s="152">
        <v>1.96</v>
      </c>
    </row>
    <row r="25" spans="1:31" ht="14.25">
      <c r="A25" s="157" t="s">
        <v>121</v>
      </c>
      <c r="B25" s="148">
        <v>1394</v>
      </c>
      <c r="C25" s="148">
        <v>152</v>
      </c>
      <c r="D25" s="148">
        <f t="shared" si="2"/>
        <v>1382</v>
      </c>
      <c r="E25" s="149">
        <f t="shared" si="0"/>
        <v>1243</v>
      </c>
      <c r="F25" s="150">
        <v>1231</v>
      </c>
      <c r="G25" s="150">
        <v>1</v>
      </c>
      <c r="H25" s="151">
        <v>11</v>
      </c>
      <c r="I25" s="145">
        <f>M25*L25+N25+O25</f>
        <v>2813.1028247598297</v>
      </c>
      <c r="J25" s="145">
        <f>M25+N25+O25</f>
        <v>2771.36</v>
      </c>
      <c r="K25" s="145">
        <f t="shared" si="4"/>
        <v>2799.0028247598298</v>
      </c>
      <c r="L25" s="145">
        <v>1.0151392414062619</v>
      </c>
      <c r="M25" s="145">
        <v>2757.26</v>
      </c>
      <c r="N25" s="152">
        <v>6.86</v>
      </c>
      <c r="O25" s="150">
        <v>7.24</v>
      </c>
      <c r="P25" s="148">
        <v>1977</v>
      </c>
      <c r="Q25" s="148">
        <v>1869</v>
      </c>
      <c r="R25" s="154">
        <v>1331</v>
      </c>
      <c r="S25" s="154">
        <v>10</v>
      </c>
      <c r="T25" s="155">
        <v>44</v>
      </c>
      <c r="U25" s="156">
        <v>474</v>
      </c>
      <c r="V25" s="155">
        <v>10</v>
      </c>
      <c r="W25" s="155"/>
      <c r="X25" s="145">
        <v>6708.96828</v>
      </c>
      <c r="Y25" s="145">
        <f t="shared" si="1"/>
        <v>1.008</v>
      </c>
      <c r="Z25" s="145">
        <f t="shared" si="5"/>
        <v>6655.7225</v>
      </c>
      <c r="AA25" s="150">
        <v>3833.3</v>
      </c>
      <c r="AB25" s="150">
        <v>89</v>
      </c>
      <c r="AC25" s="150">
        <v>196.1</v>
      </c>
      <c r="AD25" s="145">
        <v>2533.5825</v>
      </c>
      <c r="AE25" s="152">
        <v>3.74</v>
      </c>
    </row>
    <row r="26" spans="1:31" ht="14.25">
      <c r="A26" s="157" t="s">
        <v>122</v>
      </c>
      <c r="B26" s="148">
        <v>875</v>
      </c>
      <c r="C26" s="148">
        <v>51</v>
      </c>
      <c r="D26" s="148">
        <f t="shared" si="2"/>
        <v>873</v>
      </c>
      <c r="E26" s="149">
        <f t="shared" si="0"/>
        <v>810</v>
      </c>
      <c r="F26" s="150">
        <v>808</v>
      </c>
      <c r="G26" s="150">
        <v>0</v>
      </c>
      <c r="H26" s="151">
        <v>2</v>
      </c>
      <c r="I26" s="145">
        <f t="shared" si="6"/>
        <v>1356.4348153794533</v>
      </c>
      <c r="J26" s="145">
        <f>M26+N26+O26</f>
        <v>1336.21</v>
      </c>
      <c r="K26" s="145">
        <f t="shared" si="4"/>
        <v>1356.1448153794533</v>
      </c>
      <c r="L26" s="145">
        <v>1.0151392414062619</v>
      </c>
      <c r="M26" s="145">
        <v>1335.92</v>
      </c>
      <c r="N26" s="152"/>
      <c r="O26" s="150">
        <v>0.29</v>
      </c>
      <c r="P26" s="148">
        <v>1450</v>
      </c>
      <c r="Q26" s="148">
        <v>1314</v>
      </c>
      <c r="R26" s="154">
        <v>916</v>
      </c>
      <c r="S26" s="154">
        <v>9</v>
      </c>
      <c r="T26" s="155">
        <v>52</v>
      </c>
      <c r="U26" s="156">
        <v>336</v>
      </c>
      <c r="V26" s="155">
        <v>1</v>
      </c>
      <c r="W26" s="155"/>
      <c r="X26" s="145">
        <v>5044.225183200001</v>
      </c>
      <c r="Y26" s="145">
        <f t="shared" si="1"/>
        <v>1.008</v>
      </c>
      <c r="Z26" s="145">
        <f t="shared" si="5"/>
        <v>5004.191650000001</v>
      </c>
      <c r="AA26" s="150">
        <v>2638.1</v>
      </c>
      <c r="AB26" s="150">
        <v>80.1</v>
      </c>
      <c r="AC26" s="150">
        <v>242.5</v>
      </c>
      <c r="AD26" s="145">
        <v>2043.47165</v>
      </c>
      <c r="AE26" s="152">
        <v>0.02</v>
      </c>
    </row>
    <row r="27" spans="1:31" ht="14.25">
      <c r="A27" s="157" t="s">
        <v>123</v>
      </c>
      <c r="B27" s="148">
        <v>2297</v>
      </c>
      <c r="C27" s="148">
        <v>246</v>
      </c>
      <c r="D27" s="148">
        <f t="shared" si="2"/>
        <v>2266</v>
      </c>
      <c r="E27" s="149">
        <f t="shared" si="0"/>
        <v>2041</v>
      </c>
      <c r="F27" s="150">
        <v>2010</v>
      </c>
      <c r="G27" s="150">
        <v>2</v>
      </c>
      <c r="H27" s="151">
        <v>29</v>
      </c>
      <c r="I27" s="145">
        <f>M27*L27+N27+O27</f>
        <v>4444.672299098434</v>
      </c>
      <c r="J27" s="145">
        <f t="shared" si="3"/>
        <v>4378.92</v>
      </c>
      <c r="K27" s="145">
        <f t="shared" si="4"/>
        <v>4408.922299098434</v>
      </c>
      <c r="L27" s="145">
        <v>1.0151392414062619</v>
      </c>
      <c r="M27" s="145">
        <v>4343.17</v>
      </c>
      <c r="N27" s="152">
        <v>14.65</v>
      </c>
      <c r="O27" s="150">
        <v>21.1</v>
      </c>
      <c r="P27" s="148">
        <v>4077</v>
      </c>
      <c r="Q27" s="148">
        <v>3851</v>
      </c>
      <c r="R27" s="154">
        <v>3272</v>
      </c>
      <c r="S27" s="154">
        <v>24</v>
      </c>
      <c r="T27" s="155">
        <v>101</v>
      </c>
      <c r="U27" s="156">
        <v>425</v>
      </c>
      <c r="V27" s="155">
        <v>29</v>
      </c>
      <c r="W27" s="155"/>
      <c r="X27" s="145">
        <v>12518.05212</v>
      </c>
      <c r="Y27" s="145">
        <f t="shared" si="1"/>
        <v>1.008</v>
      </c>
      <c r="Z27" s="145">
        <f t="shared" si="5"/>
        <v>12418.7025</v>
      </c>
      <c r="AA27" s="150">
        <v>9423.4</v>
      </c>
      <c r="AB27" s="150">
        <v>213.7</v>
      </c>
      <c r="AC27" s="150">
        <v>421.8</v>
      </c>
      <c r="AD27" s="145">
        <v>2358.4525</v>
      </c>
      <c r="AE27" s="152">
        <v>1.35</v>
      </c>
    </row>
    <row r="28" spans="1:31" ht="14.25">
      <c r="A28" s="157" t="s">
        <v>124</v>
      </c>
      <c r="B28" s="148">
        <v>2092</v>
      </c>
      <c r="C28" s="148">
        <v>206</v>
      </c>
      <c r="D28" s="148">
        <f t="shared" si="2"/>
        <v>2083</v>
      </c>
      <c r="E28" s="149">
        <f t="shared" si="0"/>
        <v>1886</v>
      </c>
      <c r="F28" s="150">
        <v>1877</v>
      </c>
      <c r="G28" s="150">
        <v>0</v>
      </c>
      <c r="H28" s="151">
        <v>9</v>
      </c>
      <c r="I28" s="145">
        <f t="shared" si="6"/>
        <v>3459.743093694447</v>
      </c>
      <c r="J28" s="145">
        <f>M28+N28+O28</f>
        <v>3408.2400000000002</v>
      </c>
      <c r="K28" s="145">
        <f t="shared" si="4"/>
        <v>3453.463093694447</v>
      </c>
      <c r="L28" s="145">
        <v>1.0151392414062619</v>
      </c>
      <c r="M28" s="145">
        <v>3401.96</v>
      </c>
      <c r="N28" s="152">
        <v>0</v>
      </c>
      <c r="O28" s="150">
        <v>6.28</v>
      </c>
      <c r="P28" s="148">
        <v>4092</v>
      </c>
      <c r="Q28" s="148">
        <v>4021</v>
      </c>
      <c r="R28" s="154">
        <v>3303</v>
      </c>
      <c r="S28" s="154">
        <v>20</v>
      </c>
      <c r="T28" s="155">
        <v>32</v>
      </c>
      <c r="U28" s="156">
        <v>658</v>
      </c>
      <c r="V28" s="155">
        <v>8</v>
      </c>
      <c r="W28" s="155"/>
      <c r="X28" s="145">
        <v>13593.79224</v>
      </c>
      <c r="Y28" s="145">
        <f t="shared" si="1"/>
        <v>1.008</v>
      </c>
      <c r="Z28" s="145">
        <f t="shared" si="5"/>
        <v>13485.905</v>
      </c>
      <c r="AA28" s="150">
        <v>9512.6</v>
      </c>
      <c r="AB28" s="150">
        <v>178.1</v>
      </c>
      <c r="AC28" s="150">
        <v>132.9</v>
      </c>
      <c r="AD28" s="145">
        <v>3661.9049999999997</v>
      </c>
      <c r="AE28" s="160">
        <v>0.4</v>
      </c>
    </row>
    <row r="29" spans="1:31" ht="14.25">
      <c r="A29" s="157" t="s">
        <v>125</v>
      </c>
      <c r="B29" s="148">
        <v>1390</v>
      </c>
      <c r="C29" s="148">
        <v>95</v>
      </c>
      <c r="D29" s="148">
        <f t="shared" si="2"/>
        <v>1384</v>
      </c>
      <c r="E29" s="149">
        <f t="shared" si="0"/>
        <v>1279</v>
      </c>
      <c r="F29" s="150">
        <v>1273</v>
      </c>
      <c r="G29" s="150"/>
      <c r="H29" s="151">
        <v>6</v>
      </c>
      <c r="I29" s="145">
        <f t="shared" si="6"/>
        <v>2128.19991428883</v>
      </c>
      <c r="J29" s="145">
        <f>M29+N29+O29</f>
        <v>2096.51</v>
      </c>
      <c r="K29" s="145">
        <f t="shared" si="4"/>
        <v>2124.9199142888297</v>
      </c>
      <c r="L29" s="145">
        <v>1.0151392414062619</v>
      </c>
      <c r="M29" s="145">
        <v>2093.23</v>
      </c>
      <c r="N29" s="152"/>
      <c r="O29" s="150">
        <v>3.28</v>
      </c>
      <c r="P29" s="148">
        <v>2334</v>
      </c>
      <c r="Q29" s="148">
        <v>2207</v>
      </c>
      <c r="R29" s="154">
        <v>1571</v>
      </c>
      <c r="S29" s="154">
        <v>8</v>
      </c>
      <c r="T29" s="155">
        <v>54</v>
      </c>
      <c r="U29" s="156">
        <v>568</v>
      </c>
      <c r="V29" s="155">
        <v>6</v>
      </c>
      <c r="W29" s="155"/>
      <c r="X29" s="145">
        <v>8774.375399999999</v>
      </c>
      <c r="Y29" s="145">
        <f t="shared" si="1"/>
        <v>1.008</v>
      </c>
      <c r="Z29" s="145">
        <f t="shared" si="5"/>
        <v>8704.7375</v>
      </c>
      <c r="AA29" s="150">
        <v>4524.5</v>
      </c>
      <c r="AB29" s="150">
        <v>71.2</v>
      </c>
      <c r="AC29" s="150">
        <v>233.5</v>
      </c>
      <c r="AD29" s="145">
        <v>3875.3275000000003</v>
      </c>
      <c r="AE29" s="160">
        <v>0.21</v>
      </c>
    </row>
    <row r="30" spans="1:31" ht="14.25">
      <c r="A30" s="157" t="s">
        <v>5</v>
      </c>
      <c r="B30" s="148">
        <v>3415</v>
      </c>
      <c r="C30" s="148">
        <v>354</v>
      </c>
      <c r="D30" s="148">
        <f t="shared" si="2"/>
        <v>3143</v>
      </c>
      <c r="E30" s="149">
        <f t="shared" si="0"/>
        <v>3017</v>
      </c>
      <c r="F30" s="150">
        <v>2745</v>
      </c>
      <c r="G30" s="150">
        <v>17</v>
      </c>
      <c r="H30" s="151">
        <v>255</v>
      </c>
      <c r="I30" s="145">
        <f t="shared" si="6"/>
        <v>8989.714684066554</v>
      </c>
      <c r="J30" s="145">
        <f t="shared" si="3"/>
        <v>8861.68</v>
      </c>
      <c r="K30" s="145">
        <f t="shared" si="4"/>
        <v>8585.174684066553</v>
      </c>
      <c r="L30" s="145">
        <v>1.0151392414062619</v>
      </c>
      <c r="M30" s="145">
        <v>8457.14</v>
      </c>
      <c r="N30" s="152">
        <v>232.59</v>
      </c>
      <c r="O30" s="150">
        <v>171.95</v>
      </c>
      <c r="P30" s="148">
        <v>5664</v>
      </c>
      <c r="Q30" s="148">
        <v>5384</v>
      </c>
      <c r="R30" s="154">
        <v>4989</v>
      </c>
      <c r="S30" s="154">
        <v>27</v>
      </c>
      <c r="T30" s="155">
        <v>113</v>
      </c>
      <c r="U30" s="156"/>
      <c r="V30" s="155">
        <v>255</v>
      </c>
      <c r="W30" s="155"/>
      <c r="X30" s="145">
        <v>15247.69344</v>
      </c>
      <c r="Y30" s="145">
        <f t="shared" si="1"/>
        <v>1.008</v>
      </c>
      <c r="Z30" s="145">
        <f t="shared" si="5"/>
        <v>15126.679999999998</v>
      </c>
      <c r="AA30" s="150">
        <v>14368.3</v>
      </c>
      <c r="AB30" s="150">
        <v>240.4</v>
      </c>
      <c r="AC30" s="150">
        <v>507</v>
      </c>
      <c r="AD30" s="152"/>
      <c r="AE30" s="160">
        <v>10.98</v>
      </c>
    </row>
    <row r="31" spans="1:31" ht="14.25">
      <c r="A31" s="157" t="s">
        <v>6</v>
      </c>
      <c r="B31" s="148">
        <v>4566</v>
      </c>
      <c r="C31" s="148">
        <v>724</v>
      </c>
      <c r="D31" s="148">
        <f t="shared" si="2"/>
        <v>4300</v>
      </c>
      <c r="E31" s="149">
        <f t="shared" si="0"/>
        <v>3788</v>
      </c>
      <c r="F31" s="150">
        <v>3522</v>
      </c>
      <c r="G31" s="150">
        <v>8</v>
      </c>
      <c r="H31" s="151">
        <v>258</v>
      </c>
      <c r="I31" s="145">
        <f t="shared" si="6"/>
        <v>10829.70366408003</v>
      </c>
      <c r="J31" s="145">
        <f t="shared" si="3"/>
        <v>10671.630000000001</v>
      </c>
      <c r="K31" s="145">
        <f t="shared" si="4"/>
        <v>10599.39366408003</v>
      </c>
      <c r="L31" s="145">
        <v>1.0151392414062619</v>
      </c>
      <c r="M31" s="145">
        <v>10441.32</v>
      </c>
      <c r="N31" s="152">
        <v>41.78</v>
      </c>
      <c r="O31" s="150">
        <v>188.53</v>
      </c>
      <c r="P31" s="148">
        <v>5360</v>
      </c>
      <c r="Q31" s="148">
        <v>5020</v>
      </c>
      <c r="R31" s="154">
        <v>4588</v>
      </c>
      <c r="S31" s="154">
        <v>27</v>
      </c>
      <c r="T31" s="155">
        <v>149</v>
      </c>
      <c r="U31" s="156"/>
      <c r="V31" s="155">
        <v>256</v>
      </c>
      <c r="W31" s="155"/>
      <c r="X31" s="145">
        <v>14209.675199999998</v>
      </c>
      <c r="Y31" s="145">
        <f t="shared" si="1"/>
        <v>1.008</v>
      </c>
      <c r="Z31" s="145">
        <f t="shared" si="5"/>
        <v>14096.899999999998</v>
      </c>
      <c r="AA31" s="150">
        <v>13213.4</v>
      </c>
      <c r="AB31" s="150">
        <v>240.4</v>
      </c>
      <c r="AC31" s="150">
        <v>630.8</v>
      </c>
      <c r="AD31" s="152"/>
      <c r="AE31" s="160">
        <v>12.3</v>
      </c>
    </row>
    <row r="32" spans="1:31" ht="14.25">
      <c r="A32" s="157" t="s">
        <v>7</v>
      </c>
      <c r="B32" s="148">
        <v>12474</v>
      </c>
      <c r="C32" s="148">
        <v>2679</v>
      </c>
      <c r="D32" s="148">
        <f t="shared" si="2"/>
        <v>11646</v>
      </c>
      <c r="E32" s="149">
        <f t="shared" si="0"/>
        <v>9679</v>
      </c>
      <c r="F32" s="150">
        <v>8851</v>
      </c>
      <c r="G32" s="150">
        <v>51</v>
      </c>
      <c r="H32" s="151">
        <v>777</v>
      </c>
      <c r="I32" s="145">
        <f t="shared" si="6"/>
        <v>28255.374239219655</v>
      </c>
      <c r="J32" s="145">
        <f t="shared" si="3"/>
        <v>27851.13</v>
      </c>
      <c r="K32" s="145">
        <f t="shared" si="4"/>
        <v>27105.994239219654</v>
      </c>
      <c r="L32" s="145">
        <v>1.0151392414062619</v>
      </c>
      <c r="M32" s="145">
        <v>26701.75</v>
      </c>
      <c r="N32" s="152">
        <v>667.64</v>
      </c>
      <c r="O32" s="150">
        <v>481.74</v>
      </c>
      <c r="P32" s="148">
        <v>14829</v>
      </c>
      <c r="Q32" s="148">
        <v>14371</v>
      </c>
      <c r="R32" s="154">
        <v>13303</v>
      </c>
      <c r="S32" s="154">
        <v>85</v>
      </c>
      <c r="T32" s="155">
        <v>208</v>
      </c>
      <c r="U32" s="156"/>
      <c r="V32" s="155">
        <v>775</v>
      </c>
      <c r="W32" s="155"/>
      <c r="X32" s="145">
        <v>40280.12352</v>
      </c>
      <c r="Y32" s="145">
        <f t="shared" si="1"/>
        <v>1.008</v>
      </c>
      <c r="Z32" s="145">
        <f t="shared" si="5"/>
        <v>39960.44</v>
      </c>
      <c r="AA32" s="150">
        <v>38312.6</v>
      </c>
      <c r="AB32" s="150">
        <v>756.8</v>
      </c>
      <c r="AC32" s="150">
        <v>859.1</v>
      </c>
      <c r="AD32" s="152"/>
      <c r="AE32" s="160">
        <v>31.94</v>
      </c>
    </row>
    <row r="33" spans="1:31" ht="14.25">
      <c r="A33" s="157" t="s">
        <v>8</v>
      </c>
      <c r="B33" s="148">
        <v>3809</v>
      </c>
      <c r="C33" s="148">
        <v>389</v>
      </c>
      <c r="D33" s="148">
        <f t="shared" si="2"/>
        <v>3593</v>
      </c>
      <c r="E33" s="149">
        <f t="shared" si="0"/>
        <v>3392</v>
      </c>
      <c r="F33" s="150">
        <v>3176</v>
      </c>
      <c r="G33" s="150">
        <v>9</v>
      </c>
      <c r="H33" s="151">
        <v>207</v>
      </c>
      <c r="I33" s="145">
        <f t="shared" si="6"/>
        <v>10533.239366591144</v>
      </c>
      <c r="J33" s="145">
        <f t="shared" si="3"/>
        <v>10379.77</v>
      </c>
      <c r="K33" s="145">
        <f t="shared" si="4"/>
        <v>10290.659366591144</v>
      </c>
      <c r="L33" s="145">
        <v>1.0151392414062619</v>
      </c>
      <c r="M33" s="145">
        <v>10137.19</v>
      </c>
      <c r="N33" s="152">
        <v>99.11</v>
      </c>
      <c r="O33" s="150">
        <v>143.47</v>
      </c>
      <c r="P33" s="148">
        <v>3815</v>
      </c>
      <c r="Q33" s="148">
        <v>3641</v>
      </c>
      <c r="R33" s="154">
        <v>3343</v>
      </c>
      <c r="S33" s="154">
        <v>18</v>
      </c>
      <c r="T33" s="155">
        <v>73</v>
      </c>
      <c r="U33" s="156"/>
      <c r="V33" s="155">
        <v>207</v>
      </c>
      <c r="W33" s="155"/>
      <c r="X33" s="145">
        <v>10197.66384</v>
      </c>
      <c r="Y33" s="145">
        <f t="shared" si="1"/>
        <v>1.008</v>
      </c>
      <c r="Z33" s="145">
        <f t="shared" si="5"/>
        <v>10116.73</v>
      </c>
      <c r="AA33" s="150">
        <v>9627.8</v>
      </c>
      <c r="AB33" s="150">
        <v>160.3</v>
      </c>
      <c r="AC33" s="150">
        <v>318.6</v>
      </c>
      <c r="AD33" s="152"/>
      <c r="AE33" s="160">
        <v>10.03</v>
      </c>
    </row>
    <row r="34" spans="1:31" ht="14.25">
      <c r="A34" s="161" t="s">
        <v>4</v>
      </c>
      <c r="B34" s="148">
        <v>43765</v>
      </c>
      <c r="C34" s="148">
        <v>8116</v>
      </c>
      <c r="D34" s="148">
        <f t="shared" si="2"/>
        <v>41543</v>
      </c>
      <c r="E34" s="149">
        <f t="shared" si="0"/>
        <v>34974</v>
      </c>
      <c r="F34" s="150">
        <v>32752</v>
      </c>
      <c r="G34" s="150">
        <v>283</v>
      </c>
      <c r="H34" s="151">
        <v>1939</v>
      </c>
      <c r="I34" s="145">
        <f>M34*L34+N34+O34</f>
        <v>102931.09037637897</v>
      </c>
      <c r="J34" s="145">
        <f>M34+N34+O34</f>
        <v>101471.58</v>
      </c>
      <c r="K34" s="145">
        <f t="shared" si="4"/>
        <v>97865.29037637897</v>
      </c>
      <c r="L34" s="145">
        <v>1.0151392414062619</v>
      </c>
      <c r="M34" s="145">
        <v>96405.78</v>
      </c>
      <c r="N34" s="152">
        <v>3705.13</v>
      </c>
      <c r="O34" s="150">
        <v>1360.67</v>
      </c>
      <c r="P34" s="148">
        <v>49982</v>
      </c>
      <c r="Q34" s="148">
        <v>48253</v>
      </c>
      <c r="R34" s="154">
        <v>44736</v>
      </c>
      <c r="S34" s="154">
        <v>337</v>
      </c>
      <c r="T34" s="155">
        <v>764</v>
      </c>
      <c r="U34" s="156">
        <v>478</v>
      </c>
      <c r="V34" s="155">
        <v>1938</v>
      </c>
      <c r="W34" s="155"/>
      <c r="X34" s="145">
        <v>139167.19404</v>
      </c>
      <c r="Y34" s="145">
        <f t="shared" si="1"/>
        <v>1.008</v>
      </c>
      <c r="Z34" s="145">
        <f t="shared" si="5"/>
        <v>138062.6925</v>
      </c>
      <c r="AA34" s="150">
        <v>128839.7</v>
      </c>
      <c r="AB34" s="150">
        <v>3000.6</v>
      </c>
      <c r="AC34" s="150">
        <v>3216</v>
      </c>
      <c r="AD34" s="145">
        <v>2909.1625</v>
      </c>
      <c r="AE34" s="160">
        <v>97.23</v>
      </c>
    </row>
    <row r="35" spans="1:31" ht="14.25">
      <c r="A35" s="162" t="s">
        <v>126</v>
      </c>
      <c r="B35" s="163">
        <f>+SUM(B9:B34)</f>
        <v>109532</v>
      </c>
      <c r="C35" s="163">
        <f aca="true" t="shared" si="7" ref="C35:H35">+SUM(C9:C34)</f>
        <v>16400</v>
      </c>
      <c r="D35" s="164">
        <f t="shared" si="2"/>
        <v>105279</v>
      </c>
      <c r="E35" s="164">
        <f>F35+G35+H35</f>
        <v>92021</v>
      </c>
      <c r="F35" s="163">
        <f>+SUM(F9:F34)</f>
        <v>87768</v>
      </c>
      <c r="G35" s="163">
        <f t="shared" si="7"/>
        <v>404</v>
      </c>
      <c r="H35" s="163">
        <f t="shared" si="7"/>
        <v>3849</v>
      </c>
      <c r="I35" s="165">
        <f>SUM(I9:I34)</f>
        <v>236284.78579999998</v>
      </c>
      <c r="J35" s="166">
        <f>M35+N35+O35</f>
        <v>232877.67</v>
      </c>
      <c r="K35" s="167">
        <f>SUM(K9:K34)</f>
        <v>228459.06579999998</v>
      </c>
      <c r="L35" s="145">
        <v>1.0151392414062619</v>
      </c>
      <c r="M35" s="165">
        <f>+SUM(M9:M34)</f>
        <v>225051.95</v>
      </c>
      <c r="N35" s="165">
        <f>+SUM(N9:N34)</f>
        <v>5203.39</v>
      </c>
      <c r="O35" s="165">
        <f>+SUM(O9:O34)</f>
        <v>2622.33</v>
      </c>
      <c r="P35" s="164">
        <v>155669</v>
      </c>
      <c r="Q35" s="164">
        <v>148214</v>
      </c>
      <c r="R35" s="163">
        <v>125262</v>
      </c>
      <c r="S35" s="163">
        <f>+SUM(S9:S34)</f>
        <v>826</v>
      </c>
      <c r="T35" s="163">
        <f>+SUM(T9:T34)</f>
        <v>3230</v>
      </c>
      <c r="U35" s="163">
        <f>SUM(U9:U34)</f>
        <v>15064</v>
      </c>
      <c r="V35" s="163">
        <f>+SUM(V9:V34)</f>
        <v>3832</v>
      </c>
      <c r="W35" s="163"/>
      <c r="X35" s="168">
        <v>474368.6641881601</v>
      </c>
      <c r="Y35" s="145">
        <f t="shared" si="1"/>
        <v>1.008</v>
      </c>
      <c r="Z35" s="165">
        <f>+SUM(Z9:Z34)</f>
        <v>470603.83352000004</v>
      </c>
      <c r="AA35" s="165">
        <f>+SUM(AA9:AA34)</f>
        <v>360754.5</v>
      </c>
      <c r="AB35" s="165">
        <f>+SUM(AB9:AB34)</f>
        <v>7354.5</v>
      </c>
      <c r="AC35" s="165">
        <f>+SUM(AC9:AC34)</f>
        <v>13783.9</v>
      </c>
      <c r="AD35" s="165">
        <f>+SUM(AD9:AD34)</f>
        <v>88525.52352000002</v>
      </c>
      <c r="AE35" s="166">
        <f>SUM(AE9:AE34)</f>
        <v>185.41000000000003</v>
      </c>
    </row>
  </sheetData>
  <sheetProtection/>
  <mergeCells count="30">
    <mergeCell ref="N1:O1"/>
    <mergeCell ref="AD1:AE1"/>
    <mergeCell ref="B2:O2"/>
    <mergeCell ref="P2:AE2"/>
    <mergeCell ref="A3:A7"/>
    <mergeCell ref="B3:O3"/>
    <mergeCell ref="P3:AE3"/>
    <mergeCell ref="B4:B7"/>
    <mergeCell ref="E4:E7"/>
    <mergeCell ref="F4:H4"/>
    <mergeCell ref="O5:O7"/>
    <mergeCell ref="AA5:AA7"/>
    <mergeCell ref="I4:I7"/>
    <mergeCell ref="J4:J7"/>
    <mergeCell ref="M4:O4"/>
    <mergeCell ref="P4:P7"/>
    <mergeCell ref="Q4:Q7"/>
    <mergeCell ref="X4:X7"/>
    <mergeCell ref="F5:F7"/>
    <mergeCell ref="G5:G7"/>
    <mergeCell ref="H5:H7"/>
    <mergeCell ref="L5:L7"/>
    <mergeCell ref="M5:M7"/>
    <mergeCell ref="N5:N7"/>
    <mergeCell ref="AB5:AB7"/>
    <mergeCell ref="AC5:AC7"/>
    <mergeCell ref="AD5:AD7"/>
    <mergeCell ref="AE5:AE7"/>
    <mergeCell ref="Z4:Z7"/>
    <mergeCell ref="AA4:A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5" zoomScaleNormal="40" zoomScaleSheetLayoutView="55" zoomScalePageLayoutView="0" workbookViewId="0" topLeftCell="A1">
      <pane xSplit="3" ySplit="6" topLeftCell="D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2.0039062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4.14062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189"/>
      <c r="X1" s="189"/>
      <c r="Y1" s="189"/>
      <c r="Z1" s="189"/>
      <c r="AA1" s="189"/>
      <c r="AB1" s="189"/>
      <c r="AC1" s="189"/>
      <c r="AD1" s="189"/>
    </row>
    <row r="2" spans="1:30" s="131" customFormat="1" ht="18">
      <c r="A2" s="228" t="s">
        <v>162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189"/>
      <c r="X2" s="189"/>
      <c r="Y2" s="189"/>
      <c r="Z2" s="189"/>
      <c r="AA2" s="189"/>
      <c r="AB2" s="189"/>
      <c r="AC2" s="189"/>
      <c r="AD2" s="189"/>
    </row>
    <row r="3" spans="1:30" ht="4.5" customHeight="1">
      <c r="A3" s="190" t="s">
        <v>111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s="108" customFormat="1" ht="16.5" customHeight="1">
      <c r="A4" s="225" t="s">
        <v>45</v>
      </c>
      <c r="B4" s="225" t="s">
        <v>0</v>
      </c>
      <c r="C4" s="225" t="s">
        <v>160</v>
      </c>
      <c r="D4" s="225" t="s">
        <v>41</v>
      </c>
      <c r="E4" s="225"/>
      <c r="F4" s="225" t="s">
        <v>42</v>
      </c>
      <c r="G4" s="225"/>
      <c r="H4" s="225" t="s">
        <v>37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193"/>
      <c r="W4" s="194"/>
      <c r="X4" s="194"/>
      <c r="Y4" s="194"/>
      <c r="Z4" s="194"/>
      <c r="AA4" s="194"/>
      <c r="AB4" s="194"/>
      <c r="AC4" s="194"/>
      <c r="AD4" s="195"/>
    </row>
    <row r="5" spans="1:30" s="108" customFormat="1" ht="78.75" customHeight="1">
      <c r="A5" s="225"/>
      <c r="B5" s="225"/>
      <c r="C5" s="225"/>
      <c r="D5" s="225"/>
      <c r="E5" s="225"/>
      <c r="F5" s="225"/>
      <c r="G5" s="225"/>
      <c r="H5" s="225" t="s">
        <v>144</v>
      </c>
      <c r="I5" s="225"/>
      <c r="J5" s="225"/>
      <c r="K5" s="225" t="s">
        <v>145</v>
      </c>
      <c r="L5" s="225"/>
      <c r="M5" s="225"/>
      <c r="N5" s="225" t="s">
        <v>134</v>
      </c>
      <c r="O5" s="225"/>
      <c r="P5" s="225"/>
      <c r="Q5" s="225" t="s">
        <v>146</v>
      </c>
      <c r="R5" s="225"/>
      <c r="S5" s="225"/>
      <c r="T5" s="225" t="s">
        <v>147</v>
      </c>
      <c r="U5" s="225"/>
      <c r="V5" s="195"/>
      <c r="W5" s="226" t="s">
        <v>46</v>
      </c>
      <c r="X5" s="225"/>
      <c r="Y5" s="225"/>
      <c r="Z5" s="225"/>
      <c r="AA5" s="225" t="s">
        <v>48</v>
      </c>
      <c r="AB5" s="225"/>
      <c r="AC5" s="225"/>
      <c r="AD5" s="225"/>
    </row>
    <row r="6" spans="1:30" s="108" customFormat="1" ht="63.75" customHeight="1">
      <c r="A6" s="225"/>
      <c r="B6" s="225"/>
      <c r="C6" s="225"/>
      <c r="D6" s="192" t="s">
        <v>35</v>
      </c>
      <c r="E6" s="192" t="s">
        <v>138</v>
      </c>
      <c r="F6" s="192" t="s">
        <v>139</v>
      </c>
      <c r="G6" s="192" t="s">
        <v>140</v>
      </c>
      <c r="H6" s="192" t="s">
        <v>35</v>
      </c>
      <c r="I6" s="192" t="s">
        <v>139</v>
      </c>
      <c r="J6" s="192" t="s">
        <v>47</v>
      </c>
      <c r="K6" s="192" t="s">
        <v>35</v>
      </c>
      <c r="L6" s="192" t="s">
        <v>139</v>
      </c>
      <c r="M6" s="192" t="s">
        <v>47</v>
      </c>
      <c r="N6" s="192" t="s">
        <v>35</v>
      </c>
      <c r="O6" s="192" t="s">
        <v>139</v>
      </c>
      <c r="P6" s="192" t="s">
        <v>47</v>
      </c>
      <c r="Q6" s="192" t="s">
        <v>35</v>
      </c>
      <c r="R6" s="192" t="s">
        <v>139</v>
      </c>
      <c r="S6" s="192" t="s">
        <v>47</v>
      </c>
      <c r="T6" s="192" t="s">
        <v>35</v>
      </c>
      <c r="U6" s="192" t="s">
        <v>139</v>
      </c>
      <c r="V6" s="192" t="s">
        <v>47</v>
      </c>
      <c r="W6" s="196" t="s">
        <v>2</v>
      </c>
      <c r="X6" s="192" t="s">
        <v>33</v>
      </c>
      <c r="Y6" s="192" t="s">
        <v>47</v>
      </c>
      <c r="Z6" s="192" t="s">
        <v>31</v>
      </c>
      <c r="AA6" s="192" t="s">
        <v>2</v>
      </c>
      <c r="AB6" s="192" t="s">
        <v>34</v>
      </c>
      <c r="AC6" s="192" t="s">
        <v>47</v>
      </c>
      <c r="AD6" s="192" t="s">
        <v>31</v>
      </c>
    </row>
    <row r="7" spans="1:30" s="121" customFormat="1" ht="15.75" customHeight="1">
      <c r="A7" s="197">
        <v>1</v>
      </c>
      <c r="B7" s="198" t="s">
        <v>9</v>
      </c>
      <c r="C7" s="199">
        <v>13862</v>
      </c>
      <c r="D7" s="199">
        <v>3896</v>
      </c>
      <c r="E7" s="200">
        <f aca="true" t="shared" si="0" ref="E7:E33">D7/C7</f>
        <v>0.2810561246573366</v>
      </c>
      <c r="F7" s="201">
        <v>11706.3</v>
      </c>
      <c r="G7" s="201">
        <f>F7/D7/7*1000</f>
        <v>429.242446465239</v>
      </c>
      <c r="H7" s="202">
        <v>378</v>
      </c>
      <c r="I7" s="203">
        <v>482.8</v>
      </c>
      <c r="J7" s="204">
        <f>H7/C7</f>
        <v>0.02726879238205165</v>
      </c>
      <c r="K7" s="205">
        <v>1066</v>
      </c>
      <c r="L7" s="206">
        <v>1991.4</v>
      </c>
      <c r="M7" s="204">
        <f>K7/C7</f>
        <v>0.07690088010388112</v>
      </c>
      <c r="N7" s="205">
        <v>0</v>
      </c>
      <c r="O7" s="206">
        <v>0</v>
      </c>
      <c r="P7" s="204">
        <f>N7/C7</f>
        <v>0</v>
      </c>
      <c r="Q7" s="205">
        <v>346</v>
      </c>
      <c r="R7" s="206">
        <v>2795.6</v>
      </c>
      <c r="S7" s="204">
        <f>Q7/C7</f>
        <v>0.024960323185687493</v>
      </c>
      <c r="T7" s="205">
        <f>D7-H7-K7-Q7</f>
        <v>2106</v>
      </c>
      <c r="U7" s="206">
        <f>F7-I7-L7-R7</f>
        <v>6436.5</v>
      </c>
      <c r="V7" s="204">
        <f>T7/C7</f>
        <v>0.15192612898571634</v>
      </c>
      <c r="W7" s="207">
        <f>'МСП за январь-июнь 2019'!B9</f>
        <v>1136</v>
      </c>
      <c r="X7" s="208">
        <f>'МСП за январь-июнь 2019'!I9</f>
        <v>1669.8532951512302</v>
      </c>
      <c r="Y7" s="204">
        <f>W7/C7</f>
        <v>0.08195065647092771</v>
      </c>
      <c r="Z7" s="206">
        <f>X7/W7*1000/5</f>
        <v>293.9882561885969</v>
      </c>
      <c r="AA7" s="205">
        <f>'МСП за январь-июнь 2019'!P9</f>
        <v>2472</v>
      </c>
      <c r="AB7" s="208">
        <f>'МСП за январь-июнь 2019'!X9</f>
        <v>7785.14436</v>
      </c>
      <c r="AC7" s="204">
        <f aca="true" t="shared" si="1" ref="AC7:AC33">AA7/C7</f>
        <v>0.17832924541913145</v>
      </c>
      <c r="AD7" s="208">
        <f aca="true" t="shared" si="2" ref="AD7:AD33">AB7/AA7*1000/5</f>
        <v>629.8660485436893</v>
      </c>
    </row>
    <row r="8" spans="1:30" s="121" customFormat="1" ht="15.75" customHeight="1">
      <c r="A8" s="197">
        <v>2</v>
      </c>
      <c r="B8" s="198" t="s">
        <v>10</v>
      </c>
      <c r="C8" s="199">
        <v>14898</v>
      </c>
      <c r="D8" s="199">
        <v>4831</v>
      </c>
      <c r="E8" s="200">
        <f t="shared" si="0"/>
        <v>0.32427171432407037</v>
      </c>
      <c r="F8" s="201">
        <v>15638.300000000001</v>
      </c>
      <c r="G8" s="201">
        <f aca="true" t="shared" si="3" ref="G8:G34">F8/D8/7*1000</f>
        <v>462.439009965402</v>
      </c>
      <c r="H8" s="202">
        <v>773</v>
      </c>
      <c r="I8" s="203">
        <v>1273.1</v>
      </c>
      <c r="J8" s="204">
        <f aca="true" t="shared" si="4" ref="J8:J33">H8/C8</f>
        <v>0.05188615921600215</v>
      </c>
      <c r="K8" s="205">
        <v>1268</v>
      </c>
      <c r="L8" s="206">
        <v>2451.2</v>
      </c>
      <c r="M8" s="204">
        <f aca="true" t="shared" si="5" ref="M8:M33">K8/C8</f>
        <v>0.08511209558329977</v>
      </c>
      <c r="N8" s="205">
        <v>10</v>
      </c>
      <c r="O8" s="206">
        <v>10.6</v>
      </c>
      <c r="P8" s="204">
        <f aca="true" t="shared" si="6" ref="P8:P33">N8/C8</f>
        <v>0.0006712310377231843</v>
      </c>
      <c r="Q8" s="205">
        <v>554</v>
      </c>
      <c r="R8" s="206">
        <v>4495.4</v>
      </c>
      <c r="S8" s="204">
        <f aca="true" t="shared" si="7" ref="S8:S33">Q8/C8</f>
        <v>0.03718619948986441</v>
      </c>
      <c r="T8" s="205">
        <f>D8-H8-K8-N8-Q8</f>
        <v>2226</v>
      </c>
      <c r="U8" s="206">
        <f>F8-I8-L8-O8-R8</f>
        <v>7408</v>
      </c>
      <c r="V8" s="204">
        <f>T8/C8</f>
        <v>0.14941602899718082</v>
      </c>
      <c r="W8" s="207">
        <f>'МСП за январь-июнь 2019'!B10</f>
        <v>1312</v>
      </c>
      <c r="X8" s="208">
        <f>'МСП за январь-июнь 2019'!I10</f>
        <v>2128.4291492260872</v>
      </c>
      <c r="Y8" s="204">
        <f aca="true" t="shared" si="8" ref="Y8:Y33">W8/C8</f>
        <v>0.08806551214928178</v>
      </c>
      <c r="Z8" s="206">
        <f aca="true" t="shared" si="9" ref="Z8:Z33">X8/W8*1000/5</f>
        <v>324.4556629917816</v>
      </c>
      <c r="AA8" s="205">
        <f>'МСП за январь-июнь 2019'!P10</f>
        <v>2935</v>
      </c>
      <c r="AB8" s="208">
        <f>'МСП за январь-июнь 2019'!X10</f>
        <v>10190.48184</v>
      </c>
      <c r="AC8" s="204">
        <f t="shared" si="1"/>
        <v>0.1970063095717546</v>
      </c>
      <c r="AD8" s="208">
        <f t="shared" si="2"/>
        <v>694.4110282793868</v>
      </c>
    </row>
    <row r="9" spans="1:30" s="121" customFormat="1" ht="15.75" customHeight="1">
      <c r="A9" s="197">
        <v>3</v>
      </c>
      <c r="B9" s="198" t="s">
        <v>11</v>
      </c>
      <c r="C9" s="209">
        <v>32857</v>
      </c>
      <c r="D9" s="199">
        <v>10331</v>
      </c>
      <c r="E9" s="200">
        <f t="shared" si="0"/>
        <v>0.3144231061874182</v>
      </c>
      <c r="F9" s="201">
        <v>34141.9</v>
      </c>
      <c r="G9" s="201">
        <f t="shared" si="3"/>
        <v>472.11444058796684</v>
      </c>
      <c r="H9" s="202">
        <v>1015</v>
      </c>
      <c r="I9" s="203">
        <v>1948.6</v>
      </c>
      <c r="J9" s="204">
        <f t="shared" si="4"/>
        <v>0.03089143865842895</v>
      </c>
      <c r="K9" s="205">
        <v>3386</v>
      </c>
      <c r="L9" s="206">
        <v>6926.5</v>
      </c>
      <c r="M9" s="204">
        <f t="shared" si="5"/>
        <v>0.1030526219679216</v>
      </c>
      <c r="N9" s="205">
        <v>13</v>
      </c>
      <c r="O9" s="206">
        <v>13.5</v>
      </c>
      <c r="P9" s="204">
        <f t="shared" si="6"/>
        <v>0.00039565389414736584</v>
      </c>
      <c r="Q9" s="205">
        <v>1369</v>
      </c>
      <c r="R9" s="206">
        <v>10226.9</v>
      </c>
      <c r="S9" s="204">
        <f t="shared" si="7"/>
        <v>0.04166539854521106</v>
      </c>
      <c r="T9" s="205">
        <f>D9-H9-K9-N9-Q9</f>
        <v>4548</v>
      </c>
      <c r="U9" s="206">
        <f aca="true" t="shared" si="10" ref="U9:U32">F9-I9-L9-O9-R9</f>
        <v>15026.400000000003</v>
      </c>
      <c r="V9" s="204">
        <f aca="true" t="shared" si="11" ref="V9:V33">T9/C9</f>
        <v>0.13841799312170922</v>
      </c>
      <c r="W9" s="207">
        <f>'МСП за январь-июнь 2019'!B11</f>
        <v>3522</v>
      </c>
      <c r="X9" s="208">
        <f>'МСП за январь-июнь 2019'!I11</f>
        <v>6378.280469946221</v>
      </c>
      <c r="Y9" s="204">
        <f t="shared" si="8"/>
        <v>0.10719177039900174</v>
      </c>
      <c r="Z9" s="206">
        <f t="shared" si="9"/>
        <v>362.19650595946746</v>
      </c>
      <c r="AA9" s="205">
        <f>'МСП за январь-июнь 2019'!P11</f>
        <v>6034</v>
      </c>
      <c r="AB9" s="208">
        <f>'МСП за январь-июнь 2019'!X11</f>
        <v>21047.840422560002</v>
      </c>
      <c r="AC9" s="204">
        <f t="shared" si="1"/>
        <v>0.18364427671424657</v>
      </c>
      <c r="AD9" s="208">
        <f t="shared" si="2"/>
        <v>697.6413796009281</v>
      </c>
    </row>
    <row r="10" spans="1:30" s="121" customFormat="1" ht="15.75" customHeight="1">
      <c r="A10" s="197">
        <v>4</v>
      </c>
      <c r="B10" s="198" t="s">
        <v>12</v>
      </c>
      <c r="C10" s="209">
        <v>30618</v>
      </c>
      <c r="D10" s="199">
        <v>8424</v>
      </c>
      <c r="E10" s="200">
        <f t="shared" si="0"/>
        <v>0.2751322751322751</v>
      </c>
      <c r="F10" s="201">
        <v>27567</v>
      </c>
      <c r="G10" s="201">
        <f t="shared" si="3"/>
        <v>467.4908424908425</v>
      </c>
      <c r="H10" s="202">
        <v>750</v>
      </c>
      <c r="I10" s="203">
        <v>1572.5</v>
      </c>
      <c r="J10" s="204">
        <f t="shared" si="4"/>
        <v>0.024495394865765237</v>
      </c>
      <c r="K10" s="205">
        <v>2295</v>
      </c>
      <c r="L10" s="206">
        <v>5627.4</v>
      </c>
      <c r="M10" s="204">
        <f t="shared" si="5"/>
        <v>0.07495590828924162</v>
      </c>
      <c r="N10" s="205">
        <v>107</v>
      </c>
      <c r="O10" s="206">
        <v>122.4</v>
      </c>
      <c r="P10" s="204">
        <f t="shared" si="6"/>
        <v>0.003494676334182507</v>
      </c>
      <c r="Q10" s="205">
        <v>1666</v>
      </c>
      <c r="R10" s="206">
        <v>8885.4</v>
      </c>
      <c r="S10" s="204">
        <f t="shared" si="7"/>
        <v>0.054412437128486514</v>
      </c>
      <c r="T10" s="205">
        <f aca="true" t="shared" si="12" ref="T10:T33">D10-H10-K10-N10-Q10</f>
        <v>3606</v>
      </c>
      <c r="U10" s="206">
        <f t="shared" si="10"/>
        <v>11359.299999999997</v>
      </c>
      <c r="V10" s="204">
        <f t="shared" si="11"/>
        <v>0.11777385851459926</v>
      </c>
      <c r="W10" s="207">
        <f>'МСП за январь-июнь 2019'!B12</f>
        <v>2443</v>
      </c>
      <c r="X10" s="208">
        <f>'МСП за январь-июнь 2019'!I12</f>
        <v>4641.975121547687</v>
      </c>
      <c r="Y10" s="204">
        <f t="shared" si="8"/>
        <v>0.0797896662094193</v>
      </c>
      <c r="Z10" s="206">
        <f t="shared" si="9"/>
        <v>380.02252325400633</v>
      </c>
      <c r="AA10" s="205">
        <f>'МСП за январь-июнь 2019'!P12</f>
        <v>4833</v>
      </c>
      <c r="AB10" s="208">
        <f>'МСП за январь-июнь 2019'!X12</f>
        <v>16833.5182512</v>
      </c>
      <c r="AC10" s="204">
        <f t="shared" si="1"/>
        <v>0.15784832451499117</v>
      </c>
      <c r="AD10" s="208">
        <f t="shared" si="2"/>
        <v>696.6074178026071</v>
      </c>
    </row>
    <row r="11" spans="1:30" s="121" customFormat="1" ht="15.75" customHeight="1">
      <c r="A11" s="197">
        <v>5</v>
      </c>
      <c r="B11" s="198" t="s">
        <v>13</v>
      </c>
      <c r="C11" s="209">
        <v>22606</v>
      </c>
      <c r="D11" s="199">
        <v>5625</v>
      </c>
      <c r="E11" s="200">
        <f t="shared" si="0"/>
        <v>0.24882774484650094</v>
      </c>
      <c r="F11" s="201">
        <v>18691.999999999996</v>
      </c>
      <c r="G11" s="201">
        <f t="shared" si="3"/>
        <v>474.7174603174602</v>
      </c>
      <c r="H11" s="202">
        <v>698</v>
      </c>
      <c r="I11" s="203">
        <v>956.1</v>
      </c>
      <c r="J11" s="204">
        <f t="shared" si="4"/>
        <v>0.030876758382730247</v>
      </c>
      <c r="K11" s="205">
        <v>1515</v>
      </c>
      <c r="L11" s="206">
        <v>3343</v>
      </c>
      <c r="M11" s="204">
        <f t="shared" si="5"/>
        <v>0.06701760594532424</v>
      </c>
      <c r="N11" s="205">
        <v>49</v>
      </c>
      <c r="O11" s="206">
        <v>51.1</v>
      </c>
      <c r="P11" s="204">
        <f t="shared" si="6"/>
        <v>0.0021675661328850746</v>
      </c>
      <c r="Q11" s="205">
        <v>758</v>
      </c>
      <c r="R11" s="206">
        <v>6144.5</v>
      </c>
      <c r="S11" s="204">
        <f t="shared" si="7"/>
        <v>0.033530920994426255</v>
      </c>
      <c r="T11" s="205">
        <f t="shared" si="12"/>
        <v>2605</v>
      </c>
      <c r="U11" s="206">
        <f t="shared" si="10"/>
        <v>8197.299999999997</v>
      </c>
      <c r="V11" s="204">
        <f t="shared" si="11"/>
        <v>0.1152348933911351</v>
      </c>
      <c r="W11" s="207">
        <f>'МСП за январь-июнь 2019'!B13</f>
        <v>1579</v>
      </c>
      <c r="X11" s="208">
        <f>'МСП за январь-июнь 2019'!I13</f>
        <v>2833.6865933688377</v>
      </c>
      <c r="Y11" s="204">
        <f t="shared" si="8"/>
        <v>0.06984871273113333</v>
      </c>
      <c r="Z11" s="206">
        <f t="shared" si="9"/>
        <v>358.9216711043493</v>
      </c>
      <c r="AA11" s="205">
        <f>'МСП за январь-июнь 2019'!P13</f>
        <v>3466</v>
      </c>
      <c r="AB11" s="208">
        <f>'МСП за январь-июнь 2019'!X13</f>
        <v>11942.31024</v>
      </c>
      <c r="AC11" s="204">
        <f t="shared" si="1"/>
        <v>0.15332212686897284</v>
      </c>
      <c r="AD11" s="208">
        <f t="shared" si="2"/>
        <v>689.1119584535488</v>
      </c>
    </row>
    <row r="12" spans="1:30" s="121" customFormat="1" ht="15.75" customHeight="1">
      <c r="A12" s="197">
        <v>6</v>
      </c>
      <c r="B12" s="198" t="s">
        <v>14</v>
      </c>
      <c r="C12" s="209">
        <v>33906</v>
      </c>
      <c r="D12" s="199">
        <v>7660</v>
      </c>
      <c r="E12" s="200">
        <f t="shared" si="0"/>
        <v>0.22591871645136555</v>
      </c>
      <c r="F12" s="201">
        <v>24671.899999999998</v>
      </c>
      <c r="G12" s="201">
        <f t="shared" si="3"/>
        <v>460.124953375606</v>
      </c>
      <c r="H12" s="202">
        <v>690</v>
      </c>
      <c r="I12" s="203">
        <v>788.7</v>
      </c>
      <c r="J12" s="204">
        <f t="shared" si="4"/>
        <v>0.020350380463634753</v>
      </c>
      <c r="K12" s="205">
        <v>2439</v>
      </c>
      <c r="L12" s="206">
        <v>4563.3</v>
      </c>
      <c r="M12" s="204">
        <f t="shared" si="5"/>
        <v>0.07193417094319589</v>
      </c>
      <c r="N12" s="205">
        <v>20</v>
      </c>
      <c r="O12" s="206">
        <v>14.6</v>
      </c>
      <c r="P12" s="204">
        <f t="shared" si="6"/>
        <v>0.0005898661003952102</v>
      </c>
      <c r="Q12" s="205">
        <v>1046</v>
      </c>
      <c r="R12" s="206">
        <v>8434.8</v>
      </c>
      <c r="S12" s="204">
        <f t="shared" si="7"/>
        <v>0.030849997050669497</v>
      </c>
      <c r="T12" s="205">
        <f t="shared" si="12"/>
        <v>3465</v>
      </c>
      <c r="U12" s="206">
        <f t="shared" si="10"/>
        <v>10870.5</v>
      </c>
      <c r="V12" s="204">
        <f t="shared" si="11"/>
        <v>0.10219430189347019</v>
      </c>
      <c r="W12" s="207">
        <f>'МСП за январь-июнь 2019'!B14</f>
        <v>2491</v>
      </c>
      <c r="X12" s="208">
        <f>'МСП за январь-июнь 2019'!I14</f>
        <v>4036.9776111584456</v>
      </c>
      <c r="Y12" s="204">
        <f t="shared" si="8"/>
        <v>0.07346782280422344</v>
      </c>
      <c r="Z12" s="206">
        <f t="shared" si="9"/>
        <v>324.1250591054553</v>
      </c>
      <c r="AA12" s="205">
        <f>'МСП за январь-июнь 2019'!P14</f>
        <v>4590</v>
      </c>
      <c r="AB12" s="208">
        <f>'МСП за январь-июнь 2019'!X14</f>
        <v>16037.36985312</v>
      </c>
      <c r="AC12" s="204">
        <f t="shared" si="1"/>
        <v>0.13537427004070077</v>
      </c>
      <c r="AD12" s="208">
        <f t="shared" si="2"/>
        <v>698.7960720313727</v>
      </c>
    </row>
    <row r="13" spans="1:30" s="121" customFormat="1" ht="15.75" customHeight="1">
      <c r="A13" s="197">
        <v>7</v>
      </c>
      <c r="B13" s="198" t="s">
        <v>15</v>
      </c>
      <c r="C13" s="209">
        <v>18157</v>
      </c>
      <c r="D13" s="199">
        <v>5273</v>
      </c>
      <c r="E13" s="200">
        <f t="shared" si="0"/>
        <v>0.29041141157680234</v>
      </c>
      <c r="F13" s="201">
        <v>16368.1</v>
      </c>
      <c r="G13" s="201">
        <f t="shared" si="3"/>
        <v>443.44775270244645</v>
      </c>
      <c r="H13" s="202">
        <v>597</v>
      </c>
      <c r="I13" s="203">
        <v>1538.8</v>
      </c>
      <c r="J13" s="204">
        <f t="shared" si="4"/>
        <v>0.03287988103761635</v>
      </c>
      <c r="K13" s="205">
        <v>1687</v>
      </c>
      <c r="L13" s="206">
        <v>4121.4</v>
      </c>
      <c r="M13" s="204">
        <f t="shared" si="5"/>
        <v>0.09291182464063447</v>
      </c>
      <c r="N13" s="205">
        <v>160</v>
      </c>
      <c r="O13" s="206">
        <v>181.3</v>
      </c>
      <c r="P13" s="204">
        <f t="shared" si="6"/>
        <v>0.00881202841879165</v>
      </c>
      <c r="Q13" s="205">
        <v>273</v>
      </c>
      <c r="R13" s="206">
        <v>2154.1</v>
      </c>
      <c r="S13" s="204">
        <f t="shared" si="7"/>
        <v>0.015035523489563253</v>
      </c>
      <c r="T13" s="205">
        <f t="shared" si="12"/>
        <v>2556</v>
      </c>
      <c r="U13" s="206">
        <f t="shared" si="10"/>
        <v>8372.500000000002</v>
      </c>
      <c r="V13" s="204">
        <f t="shared" si="11"/>
        <v>0.14077215399019663</v>
      </c>
      <c r="W13" s="207">
        <f>'МСП за январь-июнь 2019'!B15</f>
        <v>1817</v>
      </c>
      <c r="X13" s="208">
        <f>'МСП за январь-июнь 2019'!I15</f>
        <v>3638.951550967205</v>
      </c>
      <c r="Y13" s="204">
        <f t="shared" si="8"/>
        <v>0.10007159773090268</v>
      </c>
      <c r="Z13" s="206">
        <f t="shared" si="9"/>
        <v>400.54502487255974</v>
      </c>
      <c r="AA13" s="205">
        <f>'МСП за январь-июнь 2019'!P15</f>
        <v>2886</v>
      </c>
      <c r="AB13" s="208">
        <f>'МСП за январь-июнь 2019'!X15</f>
        <v>8889.11106048</v>
      </c>
      <c r="AC13" s="204">
        <f t="shared" si="1"/>
        <v>0.1589469626039544</v>
      </c>
      <c r="AD13" s="208">
        <f t="shared" si="2"/>
        <v>616.0160125072764</v>
      </c>
    </row>
    <row r="14" spans="1:30" s="121" customFormat="1" ht="15.75" customHeight="1">
      <c r="A14" s="197">
        <v>8</v>
      </c>
      <c r="B14" s="198" t="s">
        <v>16</v>
      </c>
      <c r="C14" s="209">
        <v>24173</v>
      </c>
      <c r="D14" s="199">
        <v>7149</v>
      </c>
      <c r="E14" s="200">
        <f t="shared" si="0"/>
        <v>0.29574318454474</v>
      </c>
      <c r="F14" s="201">
        <v>23147.2</v>
      </c>
      <c r="G14" s="201">
        <f t="shared" si="3"/>
        <v>462.54621025917714</v>
      </c>
      <c r="H14" s="202">
        <v>480</v>
      </c>
      <c r="I14" s="203">
        <v>722.5</v>
      </c>
      <c r="J14" s="204">
        <f t="shared" si="4"/>
        <v>0.019856865097422745</v>
      </c>
      <c r="K14" s="205">
        <v>2787</v>
      </c>
      <c r="L14" s="206">
        <v>5869.6</v>
      </c>
      <c r="M14" s="204">
        <f t="shared" si="5"/>
        <v>0.11529392297191081</v>
      </c>
      <c r="N14" s="205">
        <v>7</v>
      </c>
      <c r="O14" s="206">
        <v>9.6</v>
      </c>
      <c r="P14" s="204">
        <f t="shared" si="6"/>
        <v>0.00028957928267074834</v>
      </c>
      <c r="Q14" s="205">
        <v>830</v>
      </c>
      <c r="R14" s="206">
        <v>6701.7</v>
      </c>
      <c r="S14" s="204">
        <f t="shared" si="7"/>
        <v>0.03433582923096016</v>
      </c>
      <c r="T14" s="205">
        <f t="shared" si="12"/>
        <v>3045</v>
      </c>
      <c r="U14" s="206">
        <f t="shared" si="10"/>
        <v>9843.8</v>
      </c>
      <c r="V14" s="204">
        <f t="shared" si="11"/>
        <v>0.12596698796177552</v>
      </c>
      <c r="W14" s="207">
        <f>'МСП за январь-июнь 2019'!B16</f>
        <v>2896</v>
      </c>
      <c r="X14" s="208">
        <f>'МСП за январь-июнь 2019'!I16</f>
        <v>5407.036767774258</v>
      </c>
      <c r="Y14" s="204">
        <f t="shared" si="8"/>
        <v>0.1198030860877839</v>
      </c>
      <c r="Z14" s="206">
        <f t="shared" si="9"/>
        <v>373.41414142087416</v>
      </c>
      <c r="AA14" s="205">
        <f>'МСП за январь-июнь 2019'!P16</f>
        <v>3896</v>
      </c>
      <c r="AB14" s="208">
        <f>'МСП за январь-июнь 2019'!X16</f>
        <v>13721.48824032</v>
      </c>
      <c r="AC14" s="204">
        <f t="shared" si="1"/>
        <v>0.16117155504074795</v>
      </c>
      <c r="AD14" s="208">
        <f t="shared" si="2"/>
        <v>704.3885133634498</v>
      </c>
    </row>
    <row r="15" spans="1:30" s="121" customFormat="1" ht="15.75" customHeight="1">
      <c r="A15" s="197">
        <v>9</v>
      </c>
      <c r="B15" s="198" t="s">
        <v>17</v>
      </c>
      <c r="C15" s="209">
        <v>13710</v>
      </c>
      <c r="D15" s="199">
        <v>3904</v>
      </c>
      <c r="E15" s="200">
        <f t="shared" si="0"/>
        <v>0.2847556528081692</v>
      </c>
      <c r="F15" s="201">
        <v>12403.099999999999</v>
      </c>
      <c r="G15" s="201">
        <f t="shared" si="3"/>
        <v>453.86050936768146</v>
      </c>
      <c r="H15" s="202">
        <v>423</v>
      </c>
      <c r="I15" s="203">
        <v>867.5</v>
      </c>
      <c r="J15" s="204">
        <f t="shared" si="4"/>
        <v>0.030853391684901532</v>
      </c>
      <c r="K15" s="205">
        <v>1127</v>
      </c>
      <c r="L15" s="206">
        <v>2184.4</v>
      </c>
      <c r="M15" s="204">
        <f t="shared" si="5"/>
        <v>0.08220277169948942</v>
      </c>
      <c r="N15" s="205">
        <v>15</v>
      </c>
      <c r="O15" s="206">
        <v>17</v>
      </c>
      <c r="P15" s="204">
        <f t="shared" si="6"/>
        <v>0.0010940919037199124</v>
      </c>
      <c r="Q15" s="205">
        <v>392</v>
      </c>
      <c r="R15" s="206">
        <v>3029.7</v>
      </c>
      <c r="S15" s="204">
        <f t="shared" si="7"/>
        <v>0.028592268417213712</v>
      </c>
      <c r="T15" s="205">
        <f t="shared" si="12"/>
        <v>1947</v>
      </c>
      <c r="U15" s="206">
        <f t="shared" si="10"/>
        <v>6304.499999999999</v>
      </c>
      <c r="V15" s="204">
        <f t="shared" si="11"/>
        <v>0.14201312910284464</v>
      </c>
      <c r="W15" s="207">
        <f>'МСП за январь-июнь 2019'!B17</f>
        <v>1098</v>
      </c>
      <c r="X15" s="208">
        <f>'МСП за январь-июнь 2019'!I17</f>
        <v>1863.327074558998</v>
      </c>
      <c r="Y15" s="204">
        <f t="shared" si="8"/>
        <v>0.0800875273522976</v>
      </c>
      <c r="Z15" s="206">
        <f t="shared" si="9"/>
        <v>339.403838717486</v>
      </c>
      <c r="AA15" s="205">
        <f>'МСП за январь-июнь 2019'!P17</f>
        <v>2381</v>
      </c>
      <c r="AB15" s="208">
        <f>'МСП за январь-июнь 2019'!X17</f>
        <v>7907.4046800000015</v>
      </c>
      <c r="AC15" s="204">
        <f t="shared" si="1"/>
        <v>0.17366885485047412</v>
      </c>
      <c r="AD15" s="208">
        <f t="shared" si="2"/>
        <v>664.2087089458212</v>
      </c>
    </row>
    <row r="16" spans="1:30" s="121" customFormat="1" ht="15.75" customHeight="1">
      <c r="A16" s="197">
        <v>10</v>
      </c>
      <c r="B16" s="198" t="s">
        <v>18</v>
      </c>
      <c r="C16" s="209">
        <v>13191</v>
      </c>
      <c r="D16" s="199">
        <v>4253</v>
      </c>
      <c r="E16" s="200">
        <f t="shared" si="0"/>
        <v>0.3224167993328785</v>
      </c>
      <c r="F16" s="201">
        <v>14567.900000000001</v>
      </c>
      <c r="G16" s="201">
        <f t="shared" si="3"/>
        <v>489.33190017130767</v>
      </c>
      <c r="H16" s="202">
        <v>547</v>
      </c>
      <c r="I16" s="203">
        <v>882.7</v>
      </c>
      <c r="J16" s="204">
        <f t="shared" si="4"/>
        <v>0.04146766734895004</v>
      </c>
      <c r="K16" s="205">
        <v>1131</v>
      </c>
      <c r="L16" s="206">
        <v>2860.3</v>
      </c>
      <c r="M16" s="204">
        <f t="shared" si="5"/>
        <v>0.08574027746190585</v>
      </c>
      <c r="N16" s="205">
        <v>15</v>
      </c>
      <c r="O16" s="206">
        <v>12.4</v>
      </c>
      <c r="P16" s="204">
        <f t="shared" si="6"/>
        <v>0.0011371389583807142</v>
      </c>
      <c r="Q16" s="205">
        <v>508</v>
      </c>
      <c r="R16" s="206">
        <v>3890</v>
      </c>
      <c r="S16" s="204">
        <f t="shared" si="7"/>
        <v>0.03851110605716018</v>
      </c>
      <c r="T16" s="205">
        <f t="shared" si="12"/>
        <v>2052</v>
      </c>
      <c r="U16" s="206">
        <f t="shared" si="10"/>
        <v>6922.500000000002</v>
      </c>
      <c r="V16" s="204">
        <f t="shared" si="11"/>
        <v>0.15556060950648168</v>
      </c>
      <c r="W16" s="207">
        <f>'МСП за январь-июнь 2019'!B18</f>
        <v>1177</v>
      </c>
      <c r="X16" s="208">
        <f>'МСП за январь-июнь 2019'!I18</f>
        <v>2020.3825810287267</v>
      </c>
      <c r="Y16" s="204">
        <f t="shared" si="8"/>
        <v>0.08922750360094003</v>
      </c>
      <c r="Z16" s="206">
        <f t="shared" si="9"/>
        <v>343.310549027821</v>
      </c>
      <c r="AA16" s="205">
        <f>'МСП за январь-июнь 2019'!P18</f>
        <v>2587</v>
      </c>
      <c r="AB16" s="208">
        <f>'МСП за январь-июнь 2019'!X18</f>
        <v>9076.45584384</v>
      </c>
      <c r="AC16" s="204">
        <f t="shared" si="1"/>
        <v>0.19611856568872715</v>
      </c>
      <c r="AD16" s="208">
        <f t="shared" si="2"/>
        <v>701.6973980548898</v>
      </c>
    </row>
    <row r="17" spans="1:30" s="121" customFormat="1" ht="29.25" customHeight="1">
      <c r="A17" s="197">
        <v>11</v>
      </c>
      <c r="B17" s="198" t="s">
        <v>19</v>
      </c>
      <c r="C17" s="209">
        <v>21278</v>
      </c>
      <c r="D17" s="199">
        <v>5445</v>
      </c>
      <c r="E17" s="200">
        <f t="shared" si="0"/>
        <v>0.25589811072469215</v>
      </c>
      <c r="F17" s="201">
        <v>17434.2</v>
      </c>
      <c r="G17" s="201">
        <f t="shared" si="3"/>
        <v>457.4104683195593</v>
      </c>
      <c r="H17" s="202">
        <v>641</v>
      </c>
      <c r="I17" s="203">
        <v>1845.7</v>
      </c>
      <c r="J17" s="204">
        <f t="shared" si="4"/>
        <v>0.03012501174922455</v>
      </c>
      <c r="K17" s="205">
        <v>1796</v>
      </c>
      <c r="L17" s="206">
        <v>4436</v>
      </c>
      <c r="M17" s="204">
        <f t="shared" si="5"/>
        <v>0.08440642917567441</v>
      </c>
      <c r="N17" s="205">
        <v>90</v>
      </c>
      <c r="O17" s="206">
        <v>86.7</v>
      </c>
      <c r="P17" s="204">
        <f t="shared" si="6"/>
        <v>0.004229720838424664</v>
      </c>
      <c r="Q17" s="205">
        <v>396</v>
      </c>
      <c r="R17" s="206">
        <v>2957.4</v>
      </c>
      <c r="S17" s="204">
        <f t="shared" si="7"/>
        <v>0.018610771689068523</v>
      </c>
      <c r="T17" s="205">
        <f t="shared" si="12"/>
        <v>2522</v>
      </c>
      <c r="U17" s="206">
        <f t="shared" si="10"/>
        <v>8108.4</v>
      </c>
      <c r="V17" s="204">
        <f t="shared" si="11"/>
        <v>0.11852617727230003</v>
      </c>
      <c r="W17" s="207">
        <f>'МСП за январь-июнь 2019'!B19</f>
        <v>1922</v>
      </c>
      <c r="X17" s="208">
        <f>'МСП за январь-июнь 2019'!I19</f>
        <v>3963.591828186638</v>
      </c>
      <c r="Y17" s="204">
        <f t="shared" si="8"/>
        <v>0.09032803834946894</v>
      </c>
      <c r="Z17" s="206">
        <f t="shared" si="9"/>
        <v>412.44451906208513</v>
      </c>
      <c r="AA17" s="205">
        <f>'МСП за январь-июнь 2019'!P19</f>
        <v>3061</v>
      </c>
      <c r="AB17" s="208">
        <f>'МСП за январь-июнь 2019'!X19</f>
        <v>9603.583345440002</v>
      </c>
      <c r="AC17" s="204">
        <f t="shared" si="1"/>
        <v>0.1438575054046433</v>
      </c>
      <c r="AD17" s="208">
        <f t="shared" si="2"/>
        <v>627.4801271114015</v>
      </c>
    </row>
    <row r="18" spans="1:30" s="121" customFormat="1" ht="15.75" customHeight="1">
      <c r="A18" s="197">
        <v>12</v>
      </c>
      <c r="B18" s="198" t="s">
        <v>20</v>
      </c>
      <c r="C18" s="209">
        <v>31615</v>
      </c>
      <c r="D18" s="199">
        <v>8838</v>
      </c>
      <c r="E18" s="200">
        <f t="shared" si="0"/>
        <v>0.27955084611734937</v>
      </c>
      <c r="F18" s="201">
        <v>28957.9</v>
      </c>
      <c r="G18" s="201">
        <f t="shared" si="3"/>
        <v>468.0745482171144</v>
      </c>
      <c r="H18" s="202">
        <v>1215</v>
      </c>
      <c r="I18" s="203">
        <v>1673.9</v>
      </c>
      <c r="J18" s="204">
        <f t="shared" si="4"/>
        <v>0.03843112446623438</v>
      </c>
      <c r="K18" s="205">
        <v>2396</v>
      </c>
      <c r="L18" s="206">
        <v>5404.7</v>
      </c>
      <c r="M18" s="204">
        <f t="shared" si="5"/>
        <v>0.07578681005851652</v>
      </c>
      <c r="N18" s="205">
        <v>43</v>
      </c>
      <c r="O18" s="206">
        <v>37.9</v>
      </c>
      <c r="P18" s="204">
        <f t="shared" si="6"/>
        <v>0.0013601138699984184</v>
      </c>
      <c r="Q18" s="205">
        <v>1072</v>
      </c>
      <c r="R18" s="206">
        <v>8431.7</v>
      </c>
      <c r="S18" s="204">
        <f t="shared" si="7"/>
        <v>0.03390795508461174</v>
      </c>
      <c r="T18" s="205">
        <f t="shared" si="12"/>
        <v>4112</v>
      </c>
      <c r="U18" s="206">
        <f t="shared" si="10"/>
        <v>13409.699999999997</v>
      </c>
      <c r="V18" s="204">
        <f t="shared" si="11"/>
        <v>0.1300648426379883</v>
      </c>
      <c r="W18" s="207">
        <f>'МСП за январь-июнь 2019'!B20</f>
        <v>2470</v>
      </c>
      <c r="X18" s="208">
        <f>'МСП за январь-июнь 2019'!I20</f>
        <v>4479.192591801857</v>
      </c>
      <c r="Y18" s="204">
        <f t="shared" si="8"/>
        <v>0.07812747113711846</v>
      </c>
      <c r="Z18" s="206">
        <f t="shared" si="9"/>
        <v>362.6876592552111</v>
      </c>
      <c r="AA18" s="205">
        <f>'МСП за январь-июнь 2019'!P20</f>
        <v>5278</v>
      </c>
      <c r="AB18" s="208">
        <f>'МСП за январь-июнь 2019'!X20</f>
        <v>17961.63721632</v>
      </c>
      <c r="AC18" s="204">
        <f t="shared" si="1"/>
        <v>0.1669460699035268</v>
      </c>
      <c r="AD18" s="208">
        <f t="shared" si="2"/>
        <v>680.6228577612732</v>
      </c>
    </row>
    <row r="19" spans="1:30" s="121" customFormat="1" ht="15.75" customHeight="1">
      <c r="A19" s="197">
        <v>13</v>
      </c>
      <c r="B19" s="198" t="s">
        <v>21</v>
      </c>
      <c r="C19" s="209">
        <v>11655</v>
      </c>
      <c r="D19" s="199">
        <v>3279</v>
      </c>
      <c r="E19" s="200">
        <f t="shared" si="0"/>
        <v>0.2813384813384813</v>
      </c>
      <c r="F19" s="201">
        <v>11140.401</v>
      </c>
      <c r="G19" s="201">
        <f t="shared" si="3"/>
        <v>485.3570775062083</v>
      </c>
      <c r="H19" s="202">
        <v>239</v>
      </c>
      <c r="I19" s="203">
        <v>561.1</v>
      </c>
      <c r="J19" s="204">
        <f t="shared" si="4"/>
        <v>0.020506220506220505</v>
      </c>
      <c r="K19" s="205">
        <v>979</v>
      </c>
      <c r="L19" s="206">
        <v>2187.8</v>
      </c>
      <c r="M19" s="204">
        <f t="shared" si="5"/>
        <v>0.083998283998284</v>
      </c>
      <c r="N19" s="205">
        <v>30</v>
      </c>
      <c r="O19" s="206">
        <v>28.5</v>
      </c>
      <c r="P19" s="204">
        <f t="shared" si="6"/>
        <v>0.002574002574002574</v>
      </c>
      <c r="Q19" s="205">
        <v>356</v>
      </c>
      <c r="R19" s="206">
        <v>2838.2</v>
      </c>
      <c r="S19" s="204">
        <f t="shared" si="7"/>
        <v>0.030544830544830544</v>
      </c>
      <c r="T19" s="205">
        <f t="shared" si="12"/>
        <v>1675</v>
      </c>
      <c r="U19" s="206">
        <f t="shared" si="10"/>
        <v>5524.801</v>
      </c>
      <c r="V19" s="204">
        <f t="shared" si="11"/>
        <v>0.1437151437151437</v>
      </c>
      <c r="W19" s="207">
        <f>'МСП за январь-июнь 2019'!B21</f>
        <v>1023</v>
      </c>
      <c r="X19" s="208">
        <f>'МСП за январь-июнь 2019'!I21</f>
        <v>2077.361941075649</v>
      </c>
      <c r="Y19" s="204">
        <f t="shared" si="8"/>
        <v>0.08777348777348777</v>
      </c>
      <c r="Z19" s="206">
        <f t="shared" si="9"/>
        <v>406.13136677920807</v>
      </c>
      <c r="AA19" s="205">
        <f>'МСП за январь-июнь 2019'!P21</f>
        <v>2107</v>
      </c>
      <c r="AB19" s="208">
        <f>'МСП за январь-июнь 2019'!X21</f>
        <v>7088.00700384</v>
      </c>
      <c r="AC19" s="204">
        <f t="shared" si="1"/>
        <v>0.18078078078078078</v>
      </c>
      <c r="AD19" s="208">
        <f t="shared" si="2"/>
        <v>672.805600744186</v>
      </c>
    </row>
    <row r="20" spans="1:30" s="121" customFormat="1" ht="15.75" customHeight="1">
      <c r="A20" s="197">
        <v>14</v>
      </c>
      <c r="B20" s="198" t="s">
        <v>22</v>
      </c>
      <c r="C20" s="209">
        <v>21852</v>
      </c>
      <c r="D20" s="199">
        <v>5680</v>
      </c>
      <c r="E20" s="200">
        <f t="shared" si="0"/>
        <v>0.25993044114955155</v>
      </c>
      <c r="F20" s="201">
        <v>18941.7</v>
      </c>
      <c r="G20" s="201">
        <f t="shared" si="3"/>
        <v>476.40090543259555</v>
      </c>
      <c r="H20" s="202">
        <v>475</v>
      </c>
      <c r="I20" s="203">
        <v>872.2</v>
      </c>
      <c r="J20" s="204">
        <f t="shared" si="4"/>
        <v>0.021737140765147354</v>
      </c>
      <c r="K20" s="205">
        <v>1928</v>
      </c>
      <c r="L20" s="206">
        <v>3925</v>
      </c>
      <c r="M20" s="204">
        <f t="shared" si="5"/>
        <v>0.08822991030569284</v>
      </c>
      <c r="N20" s="205">
        <v>43</v>
      </c>
      <c r="O20" s="206">
        <v>45.7</v>
      </c>
      <c r="P20" s="204">
        <f t="shared" si="6"/>
        <v>0.001967783269265971</v>
      </c>
      <c r="Q20" s="205">
        <v>784</v>
      </c>
      <c r="R20" s="206">
        <v>6353.2</v>
      </c>
      <c r="S20" s="204">
        <f t="shared" si="7"/>
        <v>0.035877722862895846</v>
      </c>
      <c r="T20" s="205">
        <f t="shared" si="12"/>
        <v>2450</v>
      </c>
      <c r="U20" s="206">
        <f t="shared" si="10"/>
        <v>7745.599999999999</v>
      </c>
      <c r="V20" s="204">
        <f t="shared" si="11"/>
        <v>0.11211788394654952</v>
      </c>
      <c r="W20" s="207">
        <f>'МСП за январь-июнь 2019'!B22</f>
        <v>1981</v>
      </c>
      <c r="X20" s="208">
        <f>'МСП за январь-июнь 2019'!I22</f>
        <v>3413.9103407293915</v>
      </c>
      <c r="Y20" s="204">
        <f t="shared" si="8"/>
        <v>0.09065531759106718</v>
      </c>
      <c r="Z20" s="206">
        <f t="shared" si="9"/>
        <v>344.66535494491586</v>
      </c>
      <c r="AA20" s="205">
        <f>'МСП за январь-июнь 2019'!P22</f>
        <v>3304</v>
      </c>
      <c r="AB20" s="208">
        <f>'МСП за январь-июнь 2019'!X22</f>
        <v>11797.188479999999</v>
      </c>
      <c r="AC20" s="204">
        <f t="shared" si="1"/>
        <v>0.1511989749222039</v>
      </c>
      <c r="AD20" s="208">
        <f t="shared" si="2"/>
        <v>714.1155254237287</v>
      </c>
    </row>
    <row r="21" spans="1:30" s="121" customFormat="1" ht="15.75" customHeight="1">
      <c r="A21" s="197">
        <v>15</v>
      </c>
      <c r="B21" s="198" t="s">
        <v>23</v>
      </c>
      <c r="C21" s="209">
        <v>34933</v>
      </c>
      <c r="D21" s="199">
        <v>7897</v>
      </c>
      <c r="E21" s="200">
        <f t="shared" si="0"/>
        <v>0.22606131737898263</v>
      </c>
      <c r="F21" s="201">
        <v>22630.199999999997</v>
      </c>
      <c r="G21" s="201">
        <f t="shared" si="3"/>
        <v>409.38150111253816</v>
      </c>
      <c r="H21" s="202">
        <v>518</v>
      </c>
      <c r="I21" s="203">
        <v>781.1</v>
      </c>
      <c r="J21" s="204">
        <f t="shared" si="4"/>
        <v>0.014828385767039761</v>
      </c>
      <c r="K21" s="205">
        <v>2662</v>
      </c>
      <c r="L21" s="206">
        <v>5253.2</v>
      </c>
      <c r="M21" s="204">
        <f t="shared" si="5"/>
        <v>0.07620301720436264</v>
      </c>
      <c r="N21" s="205">
        <v>122</v>
      </c>
      <c r="O21" s="206">
        <v>132.1</v>
      </c>
      <c r="P21" s="204">
        <f t="shared" si="6"/>
        <v>0.0034923997366387086</v>
      </c>
      <c r="Q21" s="205">
        <v>481</v>
      </c>
      <c r="R21" s="206">
        <v>3579</v>
      </c>
      <c r="S21" s="204">
        <f t="shared" si="7"/>
        <v>0.01376921535510835</v>
      </c>
      <c r="T21" s="205">
        <f t="shared" si="12"/>
        <v>4114</v>
      </c>
      <c r="U21" s="206">
        <f t="shared" si="10"/>
        <v>12884.8</v>
      </c>
      <c r="V21" s="204">
        <f t="shared" si="11"/>
        <v>0.11776829931583317</v>
      </c>
      <c r="W21" s="207">
        <f>'МСП за январь-июнь 2019'!B23</f>
        <v>2810</v>
      </c>
      <c r="X21" s="208">
        <f>'МСП за январь-июнь 2019'!I23</f>
        <v>4677.4667899242095</v>
      </c>
      <c r="Y21" s="204">
        <f t="shared" si="8"/>
        <v>0.08043969885208828</v>
      </c>
      <c r="Z21" s="206">
        <f t="shared" si="9"/>
        <v>332.9157857597302</v>
      </c>
      <c r="AA21" s="205">
        <f>'МСП за январь-июнь 2019'!P23</f>
        <v>4646</v>
      </c>
      <c r="AB21" s="208">
        <f>'МСП за январь-июнь 2019'!X23</f>
        <v>13849.151399999999</v>
      </c>
      <c r="AC21" s="204">
        <f t="shared" si="1"/>
        <v>0.1329974522657659</v>
      </c>
      <c r="AD21" s="208">
        <f t="shared" si="2"/>
        <v>596.1752647438656</v>
      </c>
    </row>
    <row r="22" spans="1:30" s="121" customFormat="1" ht="15.75" customHeight="1">
      <c r="A22" s="197">
        <v>16</v>
      </c>
      <c r="B22" s="198" t="s">
        <v>24</v>
      </c>
      <c r="C22" s="209">
        <v>62441</v>
      </c>
      <c r="D22" s="199">
        <v>12859</v>
      </c>
      <c r="E22" s="200">
        <f t="shared" si="0"/>
        <v>0.20593840585512724</v>
      </c>
      <c r="F22" s="201">
        <v>42976.799999999996</v>
      </c>
      <c r="G22" s="201">
        <f t="shared" si="3"/>
        <v>477.4510348505215</v>
      </c>
      <c r="H22" s="202">
        <v>1338</v>
      </c>
      <c r="I22" s="203">
        <v>3424.7</v>
      </c>
      <c r="J22" s="204">
        <f t="shared" si="4"/>
        <v>0.021428228247465608</v>
      </c>
      <c r="K22" s="205">
        <v>3708</v>
      </c>
      <c r="L22" s="206">
        <v>8842.1</v>
      </c>
      <c r="M22" s="204">
        <f t="shared" si="5"/>
        <v>0.0593840585512724</v>
      </c>
      <c r="N22" s="205">
        <v>108</v>
      </c>
      <c r="O22" s="206">
        <v>108.5</v>
      </c>
      <c r="P22" s="204">
        <f t="shared" si="6"/>
        <v>0.001729632773338031</v>
      </c>
      <c r="Q22" s="205">
        <v>1360</v>
      </c>
      <c r="R22" s="206">
        <v>10260.6</v>
      </c>
      <c r="S22" s="204">
        <f t="shared" si="7"/>
        <v>0.021780560849441872</v>
      </c>
      <c r="T22" s="205">
        <f t="shared" si="12"/>
        <v>6345</v>
      </c>
      <c r="U22" s="206">
        <f t="shared" si="10"/>
        <v>20340.9</v>
      </c>
      <c r="V22" s="204">
        <f t="shared" si="11"/>
        <v>0.10161592543360932</v>
      </c>
      <c r="W22" s="207">
        <f>'МСП за январь-июнь 2019'!B24</f>
        <v>3778</v>
      </c>
      <c r="X22" s="208">
        <f>'МСП за январь-июнь 2019'!I24</f>
        <v>7313.086815997186</v>
      </c>
      <c r="Y22" s="204">
        <f t="shared" si="8"/>
        <v>0.060505116830287795</v>
      </c>
      <c r="Z22" s="206">
        <f t="shared" si="9"/>
        <v>387.1406466912221</v>
      </c>
      <c r="AA22" s="205">
        <f>'МСП за январь-июнь 2019'!P24</f>
        <v>7613</v>
      </c>
      <c r="AB22" s="208">
        <f>'МСП за январь-июнь 2019'!X24</f>
        <v>24896.20868784</v>
      </c>
      <c r="AC22" s="204">
        <f t="shared" si="1"/>
        <v>0.12192309540205955</v>
      </c>
      <c r="AD22" s="208">
        <f t="shared" si="2"/>
        <v>654.0446259776697</v>
      </c>
    </row>
    <row r="23" spans="1:30" s="121" customFormat="1" ht="15.75" customHeight="1">
      <c r="A23" s="197">
        <v>17</v>
      </c>
      <c r="B23" s="198" t="s">
        <v>25</v>
      </c>
      <c r="C23" s="209">
        <v>11635</v>
      </c>
      <c r="D23" s="199">
        <v>3905</v>
      </c>
      <c r="E23" s="200">
        <f t="shared" si="0"/>
        <v>0.33562526858616243</v>
      </c>
      <c r="F23" s="201">
        <v>12245.101649224971</v>
      </c>
      <c r="G23" s="201">
        <f t="shared" si="3"/>
        <v>447.9642088613489</v>
      </c>
      <c r="H23" s="202">
        <v>646</v>
      </c>
      <c r="I23" s="203">
        <v>926.5</v>
      </c>
      <c r="J23" s="204">
        <f t="shared" si="4"/>
        <v>0.05552213149978513</v>
      </c>
      <c r="K23" s="205">
        <v>1305</v>
      </c>
      <c r="L23" s="206">
        <v>2916.2</v>
      </c>
      <c r="M23" s="204">
        <f t="shared" si="5"/>
        <v>0.11216158143532445</v>
      </c>
      <c r="N23" s="205">
        <v>27</v>
      </c>
      <c r="O23" s="206">
        <v>28.9</v>
      </c>
      <c r="P23" s="204">
        <f t="shared" si="6"/>
        <v>0.0023205844434894714</v>
      </c>
      <c r="Q23" s="205">
        <v>461</v>
      </c>
      <c r="R23" s="206">
        <v>3615.6</v>
      </c>
      <c r="S23" s="204">
        <f t="shared" si="7"/>
        <v>0.0396218306832832</v>
      </c>
      <c r="T23" s="205">
        <f t="shared" si="12"/>
        <v>1466</v>
      </c>
      <c r="U23" s="206">
        <f t="shared" si="10"/>
        <v>4757.901649224972</v>
      </c>
      <c r="V23" s="204">
        <f t="shared" si="11"/>
        <v>0.12599914052428018</v>
      </c>
      <c r="W23" s="207">
        <f>'МСП за январь-июнь 2019'!B25</f>
        <v>1394</v>
      </c>
      <c r="X23" s="208">
        <f>'МСП за январь-июнь 2019'!I25</f>
        <v>2813.1028247598297</v>
      </c>
      <c r="Y23" s="204">
        <f t="shared" si="8"/>
        <v>0.1198109153416416</v>
      </c>
      <c r="Z23" s="206">
        <f t="shared" si="9"/>
        <v>403.6015530501908</v>
      </c>
      <c r="AA23" s="205">
        <f>'МСП за январь-июнь 2019'!P25</f>
        <v>1977</v>
      </c>
      <c r="AB23" s="208">
        <f>'МСП за январь-июнь 2019'!X25</f>
        <v>6708.96828</v>
      </c>
      <c r="AC23" s="204">
        <f t="shared" si="1"/>
        <v>0.16991834980661796</v>
      </c>
      <c r="AD23" s="208">
        <f t="shared" si="2"/>
        <v>678.701899848255</v>
      </c>
    </row>
    <row r="24" spans="1:30" s="121" customFormat="1" ht="15.75" customHeight="1">
      <c r="A24" s="197">
        <v>18</v>
      </c>
      <c r="B24" s="198" t="s">
        <v>26</v>
      </c>
      <c r="C24" s="209">
        <v>8300</v>
      </c>
      <c r="D24" s="199">
        <v>2507</v>
      </c>
      <c r="E24" s="200">
        <f t="shared" si="0"/>
        <v>0.30204819277108436</v>
      </c>
      <c r="F24" s="201">
        <v>7851.7</v>
      </c>
      <c r="G24" s="201">
        <f t="shared" si="3"/>
        <v>447.4158071684996</v>
      </c>
      <c r="H24" s="202">
        <v>255</v>
      </c>
      <c r="I24" s="203">
        <v>338.1</v>
      </c>
      <c r="J24" s="204">
        <f t="shared" si="4"/>
        <v>0.03072289156626506</v>
      </c>
      <c r="K24" s="205">
        <v>834</v>
      </c>
      <c r="L24" s="206">
        <v>1543.6</v>
      </c>
      <c r="M24" s="204">
        <f t="shared" si="5"/>
        <v>0.10048192771084337</v>
      </c>
      <c r="N24" s="205">
        <v>4</v>
      </c>
      <c r="O24" s="206">
        <v>4.4</v>
      </c>
      <c r="P24" s="204">
        <f t="shared" si="6"/>
        <v>0.00048192771084337347</v>
      </c>
      <c r="Q24" s="205">
        <v>316</v>
      </c>
      <c r="R24" s="206">
        <v>2540.7</v>
      </c>
      <c r="S24" s="204">
        <f t="shared" si="7"/>
        <v>0.038072289156626506</v>
      </c>
      <c r="T24" s="205">
        <f t="shared" si="12"/>
        <v>1098</v>
      </c>
      <c r="U24" s="206">
        <f t="shared" si="10"/>
        <v>3424.9000000000005</v>
      </c>
      <c r="V24" s="204">
        <f t="shared" si="11"/>
        <v>0.13228915662650603</v>
      </c>
      <c r="W24" s="207">
        <f>'МСП за январь-июнь 2019'!B26</f>
        <v>875</v>
      </c>
      <c r="X24" s="208">
        <f>'МСП за январь-июнь 2019'!I26</f>
        <v>1356.4348153794533</v>
      </c>
      <c r="Y24" s="204">
        <f t="shared" si="8"/>
        <v>0.10542168674698796</v>
      </c>
      <c r="Z24" s="206">
        <f t="shared" si="9"/>
        <v>310.0422435153036</v>
      </c>
      <c r="AA24" s="205">
        <f>'МСП за январь-июнь 2019'!P26</f>
        <v>1450</v>
      </c>
      <c r="AB24" s="208">
        <f>'МСП за январь-июнь 2019'!X26</f>
        <v>5044.225183200001</v>
      </c>
      <c r="AC24" s="204">
        <f t="shared" si="1"/>
        <v>0.1746987951807229</v>
      </c>
      <c r="AD24" s="208">
        <f t="shared" si="2"/>
        <v>695.7551976827588</v>
      </c>
    </row>
    <row r="25" spans="1:30" s="121" customFormat="1" ht="15.75" customHeight="1">
      <c r="A25" s="197">
        <v>19</v>
      </c>
      <c r="B25" s="198" t="s">
        <v>27</v>
      </c>
      <c r="C25" s="209">
        <v>24123</v>
      </c>
      <c r="D25" s="199">
        <v>7671</v>
      </c>
      <c r="E25" s="200">
        <f t="shared" si="0"/>
        <v>0.3179952742196244</v>
      </c>
      <c r="F25" s="201">
        <v>22732.300000000003</v>
      </c>
      <c r="G25" s="201">
        <f t="shared" si="3"/>
        <v>423.34394845149643</v>
      </c>
      <c r="H25" s="202">
        <v>1506</v>
      </c>
      <c r="I25" s="203">
        <v>2649.5</v>
      </c>
      <c r="J25" s="204">
        <f t="shared" si="4"/>
        <v>0.06243004601417734</v>
      </c>
      <c r="K25" s="205">
        <v>2148</v>
      </c>
      <c r="L25" s="206">
        <v>5247.1</v>
      </c>
      <c r="M25" s="204">
        <f t="shared" si="5"/>
        <v>0.08904365128715334</v>
      </c>
      <c r="N25" s="205">
        <v>63</v>
      </c>
      <c r="O25" s="206">
        <v>68.9</v>
      </c>
      <c r="P25" s="204">
        <f t="shared" si="6"/>
        <v>0.002611615470712598</v>
      </c>
      <c r="Q25" s="205">
        <v>393</v>
      </c>
      <c r="R25" s="206">
        <v>3109</v>
      </c>
      <c r="S25" s="204">
        <f t="shared" si="7"/>
        <v>0.01629150603158811</v>
      </c>
      <c r="T25" s="205">
        <f t="shared" si="12"/>
        <v>3561</v>
      </c>
      <c r="U25" s="206">
        <f t="shared" si="10"/>
        <v>11657.800000000003</v>
      </c>
      <c r="V25" s="204">
        <f t="shared" si="11"/>
        <v>0.14761845541599303</v>
      </c>
      <c r="W25" s="207">
        <f>'МСП за январь-июнь 2019'!B27</f>
        <v>2297</v>
      </c>
      <c r="X25" s="208">
        <f>'МСП за январь-июнь 2019'!I27</f>
        <v>4444.672299098434</v>
      </c>
      <c r="Y25" s="204">
        <f t="shared" si="8"/>
        <v>0.09522032914645774</v>
      </c>
      <c r="Z25" s="206">
        <f t="shared" si="9"/>
        <v>386.9980234304253</v>
      </c>
      <c r="AA25" s="205">
        <f>'МСП за январь-июнь 2019'!P27</f>
        <v>4077</v>
      </c>
      <c r="AB25" s="208">
        <f>'МСП за январь-июнь 2019'!X27</f>
        <v>12518.05212</v>
      </c>
      <c r="AC25" s="204">
        <f t="shared" si="1"/>
        <v>0.16900882974754383</v>
      </c>
      <c r="AD25" s="208">
        <f t="shared" si="2"/>
        <v>614.0815364238412</v>
      </c>
    </row>
    <row r="26" spans="1:30" s="121" customFormat="1" ht="15.75" customHeight="1">
      <c r="A26" s="197">
        <v>20</v>
      </c>
      <c r="B26" s="198" t="s">
        <v>28</v>
      </c>
      <c r="C26" s="209">
        <v>15717</v>
      </c>
      <c r="D26" s="199">
        <v>6617</v>
      </c>
      <c r="E26" s="200">
        <f t="shared" si="0"/>
        <v>0.42100909842845324</v>
      </c>
      <c r="F26" s="201">
        <v>20734.800000000003</v>
      </c>
      <c r="G26" s="201">
        <f t="shared" si="3"/>
        <v>447.65215138496086</v>
      </c>
      <c r="H26" s="202">
        <v>589</v>
      </c>
      <c r="I26" s="203">
        <v>707.2</v>
      </c>
      <c r="J26" s="204">
        <f t="shared" si="4"/>
        <v>0.03747534516765286</v>
      </c>
      <c r="K26" s="205">
        <v>2011</v>
      </c>
      <c r="L26" s="206">
        <v>3835.8</v>
      </c>
      <c r="M26" s="204">
        <f t="shared" si="5"/>
        <v>0.12795062670993193</v>
      </c>
      <c r="N26" s="205">
        <v>25</v>
      </c>
      <c r="O26" s="206">
        <v>24.9</v>
      </c>
      <c r="P26" s="204">
        <f t="shared" si="6"/>
        <v>0.0015906343449767768</v>
      </c>
      <c r="Q26" s="205">
        <v>642</v>
      </c>
      <c r="R26" s="206">
        <v>4838.4</v>
      </c>
      <c r="S26" s="204">
        <f t="shared" si="7"/>
        <v>0.04084748997900363</v>
      </c>
      <c r="T26" s="205">
        <f t="shared" si="12"/>
        <v>3350</v>
      </c>
      <c r="U26" s="206">
        <f t="shared" si="10"/>
        <v>11328.500000000004</v>
      </c>
      <c r="V26" s="204">
        <f t="shared" si="11"/>
        <v>0.2131450022268881</v>
      </c>
      <c r="W26" s="207">
        <f>'МСП за январь-июнь 2019'!B28</f>
        <v>2092</v>
      </c>
      <c r="X26" s="208">
        <f>'МСП за январь-июнь 2019'!I28</f>
        <v>3459.743093694447</v>
      </c>
      <c r="Y26" s="204">
        <f t="shared" si="8"/>
        <v>0.13310428198765667</v>
      </c>
      <c r="Z26" s="206">
        <f t="shared" si="9"/>
        <v>330.75937798226073</v>
      </c>
      <c r="AA26" s="205">
        <f>'МСП за январь-июнь 2019'!P28</f>
        <v>4092</v>
      </c>
      <c r="AB26" s="208">
        <f>'МСП за январь-июнь 2019'!X28</f>
        <v>13593.79224</v>
      </c>
      <c r="AC26" s="204">
        <f t="shared" si="1"/>
        <v>0.2603550295857988</v>
      </c>
      <c r="AD26" s="208">
        <f t="shared" si="2"/>
        <v>664.4082228739003</v>
      </c>
    </row>
    <row r="27" spans="1:30" s="121" customFormat="1" ht="15.75" customHeight="1">
      <c r="A27" s="197">
        <v>21</v>
      </c>
      <c r="B27" s="198" t="s">
        <v>29</v>
      </c>
      <c r="C27" s="209">
        <v>13659</v>
      </c>
      <c r="D27" s="199">
        <v>4180</v>
      </c>
      <c r="E27" s="200">
        <f t="shared" si="0"/>
        <v>0.30602533128340287</v>
      </c>
      <c r="F27" s="201">
        <v>13085.330000000002</v>
      </c>
      <c r="G27" s="201">
        <f t="shared" si="3"/>
        <v>447.20881749829124</v>
      </c>
      <c r="H27" s="202">
        <v>567</v>
      </c>
      <c r="I27" s="203">
        <v>808.1</v>
      </c>
      <c r="J27" s="204">
        <f t="shared" si="4"/>
        <v>0.04151109158796398</v>
      </c>
      <c r="K27" s="205">
        <v>1305</v>
      </c>
      <c r="L27" s="206">
        <v>2376.6</v>
      </c>
      <c r="M27" s="204">
        <f t="shared" si="5"/>
        <v>0.09554140127388536</v>
      </c>
      <c r="N27" s="205">
        <v>18</v>
      </c>
      <c r="O27" s="206">
        <v>14.53</v>
      </c>
      <c r="P27" s="204">
        <f t="shared" si="6"/>
        <v>0.001317812431363936</v>
      </c>
      <c r="Q27" s="205">
        <v>534</v>
      </c>
      <c r="R27" s="206">
        <v>4188.4</v>
      </c>
      <c r="S27" s="204">
        <f t="shared" si="7"/>
        <v>0.03909510213046343</v>
      </c>
      <c r="T27" s="205">
        <f t="shared" si="12"/>
        <v>1756</v>
      </c>
      <c r="U27" s="206">
        <f t="shared" si="10"/>
        <v>5697.700000000001</v>
      </c>
      <c r="V27" s="204">
        <f t="shared" si="11"/>
        <v>0.1285599238597262</v>
      </c>
      <c r="W27" s="207">
        <f>'МСП за январь-июнь 2019'!B29</f>
        <v>1390</v>
      </c>
      <c r="X27" s="208">
        <f>'МСП за январь-июнь 2019'!I29</f>
        <v>2128.19991428883</v>
      </c>
      <c r="Y27" s="204">
        <f t="shared" si="8"/>
        <v>0.10176440442199282</v>
      </c>
      <c r="Z27" s="206">
        <f t="shared" si="9"/>
        <v>306.215815005587</v>
      </c>
      <c r="AA27" s="205">
        <f>'МСП за январь-июнь 2019'!P29</f>
        <v>2334</v>
      </c>
      <c r="AB27" s="208">
        <f>'МСП за январь-июнь 2019'!X29</f>
        <v>8774.375399999999</v>
      </c>
      <c r="AC27" s="204">
        <f t="shared" si="1"/>
        <v>0.17087634526685702</v>
      </c>
      <c r="AD27" s="208">
        <f t="shared" si="2"/>
        <v>751.8744987146529</v>
      </c>
    </row>
    <row r="28" spans="1:30" s="121" customFormat="1" ht="15.75" customHeight="1">
      <c r="A28" s="197">
        <v>22</v>
      </c>
      <c r="B28" s="198" t="s">
        <v>5</v>
      </c>
      <c r="C28" s="199">
        <v>33745</v>
      </c>
      <c r="D28" s="199">
        <v>10880</v>
      </c>
      <c r="E28" s="200">
        <f t="shared" si="0"/>
        <v>0.3224181360201511</v>
      </c>
      <c r="F28" s="201">
        <v>33343.9</v>
      </c>
      <c r="G28" s="201">
        <f t="shared" si="3"/>
        <v>437.8138130252101</v>
      </c>
      <c r="H28" s="202">
        <v>1629</v>
      </c>
      <c r="I28" s="203">
        <v>4074.9</v>
      </c>
      <c r="J28" s="204">
        <f t="shared" si="4"/>
        <v>0.04827381834345829</v>
      </c>
      <c r="K28" s="205">
        <v>3121</v>
      </c>
      <c r="L28" s="206">
        <v>10594.7</v>
      </c>
      <c r="M28" s="204">
        <f t="shared" si="5"/>
        <v>0.0924877759668099</v>
      </c>
      <c r="N28" s="205">
        <v>576</v>
      </c>
      <c r="O28" s="206">
        <v>608.8</v>
      </c>
      <c r="P28" s="204">
        <f t="shared" si="6"/>
        <v>0.017069195436360943</v>
      </c>
      <c r="Q28" s="205">
        <f>'январь-май 2019'!U30</f>
        <v>0</v>
      </c>
      <c r="R28" s="206">
        <f>'январь-май 2019'!AG30</f>
        <v>0</v>
      </c>
      <c r="S28" s="204">
        <f t="shared" si="7"/>
        <v>0</v>
      </c>
      <c r="T28" s="205">
        <f t="shared" si="12"/>
        <v>5554</v>
      </c>
      <c r="U28" s="206">
        <f t="shared" si="10"/>
        <v>18065.5</v>
      </c>
      <c r="V28" s="204">
        <f t="shared" si="11"/>
        <v>0.164587346273522</v>
      </c>
      <c r="W28" s="207">
        <f>'МСП за январь-июнь 2019'!B30</f>
        <v>3415</v>
      </c>
      <c r="X28" s="208">
        <f>'МСП за январь-июнь 2019'!I30</f>
        <v>8989.714684066554</v>
      </c>
      <c r="Y28" s="204">
        <f t="shared" si="8"/>
        <v>0.10120017780411913</v>
      </c>
      <c r="Z28" s="206">
        <f t="shared" si="9"/>
        <v>526.4840224929168</v>
      </c>
      <c r="AA28" s="205">
        <f>'МСП за январь-июнь 2019'!P30</f>
        <v>5664</v>
      </c>
      <c r="AB28" s="208">
        <f>'МСП за январь-июнь 2019'!X30</f>
        <v>15247.69344</v>
      </c>
      <c r="AC28" s="204">
        <f t="shared" si="1"/>
        <v>0.16784708845754925</v>
      </c>
      <c r="AD28" s="208">
        <f t="shared" si="2"/>
        <v>538.4072542372882</v>
      </c>
    </row>
    <row r="29" spans="1:30" s="121" customFormat="1" ht="15.75" customHeight="1">
      <c r="A29" s="197">
        <v>23</v>
      </c>
      <c r="B29" s="198" t="s">
        <v>6</v>
      </c>
      <c r="C29" s="199">
        <v>44786</v>
      </c>
      <c r="D29" s="199">
        <v>13492</v>
      </c>
      <c r="E29" s="200">
        <f t="shared" si="0"/>
        <v>0.30125485642834815</v>
      </c>
      <c r="F29" s="201">
        <v>38175.6</v>
      </c>
      <c r="G29" s="201">
        <f t="shared" si="3"/>
        <v>404.21413747829405</v>
      </c>
      <c r="H29" s="202">
        <v>3582</v>
      </c>
      <c r="I29" s="203">
        <v>8036</v>
      </c>
      <c r="J29" s="204">
        <f t="shared" si="4"/>
        <v>0.07998035100254544</v>
      </c>
      <c r="K29" s="205">
        <v>4160</v>
      </c>
      <c r="L29" s="206">
        <v>12716</v>
      </c>
      <c r="M29" s="204">
        <f t="shared" si="5"/>
        <v>0.09288616978520073</v>
      </c>
      <c r="N29" s="205">
        <v>568</v>
      </c>
      <c r="O29" s="206">
        <v>639.6</v>
      </c>
      <c r="P29" s="204">
        <f t="shared" si="6"/>
        <v>0.01268253472067164</v>
      </c>
      <c r="Q29" s="205">
        <f>'январь-май 2019'!U31</f>
        <v>0</v>
      </c>
      <c r="R29" s="206">
        <f>'январь-май 2019'!AG31</f>
        <v>0</v>
      </c>
      <c r="S29" s="204">
        <f t="shared" si="7"/>
        <v>0</v>
      </c>
      <c r="T29" s="205">
        <f t="shared" si="12"/>
        <v>5182</v>
      </c>
      <c r="U29" s="206">
        <f t="shared" si="10"/>
        <v>16784</v>
      </c>
      <c r="V29" s="204">
        <f t="shared" si="11"/>
        <v>0.11570580091993034</v>
      </c>
      <c r="W29" s="207">
        <f>'МСП за январь-июнь 2019'!B31</f>
        <v>4566</v>
      </c>
      <c r="X29" s="208">
        <f>'МСП за январь-июнь 2019'!I31</f>
        <v>10829.70366408003</v>
      </c>
      <c r="Y29" s="204">
        <f t="shared" si="8"/>
        <v>0.10195150270173715</v>
      </c>
      <c r="Z29" s="206">
        <f t="shared" si="9"/>
        <v>474.36284117739945</v>
      </c>
      <c r="AA29" s="205">
        <f>'МСП за январь-июнь 2019'!P31</f>
        <v>5360</v>
      </c>
      <c r="AB29" s="208">
        <f>'МСП за январь-июнь 2019'!X31</f>
        <v>14209.675199999998</v>
      </c>
      <c r="AC29" s="204">
        <f t="shared" si="1"/>
        <v>0.11968025722323941</v>
      </c>
      <c r="AD29" s="208">
        <f t="shared" si="2"/>
        <v>530.2117611940297</v>
      </c>
    </row>
    <row r="30" spans="1:30" s="121" customFormat="1" ht="15.75" customHeight="1">
      <c r="A30" s="197">
        <v>24</v>
      </c>
      <c r="B30" s="198" t="s">
        <v>7</v>
      </c>
      <c r="C30" s="199">
        <v>127497</v>
      </c>
      <c r="D30" s="199">
        <v>32396</v>
      </c>
      <c r="E30" s="200">
        <f t="shared" si="0"/>
        <v>0.25409225315105455</v>
      </c>
      <c r="F30" s="201">
        <v>103197.69999999998</v>
      </c>
      <c r="G30" s="201">
        <f t="shared" si="3"/>
        <v>455.0724957225759</v>
      </c>
      <c r="H30" s="202">
        <v>4607</v>
      </c>
      <c r="I30" s="203">
        <v>20117.1</v>
      </c>
      <c r="J30" s="204">
        <f t="shared" si="4"/>
        <v>0.036134183549416846</v>
      </c>
      <c r="K30" s="205">
        <v>11690</v>
      </c>
      <c r="L30" s="206">
        <v>33453.1</v>
      </c>
      <c r="M30" s="204">
        <f t="shared" si="5"/>
        <v>0.0916884318846718</v>
      </c>
      <c r="N30" s="205">
        <v>1723</v>
      </c>
      <c r="O30" s="206">
        <v>1745</v>
      </c>
      <c r="P30" s="204">
        <f t="shared" si="6"/>
        <v>0.013514043467689436</v>
      </c>
      <c r="Q30" s="205">
        <f>'январь-май 2019'!U32</f>
        <v>0</v>
      </c>
      <c r="R30" s="206">
        <f>'январь-май 2019'!AG32</f>
        <v>0</v>
      </c>
      <c r="S30" s="204">
        <f t="shared" si="7"/>
        <v>0</v>
      </c>
      <c r="T30" s="205">
        <f t="shared" si="12"/>
        <v>14376</v>
      </c>
      <c r="U30" s="206">
        <f t="shared" si="10"/>
        <v>47882.49999999998</v>
      </c>
      <c r="V30" s="204">
        <f t="shared" si="11"/>
        <v>0.11275559424927645</v>
      </c>
      <c r="W30" s="207">
        <f>'МСП за январь-июнь 2019'!B32</f>
        <v>12474</v>
      </c>
      <c r="X30" s="208">
        <f>'МСП за январь-июнь 2019'!I32</f>
        <v>28255.374239219655</v>
      </c>
      <c r="Y30" s="204">
        <f t="shared" si="8"/>
        <v>0.09783759617873362</v>
      </c>
      <c r="Z30" s="206">
        <f t="shared" si="9"/>
        <v>453.0282866637752</v>
      </c>
      <c r="AA30" s="205">
        <f>'МСП за январь-июнь 2019'!P32</f>
        <v>14829</v>
      </c>
      <c r="AB30" s="208">
        <f>'МСП за январь-июнь 2019'!X32</f>
        <v>40280.12352</v>
      </c>
      <c r="AC30" s="204">
        <f t="shared" si="1"/>
        <v>0.11630861902633004</v>
      </c>
      <c r="AD30" s="208">
        <f t="shared" si="2"/>
        <v>543.2614946388833</v>
      </c>
    </row>
    <row r="31" spans="1:30" s="121" customFormat="1" ht="15.75" customHeight="1">
      <c r="A31" s="197">
        <v>25</v>
      </c>
      <c r="B31" s="198" t="s">
        <v>8</v>
      </c>
      <c r="C31" s="199">
        <v>28346</v>
      </c>
      <c r="D31" s="199">
        <v>9220</v>
      </c>
      <c r="E31" s="200">
        <f t="shared" si="0"/>
        <v>0.3252663515134411</v>
      </c>
      <c r="F31" s="201">
        <v>32913.51503461209</v>
      </c>
      <c r="G31" s="201">
        <f t="shared" si="3"/>
        <v>509.97079384276566</v>
      </c>
      <c r="H31" s="202">
        <v>1729</v>
      </c>
      <c r="I31" s="203">
        <v>8045.2150346121</v>
      </c>
      <c r="J31" s="204">
        <f t="shared" si="4"/>
        <v>0.06099626049530798</v>
      </c>
      <c r="K31" s="210">
        <v>3422</v>
      </c>
      <c r="L31" s="206">
        <v>12469.1</v>
      </c>
      <c r="M31" s="204">
        <f>K32/C31</f>
        <v>1.4602765822338248</v>
      </c>
      <c r="N31" s="205">
        <v>479</v>
      </c>
      <c r="O31" s="206">
        <v>516.6</v>
      </c>
      <c r="P31" s="204">
        <f t="shared" si="6"/>
        <v>0.016898327806392437</v>
      </c>
      <c r="Q31" s="205">
        <f>'январь-май 2019'!U33</f>
        <v>0</v>
      </c>
      <c r="R31" s="206">
        <f>'январь-май 2019'!AG33</f>
        <v>0</v>
      </c>
      <c r="S31" s="204">
        <f t="shared" si="7"/>
        <v>0</v>
      </c>
      <c r="T31" s="205">
        <f>D32-H31-K31-N31-Q31</f>
        <v>111713</v>
      </c>
      <c r="U31" s="206">
        <f t="shared" si="10"/>
        <v>11882.599999999995</v>
      </c>
      <c r="V31" s="204">
        <f t="shared" si="11"/>
        <v>3.941049883581458</v>
      </c>
      <c r="W31" s="207">
        <f>'МСП за январь-июнь 2019'!B33</f>
        <v>3809</v>
      </c>
      <c r="X31" s="208">
        <f>'МСП за январь-июнь 2019'!I33</f>
        <v>10533.239366591144</v>
      </c>
      <c r="Y31" s="204">
        <f t="shared" si="8"/>
        <v>0.13437522048966344</v>
      </c>
      <c r="Z31" s="206">
        <f t="shared" si="9"/>
        <v>553.0711140242133</v>
      </c>
      <c r="AA31" s="205">
        <f>'МСП за январь-июнь 2019'!P33</f>
        <v>3815</v>
      </c>
      <c r="AB31" s="208">
        <f>'МСП за январь-июнь 2019'!X33</f>
        <v>10197.66384</v>
      </c>
      <c r="AC31" s="204">
        <f t="shared" si="1"/>
        <v>0.13458689056657025</v>
      </c>
      <c r="AD31" s="208">
        <f t="shared" si="2"/>
        <v>534.6088513761467</v>
      </c>
    </row>
    <row r="32" spans="1:30" s="121" customFormat="1" ht="15.75" customHeight="1">
      <c r="A32" s="197">
        <v>26</v>
      </c>
      <c r="B32" s="198" t="s">
        <v>4</v>
      </c>
      <c r="C32" s="199">
        <v>508260</v>
      </c>
      <c r="D32" s="199">
        <v>117343</v>
      </c>
      <c r="E32" s="200">
        <f t="shared" si="0"/>
        <v>0.2308719946484083</v>
      </c>
      <c r="F32" s="201">
        <v>375513.30278428475</v>
      </c>
      <c r="G32" s="201">
        <f t="shared" si="3"/>
        <v>457.16197421756823</v>
      </c>
      <c r="H32" s="202">
        <v>21709</v>
      </c>
      <c r="I32" s="203">
        <v>84710.2</v>
      </c>
      <c r="J32" s="204">
        <f>H32/C32</f>
        <v>0.04271239129579349</v>
      </c>
      <c r="K32" s="205">
        <v>41393</v>
      </c>
      <c r="L32" s="206">
        <v>118037.9</v>
      </c>
      <c r="M32" s="204" t="e">
        <f>#REF!/C32</f>
        <v>#REF!</v>
      </c>
      <c r="N32" s="205">
        <v>4418</v>
      </c>
      <c r="O32" s="206">
        <v>4548</v>
      </c>
      <c r="P32" s="204">
        <f t="shared" si="6"/>
        <v>0.008692401526777634</v>
      </c>
      <c r="Q32" s="205">
        <v>458</v>
      </c>
      <c r="R32" s="206">
        <v>3835.4910384826762</v>
      </c>
      <c r="S32" s="204">
        <f t="shared" si="7"/>
        <v>0.0009011136032739149</v>
      </c>
      <c r="T32" s="205">
        <f>D33-H32-K32-N32-Q32</f>
        <v>245577</v>
      </c>
      <c r="U32" s="206">
        <f t="shared" si="10"/>
        <v>164381.71174580208</v>
      </c>
      <c r="V32" s="204">
        <f t="shared" si="11"/>
        <v>0.4831719985834022</v>
      </c>
      <c r="W32" s="207">
        <f>'МСП за январь-июнь 2019'!B34</f>
        <v>43765</v>
      </c>
      <c r="X32" s="208">
        <f>'МСП за январь-июнь 2019'!I34</f>
        <v>102931.09037637897</v>
      </c>
      <c r="Y32" s="204">
        <f t="shared" si="8"/>
        <v>0.08610750403336875</v>
      </c>
      <c r="Z32" s="206">
        <f t="shared" si="9"/>
        <v>470.3808539992184</v>
      </c>
      <c r="AA32" s="205">
        <f>'МСП за январь-июнь 2019'!P34</f>
        <v>49982</v>
      </c>
      <c r="AB32" s="208">
        <v>139167.3</v>
      </c>
      <c r="AC32" s="204">
        <f t="shared" si="1"/>
        <v>0.0983394325738795</v>
      </c>
      <c r="AD32" s="208">
        <f t="shared" si="2"/>
        <v>556.8696730823095</v>
      </c>
    </row>
    <row r="33" spans="1:30" s="121" customFormat="1" ht="19.5" customHeight="1">
      <c r="A33" s="227" t="s">
        <v>3</v>
      </c>
      <c r="B33" s="227"/>
      <c r="C33" s="211">
        <f>SUM(C7:C32)</f>
        <v>1217820</v>
      </c>
      <c r="D33" s="212">
        <f>SUM(D7:D32)</f>
        <v>313555</v>
      </c>
      <c r="E33" s="213">
        <f t="shared" si="0"/>
        <v>0.2574723686587509</v>
      </c>
      <c r="F33" s="214">
        <f>SUM(F7:F32)</f>
        <v>1000778.150468122</v>
      </c>
      <c r="G33" s="215">
        <f t="shared" si="3"/>
        <v>455.9592645938726</v>
      </c>
      <c r="H33" s="211">
        <f>SUM(H7:H32)</f>
        <v>47596</v>
      </c>
      <c r="I33" s="214">
        <f>SUM(I7:I32)</f>
        <v>150604.81503461208</v>
      </c>
      <c r="J33" s="216">
        <f t="shared" si="4"/>
        <v>0.03908295150350626</v>
      </c>
      <c r="K33" s="217">
        <f>SUM(K7:K32)</f>
        <v>103559</v>
      </c>
      <c r="L33" s="214">
        <f>SUM(L7:L32)</f>
        <v>273177.4</v>
      </c>
      <c r="M33" s="216">
        <f t="shared" si="5"/>
        <v>0.0850363764759981</v>
      </c>
      <c r="N33" s="211">
        <f>SUM(N7:N32)</f>
        <v>8733</v>
      </c>
      <c r="O33" s="214">
        <f>SUM(O7:O32)</f>
        <v>9071.529999999999</v>
      </c>
      <c r="P33" s="216">
        <f t="shared" si="6"/>
        <v>0.007171010494161699</v>
      </c>
      <c r="Q33" s="211">
        <f>SUM(Q7:Q32)</f>
        <v>14995</v>
      </c>
      <c r="R33" s="214">
        <f>SUM(R7:R32)</f>
        <v>113305.79103848267</v>
      </c>
      <c r="S33" s="216">
        <f t="shared" si="7"/>
        <v>0.012312985498677965</v>
      </c>
      <c r="T33" s="217">
        <f t="shared" si="12"/>
        <v>138672</v>
      </c>
      <c r="U33" s="214">
        <f>SUM(U7:U32)</f>
        <v>454618.61439502705</v>
      </c>
      <c r="V33" s="216">
        <f t="shared" si="11"/>
        <v>0.11386904468640686</v>
      </c>
      <c r="W33" s="218">
        <f>'МСП за январь-июнь 2019'!B35</f>
        <v>109532</v>
      </c>
      <c r="X33" s="219">
        <f>'МСП за январь-июнь 2019'!I35</f>
        <v>236284.78579999998</v>
      </c>
      <c r="Y33" s="216">
        <f t="shared" si="8"/>
        <v>0.08994104219014304</v>
      </c>
      <c r="Z33" s="220">
        <f t="shared" si="9"/>
        <v>431.4443008435891</v>
      </c>
      <c r="AA33" s="217">
        <f>'МСП за январь-июнь 2019'!P35</f>
        <v>155669</v>
      </c>
      <c r="AB33" s="219">
        <f>SUM(AB7:AB32)</f>
        <v>474368.77014816005</v>
      </c>
      <c r="AC33" s="216">
        <f t="shared" si="1"/>
        <v>0.12782595129001</v>
      </c>
      <c r="AD33" s="219">
        <f t="shared" si="2"/>
        <v>609.4582352917537</v>
      </c>
    </row>
    <row r="34" spans="1:30" ht="15" hidden="1">
      <c r="A34" s="190"/>
      <c r="B34" s="190"/>
      <c r="C34" s="190"/>
      <c r="D34" s="221">
        <f>H33+K33+N33+Q33+T33</f>
        <v>313555</v>
      </c>
      <c r="E34" s="190"/>
      <c r="F34" s="190"/>
      <c r="G34" s="201">
        <f t="shared" si="3"/>
        <v>0</v>
      </c>
      <c r="H34" s="190"/>
      <c r="I34" s="222">
        <f>I33/H33/5*1000</f>
        <v>632.8465208614678</v>
      </c>
      <c r="J34" s="190"/>
      <c r="K34" s="190"/>
      <c r="L34" s="222">
        <f>L33/K33/5*1000</f>
        <v>527.5782887049895</v>
      </c>
      <c r="M34" s="190"/>
      <c r="N34" s="190"/>
      <c r="O34" s="222">
        <f>O33/N33/5*1000</f>
        <v>207.75289133173018</v>
      </c>
      <c r="P34" s="190"/>
      <c r="Q34" s="190"/>
      <c r="R34" s="222">
        <f>R33/Q33/5*1000</f>
        <v>1511.24762972301</v>
      </c>
      <c r="S34" s="190"/>
      <c r="T34" s="190"/>
      <c r="U34" s="222">
        <f>U33/T33/5*1000</f>
        <v>655.6747063502755</v>
      </c>
      <c r="V34" s="190"/>
      <c r="W34" s="207">
        <f>'МСП за январь-июнь 2019'!B36-K34</f>
        <v>0</v>
      </c>
      <c r="X34" s="208">
        <f>'МСП за январь-июнь 2019'!I36-'по форме министра на 01.08'!L34-'МСП за январь-июнь 2019'!O36</f>
        <v>-527.5782887049895</v>
      </c>
      <c r="Y34" s="190"/>
      <c r="Z34" s="190"/>
      <c r="AA34" s="190"/>
      <c r="AB34" s="190"/>
      <c r="AC34" s="190"/>
      <c r="AD34" s="190"/>
    </row>
    <row r="35" spans="1:30" ht="15">
      <c r="A35" s="223" t="s">
        <v>157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</row>
    <row r="36" spans="1:30" ht="15">
      <c r="A36" s="223" t="s">
        <v>142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</row>
    <row r="37" spans="1:30" ht="15">
      <c r="A37" s="224" t="s">
        <v>143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 t="s">
        <v>155</v>
      </c>
      <c r="Z37" s="190"/>
      <c r="AA37" s="190"/>
      <c r="AB37" s="190"/>
      <c r="AC37" s="190"/>
      <c r="AD37" s="190"/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  <mergeCell ref="N5:P5"/>
    <mergeCell ref="Q5:S5"/>
    <mergeCell ref="T5:U5"/>
    <mergeCell ref="W5:Z5"/>
    <mergeCell ref="AA5:AD5"/>
    <mergeCell ref="A33:B3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5" zoomScaleNormal="40" zoomScaleSheetLayoutView="5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9" sqref="U19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2.0039062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4.14062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1:30" ht="4.5" customHeight="1">
      <c r="A3" s="102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160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87" t="s">
        <v>35</v>
      </c>
      <c r="E6" s="187" t="s">
        <v>138</v>
      </c>
      <c r="F6" s="187" t="s">
        <v>139</v>
      </c>
      <c r="G6" s="187" t="s">
        <v>140</v>
      </c>
      <c r="H6" s="187" t="s">
        <v>35</v>
      </c>
      <c r="I6" s="187" t="s">
        <v>139</v>
      </c>
      <c r="J6" s="187" t="s">
        <v>47</v>
      </c>
      <c r="K6" s="187" t="s">
        <v>35</v>
      </c>
      <c r="L6" s="187" t="s">
        <v>139</v>
      </c>
      <c r="M6" s="187" t="s">
        <v>47</v>
      </c>
      <c r="N6" s="187" t="s">
        <v>35</v>
      </c>
      <c r="O6" s="187" t="s">
        <v>139</v>
      </c>
      <c r="P6" s="187" t="s">
        <v>47</v>
      </c>
      <c r="Q6" s="187" t="s">
        <v>35</v>
      </c>
      <c r="R6" s="187" t="s">
        <v>139</v>
      </c>
      <c r="S6" s="187" t="s">
        <v>47</v>
      </c>
      <c r="T6" s="187" t="s">
        <v>35</v>
      </c>
      <c r="U6" s="187" t="s">
        <v>139</v>
      </c>
      <c r="V6" s="187" t="s">
        <v>47</v>
      </c>
      <c r="W6" s="188" t="s">
        <v>2</v>
      </c>
      <c r="X6" s="187" t="s">
        <v>33</v>
      </c>
      <c r="Y6" s="187" t="s">
        <v>47</v>
      </c>
      <c r="Z6" s="187" t="s">
        <v>31</v>
      </c>
      <c r="AA6" s="187" t="s">
        <v>2</v>
      </c>
      <c r="AB6" s="187" t="s">
        <v>34</v>
      </c>
      <c r="AC6" s="187" t="s">
        <v>47</v>
      </c>
      <c r="AD6" s="187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13862</v>
      </c>
      <c r="D7" s="112">
        <v>3893</v>
      </c>
      <c r="E7" s="113">
        <f aca="true" t="shared" si="0" ref="E7:E33">D7/C7</f>
        <v>0.28083970567017746</v>
      </c>
      <c r="F7" s="114">
        <v>10227.4</v>
      </c>
      <c r="G7" s="114">
        <f>F7/D7/5*1000</f>
        <v>525.425122013871</v>
      </c>
      <c r="H7" s="115">
        <v>378</v>
      </c>
      <c r="I7" s="116">
        <v>468.4</v>
      </c>
      <c r="J7" s="117">
        <f>H7/C7</f>
        <v>0.02726879238205165</v>
      </c>
      <c r="K7" s="118">
        <v>1064</v>
      </c>
      <c r="L7" s="119">
        <v>1848</v>
      </c>
      <c r="M7" s="117">
        <f>K7/C7</f>
        <v>0.07675660077910836</v>
      </c>
      <c r="N7" s="118">
        <v>0</v>
      </c>
      <c r="O7" s="119">
        <v>0</v>
      </c>
      <c r="P7" s="117">
        <f>N7/C7</f>
        <v>0</v>
      </c>
      <c r="Q7" s="118">
        <v>346</v>
      </c>
      <c r="R7" s="119">
        <v>2396.9</v>
      </c>
      <c r="S7" s="117">
        <f>Q7/C7</f>
        <v>0.024960323185687493</v>
      </c>
      <c r="T7" s="118">
        <f>D7-H7-K7-Q7</f>
        <v>2105</v>
      </c>
      <c r="U7" s="119">
        <f>F7-I7-L7-R7</f>
        <v>5514.1</v>
      </c>
      <c r="V7" s="117">
        <f>T7/C7</f>
        <v>0.15185398932332997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0.08195065647092771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0.17832924541913145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14898</v>
      </c>
      <c r="D8" s="112">
        <v>4841</v>
      </c>
      <c r="E8" s="113">
        <f t="shared" si="0"/>
        <v>0.3249429453617935</v>
      </c>
      <c r="F8" s="114">
        <v>13734.7</v>
      </c>
      <c r="G8" s="114">
        <f aca="true" t="shared" si="3" ref="G8:G33">F8/D8/5*1000</f>
        <v>567.4323486882876</v>
      </c>
      <c r="H8" s="115">
        <v>773</v>
      </c>
      <c r="I8" s="116">
        <v>1249.9</v>
      </c>
      <c r="J8" s="117">
        <f aca="true" t="shared" si="4" ref="J8:J33">H8/C8</f>
        <v>0.05188615921600215</v>
      </c>
      <c r="K8" s="118">
        <v>1264</v>
      </c>
      <c r="L8" s="119">
        <v>2251.8</v>
      </c>
      <c r="M8" s="117">
        <f aca="true" t="shared" si="5" ref="M8:M33">K8/C8</f>
        <v>0.0848436031682105</v>
      </c>
      <c r="N8" s="118">
        <v>10</v>
      </c>
      <c r="O8" s="119">
        <v>7.1</v>
      </c>
      <c r="P8" s="117">
        <f aca="true" t="shared" si="6" ref="P8:P33">N8/C8</f>
        <v>0.0006712310377231843</v>
      </c>
      <c r="Q8" s="118">
        <v>564</v>
      </c>
      <c r="R8" s="119">
        <v>3858.3</v>
      </c>
      <c r="S8" s="117">
        <f aca="true" t="shared" si="7" ref="S8:S33">Q8/C8</f>
        <v>0.037857430527587596</v>
      </c>
      <c r="T8" s="118">
        <f>D8-H8-K8-N8-Q8</f>
        <v>2230</v>
      </c>
      <c r="U8" s="119">
        <f>F8-I8-L8-O8-R8</f>
        <v>6367.599999999999</v>
      </c>
      <c r="V8" s="117">
        <f>T8/C8</f>
        <v>0.1496845214122701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0.08806551214928178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0.1970063095717546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32857</v>
      </c>
      <c r="D9" s="112">
        <v>10353</v>
      </c>
      <c r="E9" s="113">
        <f t="shared" si="0"/>
        <v>0.31509267431597526</v>
      </c>
      <c r="F9" s="114">
        <v>29878.699999999997</v>
      </c>
      <c r="G9" s="114">
        <f t="shared" si="3"/>
        <v>577.1988795518206</v>
      </c>
      <c r="H9" s="115">
        <v>1015</v>
      </c>
      <c r="I9" s="116">
        <v>1906</v>
      </c>
      <c r="J9" s="117">
        <f t="shared" si="4"/>
        <v>0.03089143865842895</v>
      </c>
      <c r="K9" s="118">
        <v>3382</v>
      </c>
      <c r="L9" s="119">
        <v>6406.5</v>
      </c>
      <c r="M9" s="117">
        <f t="shared" si="5"/>
        <v>0.10293088230818395</v>
      </c>
      <c r="N9" s="118">
        <v>13</v>
      </c>
      <c r="O9" s="119">
        <v>9.2</v>
      </c>
      <c r="P9" s="117">
        <f t="shared" si="6"/>
        <v>0.00039565389414736584</v>
      </c>
      <c r="Q9" s="118">
        <v>1372</v>
      </c>
      <c r="R9" s="119">
        <v>8625</v>
      </c>
      <c r="S9" s="117">
        <f t="shared" si="7"/>
        <v>0.0417567032900143</v>
      </c>
      <c r="T9" s="118">
        <f>D9-H9-K9-N9-Q9</f>
        <v>4571</v>
      </c>
      <c r="U9" s="119">
        <f aca="true" t="shared" si="10" ref="U9:U32">F9-I9-L9-O9-R9</f>
        <v>12931.999999999996</v>
      </c>
      <c r="V9" s="117">
        <f aca="true" t="shared" si="11" ref="V9:V33">T9/C9</f>
        <v>0.1391179961652007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0.10719177039900174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0.18364427671424657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30618</v>
      </c>
      <c r="D10" s="112">
        <v>8407</v>
      </c>
      <c r="E10" s="113">
        <f t="shared" si="0"/>
        <v>0.2745770461819845</v>
      </c>
      <c r="F10" s="114">
        <v>24101.1</v>
      </c>
      <c r="G10" s="114">
        <f t="shared" si="3"/>
        <v>573.3579160223622</v>
      </c>
      <c r="H10" s="115">
        <v>745</v>
      </c>
      <c r="I10" s="116">
        <v>1464.3</v>
      </c>
      <c r="J10" s="117">
        <f t="shared" si="4"/>
        <v>0.024332092233326802</v>
      </c>
      <c r="K10" s="118">
        <v>2286</v>
      </c>
      <c r="L10" s="119">
        <v>5171.5</v>
      </c>
      <c r="M10" s="117">
        <f t="shared" si="5"/>
        <v>0.07466196355085244</v>
      </c>
      <c r="N10" s="118">
        <v>107</v>
      </c>
      <c r="O10" s="119">
        <v>81.7</v>
      </c>
      <c r="P10" s="117">
        <f t="shared" si="6"/>
        <v>0.003494676334182507</v>
      </c>
      <c r="Q10" s="118">
        <v>1661</v>
      </c>
      <c r="R10" s="119">
        <v>7639.5</v>
      </c>
      <c r="S10" s="117">
        <f t="shared" si="7"/>
        <v>0.054249134496048075</v>
      </c>
      <c r="T10" s="118">
        <f aca="true" t="shared" si="12" ref="T10:T33">D10-H10-K10-N10-Q10</f>
        <v>3608</v>
      </c>
      <c r="U10" s="119">
        <f t="shared" si="10"/>
        <v>9744.099999999999</v>
      </c>
      <c r="V10" s="117">
        <f t="shared" si="11"/>
        <v>0.11783917956757463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0.0797896662094193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0.15784832451499117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22606</v>
      </c>
      <c r="D11" s="112">
        <v>5631</v>
      </c>
      <c r="E11" s="113">
        <f t="shared" si="0"/>
        <v>0.24909316110767052</v>
      </c>
      <c r="F11" s="114">
        <v>16312.9</v>
      </c>
      <c r="G11" s="114">
        <f t="shared" si="3"/>
        <v>579.3961996093057</v>
      </c>
      <c r="H11" s="115">
        <v>698</v>
      </c>
      <c r="I11" s="116">
        <v>915.7</v>
      </c>
      <c r="J11" s="117">
        <f t="shared" si="4"/>
        <v>0.030876758382730247</v>
      </c>
      <c r="K11" s="118">
        <v>1512</v>
      </c>
      <c r="L11" s="119">
        <v>3093.9</v>
      </c>
      <c r="M11" s="117">
        <f t="shared" si="5"/>
        <v>0.06688489781473946</v>
      </c>
      <c r="N11" s="118">
        <v>49</v>
      </c>
      <c r="O11" s="119">
        <v>34.9</v>
      </c>
      <c r="P11" s="117">
        <f t="shared" si="6"/>
        <v>0.0021675661328850746</v>
      </c>
      <c r="Q11" s="118">
        <v>759</v>
      </c>
      <c r="R11" s="119">
        <v>5223.7</v>
      </c>
      <c r="S11" s="117">
        <f t="shared" si="7"/>
        <v>0.03357515703795452</v>
      </c>
      <c r="T11" s="118">
        <f t="shared" si="12"/>
        <v>2613</v>
      </c>
      <c r="U11" s="119">
        <f t="shared" si="10"/>
        <v>7044.7</v>
      </c>
      <c r="V11" s="117">
        <f t="shared" si="11"/>
        <v>0.11558878173936123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0.06984871273113333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0.15332212686897284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33906</v>
      </c>
      <c r="D12" s="112">
        <v>7646</v>
      </c>
      <c r="E12" s="113">
        <f t="shared" si="0"/>
        <v>0.2255058101810889</v>
      </c>
      <c r="F12" s="114">
        <v>21512.8</v>
      </c>
      <c r="G12" s="114">
        <f t="shared" si="3"/>
        <v>562.7203766675386</v>
      </c>
      <c r="H12" s="115">
        <v>690</v>
      </c>
      <c r="I12" s="116">
        <v>763</v>
      </c>
      <c r="J12" s="117">
        <f t="shared" si="4"/>
        <v>0.020350380463634753</v>
      </c>
      <c r="K12" s="118">
        <v>2431</v>
      </c>
      <c r="L12" s="119">
        <v>4194.8</v>
      </c>
      <c r="M12" s="117">
        <f t="shared" si="5"/>
        <v>0.07169822450303781</v>
      </c>
      <c r="N12" s="118">
        <v>20</v>
      </c>
      <c r="O12" s="119">
        <v>9.8</v>
      </c>
      <c r="P12" s="117">
        <f t="shared" si="6"/>
        <v>0.0005898661003952102</v>
      </c>
      <c r="Q12" s="118">
        <v>1044</v>
      </c>
      <c r="R12" s="119">
        <v>7227.9</v>
      </c>
      <c r="S12" s="117">
        <f t="shared" si="7"/>
        <v>0.030791010440629978</v>
      </c>
      <c r="T12" s="118">
        <f t="shared" si="12"/>
        <v>3461</v>
      </c>
      <c r="U12" s="119">
        <f t="shared" si="10"/>
        <v>9317.300000000001</v>
      </c>
      <c r="V12" s="117">
        <f t="shared" si="11"/>
        <v>0.10207632867339114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0.07346782280422344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0.13537427004070077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18157</v>
      </c>
      <c r="D13" s="112">
        <v>5256</v>
      </c>
      <c r="E13" s="113">
        <f t="shared" si="0"/>
        <v>0.2894751335573057</v>
      </c>
      <c r="F13" s="114">
        <v>14258.399999999998</v>
      </c>
      <c r="G13" s="114">
        <f t="shared" si="3"/>
        <v>542.5570776255707</v>
      </c>
      <c r="H13" s="115">
        <v>597</v>
      </c>
      <c r="I13" s="116">
        <v>1467</v>
      </c>
      <c r="J13" s="117">
        <f t="shared" si="4"/>
        <v>0.03287988103761635</v>
      </c>
      <c r="K13" s="118">
        <v>1678</v>
      </c>
      <c r="L13" s="119">
        <v>3773.9</v>
      </c>
      <c r="M13" s="117">
        <f t="shared" si="5"/>
        <v>0.09241614804207744</v>
      </c>
      <c r="N13" s="118">
        <v>160</v>
      </c>
      <c r="O13" s="119">
        <v>120.8</v>
      </c>
      <c r="P13" s="117">
        <f t="shared" si="6"/>
        <v>0.00881202841879165</v>
      </c>
      <c r="Q13" s="118">
        <v>274</v>
      </c>
      <c r="R13" s="119">
        <v>1720.4</v>
      </c>
      <c r="S13" s="117">
        <f t="shared" si="7"/>
        <v>0.015090598667180702</v>
      </c>
      <c r="T13" s="118">
        <f t="shared" si="12"/>
        <v>2547</v>
      </c>
      <c r="U13" s="119">
        <f t="shared" si="10"/>
        <v>7176.299999999999</v>
      </c>
      <c r="V13" s="117">
        <f t="shared" si="11"/>
        <v>0.1402764773916396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0.10007159773090268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0.1589469626039544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24173</v>
      </c>
      <c r="D14" s="112">
        <v>7158</v>
      </c>
      <c r="E14" s="113">
        <f t="shared" si="0"/>
        <v>0.2961155007653167</v>
      </c>
      <c r="F14" s="114">
        <v>20321.899999999998</v>
      </c>
      <c r="G14" s="114">
        <f t="shared" si="3"/>
        <v>567.809443978765</v>
      </c>
      <c r="H14" s="115">
        <v>480</v>
      </c>
      <c r="I14" s="116">
        <v>704.2</v>
      </c>
      <c r="J14" s="117">
        <f t="shared" si="4"/>
        <v>0.019856865097422745</v>
      </c>
      <c r="K14" s="118">
        <v>2785</v>
      </c>
      <c r="L14" s="119">
        <v>5403.9</v>
      </c>
      <c r="M14" s="117">
        <f t="shared" si="5"/>
        <v>0.11521118603400488</v>
      </c>
      <c r="N14" s="118">
        <v>7</v>
      </c>
      <c r="O14" s="119">
        <v>6.1</v>
      </c>
      <c r="P14" s="117">
        <f t="shared" si="6"/>
        <v>0.00028957928267074834</v>
      </c>
      <c r="Q14" s="118">
        <v>832</v>
      </c>
      <c r="R14" s="119">
        <v>5743</v>
      </c>
      <c r="S14" s="117">
        <f t="shared" si="7"/>
        <v>0.03441856616886609</v>
      </c>
      <c r="T14" s="118">
        <f t="shared" si="12"/>
        <v>3054</v>
      </c>
      <c r="U14" s="119">
        <f t="shared" si="10"/>
        <v>8464.699999999997</v>
      </c>
      <c r="V14" s="117">
        <f t="shared" si="11"/>
        <v>0.1263393041823522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0.1198030860877839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0.16117155504074795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13710</v>
      </c>
      <c r="D15" s="112">
        <v>3896</v>
      </c>
      <c r="E15" s="113">
        <f t="shared" si="0"/>
        <v>0.2841721371261853</v>
      </c>
      <c r="F15" s="114">
        <v>10791.8</v>
      </c>
      <c r="G15" s="114">
        <f t="shared" si="3"/>
        <v>553.9938398357289</v>
      </c>
      <c r="H15" s="115">
        <v>423</v>
      </c>
      <c r="I15" s="116">
        <v>820.8</v>
      </c>
      <c r="J15" s="117">
        <f t="shared" si="4"/>
        <v>0.030853391684901532</v>
      </c>
      <c r="K15" s="118">
        <v>1124</v>
      </c>
      <c r="L15" s="119">
        <v>1938.1</v>
      </c>
      <c r="M15" s="117">
        <f t="shared" si="5"/>
        <v>0.08198395331874545</v>
      </c>
      <c r="N15" s="118">
        <v>14</v>
      </c>
      <c r="O15" s="119">
        <v>10.4</v>
      </c>
      <c r="P15" s="117">
        <f t="shared" si="6"/>
        <v>0.0010211524434719183</v>
      </c>
      <c r="Q15" s="118">
        <v>394</v>
      </c>
      <c r="R15" s="119">
        <v>2636</v>
      </c>
      <c r="S15" s="117">
        <f t="shared" si="7"/>
        <v>0.028738147337709703</v>
      </c>
      <c r="T15" s="118">
        <f t="shared" si="12"/>
        <v>1941</v>
      </c>
      <c r="U15" s="119">
        <f t="shared" si="10"/>
        <v>5386.5</v>
      </c>
      <c r="V15" s="117">
        <f t="shared" si="11"/>
        <v>0.14157549234135666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0.0800875273522976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0.17366885485047412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13191</v>
      </c>
      <c r="D16" s="112">
        <v>4255</v>
      </c>
      <c r="E16" s="113">
        <f t="shared" si="0"/>
        <v>0.3225684178606626</v>
      </c>
      <c r="F16" s="114">
        <v>12630.700000000003</v>
      </c>
      <c r="G16" s="114">
        <f t="shared" si="3"/>
        <v>593.6874265569919</v>
      </c>
      <c r="H16" s="115">
        <v>547</v>
      </c>
      <c r="I16" s="116">
        <v>839.9</v>
      </c>
      <c r="J16" s="117">
        <f t="shared" si="4"/>
        <v>0.04146766734895004</v>
      </c>
      <c r="K16" s="118">
        <v>1130</v>
      </c>
      <c r="L16" s="119">
        <v>2540.4</v>
      </c>
      <c r="M16" s="117">
        <f t="shared" si="5"/>
        <v>0.0856644681980138</v>
      </c>
      <c r="N16" s="118">
        <v>15</v>
      </c>
      <c r="O16" s="119">
        <v>8.2</v>
      </c>
      <c r="P16" s="117">
        <f t="shared" si="6"/>
        <v>0.0011371389583807142</v>
      </c>
      <c r="Q16" s="118">
        <v>514</v>
      </c>
      <c r="R16" s="119">
        <v>3302.7</v>
      </c>
      <c r="S16" s="117">
        <f t="shared" si="7"/>
        <v>0.03896596164051247</v>
      </c>
      <c r="T16" s="118">
        <f t="shared" si="12"/>
        <v>2049</v>
      </c>
      <c r="U16" s="119">
        <f t="shared" si="10"/>
        <v>5939.500000000003</v>
      </c>
      <c r="V16" s="117">
        <f t="shared" si="11"/>
        <v>0.15533318171480556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0.08922750360094003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0.19611856568872715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21278</v>
      </c>
      <c r="D17" s="112">
        <v>5449</v>
      </c>
      <c r="E17" s="113">
        <f t="shared" si="0"/>
        <v>0.25608609831751106</v>
      </c>
      <c r="F17" s="114">
        <v>15420.300000000001</v>
      </c>
      <c r="G17" s="114">
        <f t="shared" si="3"/>
        <v>565.9864195265187</v>
      </c>
      <c r="H17" s="115">
        <v>641</v>
      </c>
      <c r="I17" s="116">
        <v>1745.2</v>
      </c>
      <c r="J17" s="117">
        <f t="shared" si="4"/>
        <v>0.03012501174922455</v>
      </c>
      <c r="K17" s="118">
        <v>1785</v>
      </c>
      <c r="L17" s="119">
        <v>4127.4</v>
      </c>
      <c r="M17" s="117">
        <f t="shared" si="5"/>
        <v>0.0838894632954225</v>
      </c>
      <c r="N17" s="118">
        <v>90</v>
      </c>
      <c r="O17" s="119">
        <v>56.5</v>
      </c>
      <c r="P17" s="117">
        <f t="shared" si="6"/>
        <v>0.004229720838424664</v>
      </c>
      <c r="Q17" s="118">
        <v>394</v>
      </c>
      <c r="R17" s="119">
        <v>2496.4</v>
      </c>
      <c r="S17" s="117">
        <f t="shared" si="7"/>
        <v>0.018516777892659084</v>
      </c>
      <c r="T17" s="118">
        <f t="shared" si="12"/>
        <v>2539</v>
      </c>
      <c r="U17" s="119">
        <f t="shared" si="10"/>
        <v>6994.800000000001</v>
      </c>
      <c r="V17" s="117">
        <f t="shared" si="11"/>
        <v>0.11932512454178024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0.09032803834946894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0.1438575054046433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31615</v>
      </c>
      <c r="D18" s="112">
        <v>8848</v>
      </c>
      <c r="E18" s="113">
        <f t="shared" si="0"/>
        <v>0.2798671516685118</v>
      </c>
      <c r="F18" s="114">
        <v>25174.440000000002</v>
      </c>
      <c r="G18" s="114">
        <f t="shared" si="3"/>
        <v>569.0424954792044</v>
      </c>
      <c r="H18" s="115">
        <v>1215</v>
      </c>
      <c r="I18" s="116">
        <v>1603.9</v>
      </c>
      <c r="J18" s="117">
        <f t="shared" si="4"/>
        <v>0.03843112446623438</v>
      </c>
      <c r="K18" s="118">
        <v>2388</v>
      </c>
      <c r="L18" s="119">
        <v>4952.3</v>
      </c>
      <c r="M18" s="117">
        <f t="shared" si="5"/>
        <v>0.07553376561758658</v>
      </c>
      <c r="N18" s="118">
        <v>43</v>
      </c>
      <c r="O18" s="119">
        <v>24.9</v>
      </c>
      <c r="P18" s="117">
        <f t="shared" si="6"/>
        <v>0.0013601138699984184</v>
      </c>
      <c r="Q18" s="118">
        <v>1074</v>
      </c>
      <c r="R18" s="119">
        <v>7071.84</v>
      </c>
      <c r="S18" s="117">
        <f t="shared" si="7"/>
        <v>0.03397121619484422</v>
      </c>
      <c r="T18" s="118">
        <f t="shared" si="12"/>
        <v>4128</v>
      </c>
      <c r="U18" s="119">
        <f t="shared" si="10"/>
        <v>11521.5</v>
      </c>
      <c r="V18" s="117">
        <f t="shared" si="11"/>
        <v>0.13057093151984817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0.07812747113711846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0.1669460699035268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11655</v>
      </c>
      <c r="D19" s="112">
        <v>3263</v>
      </c>
      <c r="E19" s="113">
        <f t="shared" si="0"/>
        <v>0.27996567996567995</v>
      </c>
      <c r="F19" s="114">
        <v>9733.2</v>
      </c>
      <c r="G19" s="114">
        <f t="shared" si="3"/>
        <v>596.5798345081214</v>
      </c>
      <c r="H19" s="115">
        <v>239</v>
      </c>
      <c r="I19" s="116">
        <v>535.4</v>
      </c>
      <c r="J19" s="117">
        <f t="shared" si="4"/>
        <v>0.020506220506220505</v>
      </c>
      <c r="K19" s="118">
        <v>976</v>
      </c>
      <c r="L19" s="119">
        <v>2020.5</v>
      </c>
      <c r="M19" s="117">
        <f t="shared" si="5"/>
        <v>0.08374088374088375</v>
      </c>
      <c r="N19" s="118">
        <v>29</v>
      </c>
      <c r="O19" s="119">
        <v>18.1</v>
      </c>
      <c r="P19" s="117">
        <f t="shared" si="6"/>
        <v>0.002488202488202488</v>
      </c>
      <c r="Q19" s="118">
        <v>356</v>
      </c>
      <c r="R19" s="119">
        <v>2434.2</v>
      </c>
      <c r="S19" s="117">
        <f t="shared" si="7"/>
        <v>0.030544830544830544</v>
      </c>
      <c r="T19" s="118">
        <f t="shared" si="12"/>
        <v>1663</v>
      </c>
      <c r="U19" s="119">
        <f t="shared" si="10"/>
        <v>4725.000000000001</v>
      </c>
      <c r="V19" s="117">
        <f t="shared" si="11"/>
        <v>0.14268554268554268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0.08777348777348777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0.18078078078078078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21852</v>
      </c>
      <c r="D20" s="112">
        <v>5664</v>
      </c>
      <c r="E20" s="113">
        <f t="shared" si="0"/>
        <v>0.2591982427237781</v>
      </c>
      <c r="F20" s="114">
        <v>16554.600000000002</v>
      </c>
      <c r="G20" s="114">
        <f t="shared" si="3"/>
        <v>584.5550847457628</v>
      </c>
      <c r="H20" s="115">
        <v>475</v>
      </c>
      <c r="I20" s="116">
        <v>835.7</v>
      </c>
      <c r="J20" s="117">
        <f t="shared" si="4"/>
        <v>0.021737140765147354</v>
      </c>
      <c r="K20" s="118">
        <v>1917</v>
      </c>
      <c r="L20" s="119">
        <v>3607.6</v>
      </c>
      <c r="M20" s="117">
        <f t="shared" si="5"/>
        <v>0.08772652388797364</v>
      </c>
      <c r="N20" s="118">
        <v>43</v>
      </c>
      <c r="O20" s="119">
        <v>30.9</v>
      </c>
      <c r="P20" s="117">
        <f t="shared" si="6"/>
        <v>0.001967783269265971</v>
      </c>
      <c r="Q20" s="118">
        <v>785</v>
      </c>
      <c r="R20" s="119">
        <v>5442.4</v>
      </c>
      <c r="S20" s="117">
        <f t="shared" si="7"/>
        <v>0.03592348526450668</v>
      </c>
      <c r="T20" s="118">
        <f t="shared" si="12"/>
        <v>2444</v>
      </c>
      <c r="U20" s="119">
        <f t="shared" si="10"/>
        <v>6638.000000000002</v>
      </c>
      <c r="V20" s="117">
        <f t="shared" si="11"/>
        <v>0.1118433095368845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0.09065531759106718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0.1511989749222039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34933</v>
      </c>
      <c r="D21" s="112">
        <v>7855</v>
      </c>
      <c r="E21" s="113">
        <f t="shared" si="0"/>
        <v>0.22485901583030374</v>
      </c>
      <c r="F21" s="114">
        <v>19620.400000000005</v>
      </c>
      <c r="G21" s="114">
        <f t="shared" si="3"/>
        <v>499.5646085295992</v>
      </c>
      <c r="H21" s="115">
        <v>518</v>
      </c>
      <c r="I21" s="116">
        <v>717.7</v>
      </c>
      <c r="J21" s="117">
        <f t="shared" si="4"/>
        <v>0.014828385767039761</v>
      </c>
      <c r="K21" s="118">
        <v>2650</v>
      </c>
      <c r="L21" s="119">
        <v>4794.4</v>
      </c>
      <c r="M21" s="117">
        <f t="shared" si="5"/>
        <v>0.07585950247616867</v>
      </c>
      <c r="N21" s="118">
        <v>119</v>
      </c>
      <c r="O21" s="119">
        <v>86.9</v>
      </c>
      <c r="P21" s="117">
        <f t="shared" si="6"/>
        <v>0.0034065210545902156</v>
      </c>
      <c r="Q21" s="118">
        <v>477</v>
      </c>
      <c r="R21" s="119">
        <v>3034.5</v>
      </c>
      <c r="S21" s="117">
        <f t="shared" si="7"/>
        <v>0.01365471044571036</v>
      </c>
      <c r="T21" s="118">
        <f t="shared" si="12"/>
        <v>4091</v>
      </c>
      <c r="U21" s="119">
        <f t="shared" si="10"/>
        <v>10986.900000000005</v>
      </c>
      <c r="V21" s="117">
        <f t="shared" si="11"/>
        <v>0.11710989608679472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0.08043969885208828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0.1329974522657659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62441</v>
      </c>
      <c r="D22" s="112">
        <v>12826</v>
      </c>
      <c r="E22" s="113">
        <f t="shared" si="0"/>
        <v>0.20540990695216285</v>
      </c>
      <c r="F22" s="114">
        <v>37461.2</v>
      </c>
      <c r="G22" s="114">
        <f t="shared" si="3"/>
        <v>584.1447060658038</v>
      </c>
      <c r="H22" s="115">
        <v>1329</v>
      </c>
      <c r="I22" s="116">
        <v>3152.3</v>
      </c>
      <c r="J22" s="117">
        <f t="shared" si="4"/>
        <v>0.021284092183020773</v>
      </c>
      <c r="K22" s="118">
        <v>3710</v>
      </c>
      <c r="L22" s="119">
        <v>8161.7</v>
      </c>
      <c r="M22" s="117">
        <f t="shared" si="5"/>
        <v>0.0594160887878157</v>
      </c>
      <c r="N22" s="118">
        <v>107</v>
      </c>
      <c r="O22" s="119">
        <v>71.1</v>
      </c>
      <c r="P22" s="117">
        <f t="shared" si="6"/>
        <v>0.0017136176550663826</v>
      </c>
      <c r="Q22" s="118">
        <v>1368</v>
      </c>
      <c r="R22" s="119">
        <v>8731.9</v>
      </c>
      <c r="S22" s="117">
        <f t="shared" si="7"/>
        <v>0.02190868179561506</v>
      </c>
      <c r="T22" s="118">
        <f t="shared" si="12"/>
        <v>6312</v>
      </c>
      <c r="U22" s="119">
        <f t="shared" si="10"/>
        <v>17344.199999999997</v>
      </c>
      <c r="V22" s="117">
        <f t="shared" si="11"/>
        <v>0.10108742653064492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0.060505116830287795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0.12192309540205955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11635</v>
      </c>
      <c r="D23" s="112">
        <v>3908</v>
      </c>
      <c r="E23" s="113">
        <f t="shared" si="0"/>
        <v>0.33588311130210574</v>
      </c>
      <c r="F23" s="114">
        <v>10857.300000000001</v>
      </c>
      <c r="G23" s="114">
        <f t="shared" si="3"/>
        <v>555.6448311156602</v>
      </c>
      <c r="H23" s="115">
        <v>646</v>
      </c>
      <c r="I23" s="116">
        <v>885.6</v>
      </c>
      <c r="J23" s="117">
        <f t="shared" si="4"/>
        <v>0.05552213149978513</v>
      </c>
      <c r="K23" s="118">
        <v>1303</v>
      </c>
      <c r="L23" s="119">
        <v>2677.6</v>
      </c>
      <c r="M23" s="117">
        <f t="shared" si="5"/>
        <v>0.11198968629136227</v>
      </c>
      <c r="N23" s="118">
        <v>26</v>
      </c>
      <c r="O23" s="119">
        <v>19</v>
      </c>
      <c r="P23" s="117">
        <f t="shared" si="6"/>
        <v>0.0022346368715083797</v>
      </c>
      <c r="Q23" s="118">
        <v>462</v>
      </c>
      <c r="R23" s="119">
        <v>3175.7</v>
      </c>
      <c r="S23" s="117">
        <f t="shared" si="7"/>
        <v>0.03970777825526429</v>
      </c>
      <c r="T23" s="118">
        <f t="shared" si="12"/>
        <v>1471</v>
      </c>
      <c r="U23" s="119">
        <f t="shared" si="10"/>
        <v>4099.400000000001</v>
      </c>
      <c r="V23" s="117">
        <f t="shared" si="11"/>
        <v>0.12642887838418565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0.1198109153416416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0.16991834980661796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8300</v>
      </c>
      <c r="D24" s="112">
        <v>2505</v>
      </c>
      <c r="E24" s="113">
        <f t="shared" si="0"/>
        <v>0.30180722891566264</v>
      </c>
      <c r="F24" s="114">
        <v>6773.360000000001</v>
      </c>
      <c r="G24" s="114">
        <f t="shared" si="3"/>
        <v>540.7872255489023</v>
      </c>
      <c r="H24" s="115">
        <v>255</v>
      </c>
      <c r="I24" s="116">
        <v>330.5</v>
      </c>
      <c r="J24" s="117">
        <f t="shared" si="4"/>
        <v>0.03072289156626506</v>
      </c>
      <c r="K24" s="118">
        <v>831</v>
      </c>
      <c r="L24" s="119">
        <v>1421.3</v>
      </c>
      <c r="M24" s="117">
        <f t="shared" si="5"/>
        <v>0.10012048192771085</v>
      </c>
      <c r="N24" s="118">
        <v>4</v>
      </c>
      <c r="O24" s="119">
        <v>2.5</v>
      </c>
      <c r="P24" s="117">
        <f t="shared" si="6"/>
        <v>0.00048192771084337347</v>
      </c>
      <c r="Q24" s="118">
        <v>313</v>
      </c>
      <c r="R24" s="119">
        <v>2071.86</v>
      </c>
      <c r="S24" s="117">
        <f t="shared" si="7"/>
        <v>0.03771084337349397</v>
      </c>
      <c r="T24" s="118">
        <f t="shared" si="12"/>
        <v>1102</v>
      </c>
      <c r="U24" s="119">
        <f t="shared" si="10"/>
        <v>2947.2000000000003</v>
      </c>
      <c r="V24" s="117">
        <f t="shared" si="11"/>
        <v>0.1327710843373494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0.10542168674698796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0.1746987951807229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24123</v>
      </c>
      <c r="D25" s="112">
        <v>7676</v>
      </c>
      <c r="E25" s="113">
        <f t="shared" si="0"/>
        <v>0.3182025452887286</v>
      </c>
      <c r="F25" s="114">
        <v>19658.4</v>
      </c>
      <c r="G25" s="114">
        <f t="shared" si="3"/>
        <v>512.2042730588848</v>
      </c>
      <c r="H25" s="115">
        <v>1506</v>
      </c>
      <c r="I25" s="116">
        <v>2456.5</v>
      </c>
      <c r="J25" s="117">
        <f t="shared" si="4"/>
        <v>0.06243004601417734</v>
      </c>
      <c r="K25" s="118">
        <v>2144</v>
      </c>
      <c r="L25" s="119">
        <v>4826.9</v>
      </c>
      <c r="M25" s="117">
        <f t="shared" si="5"/>
        <v>0.08887783443187</v>
      </c>
      <c r="N25" s="118">
        <v>63</v>
      </c>
      <c r="O25" s="119">
        <v>45.7</v>
      </c>
      <c r="P25" s="117">
        <f t="shared" si="6"/>
        <v>0.002611615470712598</v>
      </c>
      <c r="Q25" s="118">
        <v>393</v>
      </c>
      <c r="R25" s="119">
        <v>2314.1</v>
      </c>
      <c r="S25" s="117">
        <f t="shared" si="7"/>
        <v>0.01629150603158811</v>
      </c>
      <c r="T25" s="118">
        <f t="shared" si="12"/>
        <v>3570</v>
      </c>
      <c r="U25" s="119">
        <f t="shared" si="10"/>
        <v>10015.2</v>
      </c>
      <c r="V25" s="117">
        <f t="shared" si="11"/>
        <v>0.14799154334038056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0.09522032914645774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0.16900882974754383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15717</v>
      </c>
      <c r="D26" s="112">
        <v>6626</v>
      </c>
      <c r="E26" s="113">
        <f t="shared" si="0"/>
        <v>0.4215817267926449</v>
      </c>
      <c r="F26" s="114">
        <v>18090.4</v>
      </c>
      <c r="G26" s="114">
        <f t="shared" si="3"/>
        <v>546.0428614548748</v>
      </c>
      <c r="H26" s="115">
        <v>589</v>
      </c>
      <c r="I26" s="116">
        <v>676.9</v>
      </c>
      <c r="J26" s="117">
        <f t="shared" si="4"/>
        <v>0.03747534516765286</v>
      </c>
      <c r="K26" s="118">
        <v>2007</v>
      </c>
      <c r="L26" s="119">
        <v>3536.6</v>
      </c>
      <c r="M26" s="117">
        <f t="shared" si="5"/>
        <v>0.12769612521473564</v>
      </c>
      <c r="N26" s="118">
        <v>25</v>
      </c>
      <c r="O26" s="119">
        <v>17.8</v>
      </c>
      <c r="P26" s="117">
        <f t="shared" si="6"/>
        <v>0.0015906343449767768</v>
      </c>
      <c r="Q26" s="118">
        <v>643</v>
      </c>
      <c r="R26" s="119">
        <v>4107.5</v>
      </c>
      <c r="S26" s="117">
        <f t="shared" si="7"/>
        <v>0.040911115352802695</v>
      </c>
      <c r="T26" s="118">
        <f t="shared" si="12"/>
        <v>3362</v>
      </c>
      <c r="U26" s="119">
        <f t="shared" si="10"/>
        <v>9751.6</v>
      </c>
      <c r="V26" s="117">
        <f t="shared" si="11"/>
        <v>0.21390850671247694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0.13310428198765667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0.2603550295857988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13659</v>
      </c>
      <c r="D27" s="112">
        <v>4178</v>
      </c>
      <c r="E27" s="113">
        <f t="shared" si="0"/>
        <v>0.305878907679918</v>
      </c>
      <c r="F27" s="114">
        <v>11644.1</v>
      </c>
      <c r="G27" s="114">
        <f t="shared" si="3"/>
        <v>557.4006701771183</v>
      </c>
      <c r="H27" s="115">
        <v>567</v>
      </c>
      <c r="I27" s="116">
        <v>784.5</v>
      </c>
      <c r="J27" s="117">
        <f t="shared" si="4"/>
        <v>0.04151109158796398</v>
      </c>
      <c r="K27" s="118">
        <v>1298</v>
      </c>
      <c r="L27" s="119">
        <v>2178.4</v>
      </c>
      <c r="M27" s="117">
        <f t="shared" si="5"/>
        <v>0.09502891866168826</v>
      </c>
      <c r="N27" s="118">
        <v>18</v>
      </c>
      <c r="O27" s="119">
        <v>9.3</v>
      </c>
      <c r="P27" s="117">
        <f t="shared" si="6"/>
        <v>0.001317812431363936</v>
      </c>
      <c r="Q27" s="118">
        <v>541</v>
      </c>
      <c r="R27" s="119">
        <v>3797.5</v>
      </c>
      <c r="S27" s="117">
        <f t="shared" si="7"/>
        <v>0.03960758474266052</v>
      </c>
      <c r="T27" s="118">
        <f t="shared" si="12"/>
        <v>1754</v>
      </c>
      <c r="U27" s="119">
        <f t="shared" si="10"/>
        <v>4874.4000000000015</v>
      </c>
      <c r="V27" s="117">
        <f t="shared" si="11"/>
        <v>0.12841350025624132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0.10176440442199282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0.17087634526685702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33745</v>
      </c>
      <c r="D28" s="112">
        <v>10820</v>
      </c>
      <c r="E28" s="113">
        <f t="shared" si="0"/>
        <v>0.3206400948288635</v>
      </c>
      <c r="F28" s="114">
        <v>29547.9</v>
      </c>
      <c r="G28" s="114">
        <f t="shared" si="3"/>
        <v>546.1719038817006</v>
      </c>
      <c r="H28" s="115">
        <v>1629</v>
      </c>
      <c r="I28" s="116">
        <v>3792.7</v>
      </c>
      <c r="J28" s="117">
        <f t="shared" si="4"/>
        <v>0.04827381834345829</v>
      </c>
      <c r="K28" s="118">
        <v>3109</v>
      </c>
      <c r="L28" s="119">
        <v>9864.8</v>
      </c>
      <c r="M28" s="117">
        <f t="shared" si="5"/>
        <v>0.09213216772855237</v>
      </c>
      <c r="N28" s="118">
        <v>575</v>
      </c>
      <c r="O28" s="119">
        <v>491.9</v>
      </c>
      <c r="P28" s="117">
        <f t="shared" si="6"/>
        <v>0.01703956141650615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5507</v>
      </c>
      <c r="U28" s="119">
        <f t="shared" si="10"/>
        <v>15398.500000000002</v>
      </c>
      <c r="V28" s="117">
        <f t="shared" si="11"/>
        <v>0.16319454734034672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0.10120017780411913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0.16784708845754925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44786</v>
      </c>
      <c r="D29" s="112">
        <v>13446</v>
      </c>
      <c r="E29" s="113">
        <f t="shared" si="0"/>
        <v>0.3002277497432233</v>
      </c>
      <c r="F29" s="114">
        <v>33727.899999999994</v>
      </c>
      <c r="G29" s="114">
        <f t="shared" si="3"/>
        <v>501.6793098319201</v>
      </c>
      <c r="H29" s="115">
        <v>3582</v>
      </c>
      <c r="I29" s="116">
        <v>7241.5</v>
      </c>
      <c r="J29" s="117">
        <f t="shared" si="4"/>
        <v>0.07998035100254544</v>
      </c>
      <c r="K29" s="118">
        <v>4156</v>
      </c>
      <c r="L29" s="119">
        <v>11772.5</v>
      </c>
      <c r="M29" s="117">
        <f t="shared" si="5"/>
        <v>0.09279685616040727</v>
      </c>
      <c r="N29" s="118">
        <v>568</v>
      </c>
      <c r="O29" s="119">
        <v>419.2</v>
      </c>
      <c r="P29" s="117">
        <f t="shared" si="6"/>
        <v>0.01268253472067164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5140</v>
      </c>
      <c r="U29" s="119">
        <f t="shared" si="10"/>
        <v>14294.699999999993</v>
      </c>
      <c r="V29" s="117">
        <f t="shared" si="11"/>
        <v>0.11476800785959898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0.10195150270173715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0.11968025722323941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127497</v>
      </c>
      <c r="D30" s="112">
        <v>32281</v>
      </c>
      <c r="E30" s="113">
        <f t="shared" si="0"/>
        <v>0.25319027114363474</v>
      </c>
      <c r="F30" s="114">
        <v>90737.3</v>
      </c>
      <c r="G30" s="114">
        <f t="shared" si="3"/>
        <v>562.1715560236672</v>
      </c>
      <c r="H30" s="115">
        <v>4607</v>
      </c>
      <c r="I30" s="116">
        <v>17872.7</v>
      </c>
      <c r="J30" s="117">
        <f t="shared" si="4"/>
        <v>0.036134183549416846</v>
      </c>
      <c r="K30" s="118">
        <v>11671</v>
      </c>
      <c r="L30" s="119">
        <v>30909.4</v>
      </c>
      <c r="M30" s="117">
        <f t="shared" si="5"/>
        <v>0.09153940877040244</v>
      </c>
      <c r="N30" s="118">
        <v>1713</v>
      </c>
      <c r="O30" s="119">
        <v>1138.8</v>
      </c>
      <c r="P30" s="117">
        <f t="shared" si="6"/>
        <v>0.013435610249652933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14290</v>
      </c>
      <c r="U30" s="119">
        <f t="shared" si="10"/>
        <v>40816.4</v>
      </c>
      <c r="V30" s="117">
        <f t="shared" si="11"/>
        <v>0.11208106857416253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0.09783759617873362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0.11630861902633004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28346</v>
      </c>
      <c r="D31" s="112">
        <v>9163</v>
      </c>
      <c r="E31" s="113">
        <f t="shared" si="0"/>
        <v>0.3232554857828265</v>
      </c>
      <c r="F31" s="114">
        <v>29561.290000000005</v>
      </c>
      <c r="G31" s="114">
        <f t="shared" si="3"/>
        <v>645.2316926770709</v>
      </c>
      <c r="H31" s="115">
        <v>1671</v>
      </c>
      <c r="I31" s="116">
        <v>7396.3</v>
      </c>
      <c r="J31" s="117">
        <f t="shared" si="4"/>
        <v>0.0589501164185423</v>
      </c>
      <c r="K31" s="121">
        <v>3412</v>
      </c>
      <c r="L31" s="119">
        <v>11616.1</v>
      </c>
      <c r="M31" s="117">
        <f>K32/C31</f>
        <v>1.4548084385803994</v>
      </c>
      <c r="N31" s="118">
        <v>479</v>
      </c>
      <c r="O31" s="119">
        <v>341.2</v>
      </c>
      <c r="P31" s="117">
        <f t="shared" si="6"/>
        <v>0.016898327806392437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109016</v>
      </c>
      <c r="U31" s="119">
        <f t="shared" si="10"/>
        <v>10207.690000000004</v>
      </c>
      <c r="V31" s="117">
        <f t="shared" si="11"/>
        <v>3.8459041840118537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0.13437522048966344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0.13458689056657025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508260</v>
      </c>
      <c r="D32" s="112">
        <v>114578</v>
      </c>
      <c r="E32" s="113">
        <f t="shared" si="0"/>
        <v>0.22543186558060835</v>
      </c>
      <c r="F32" s="114">
        <v>328769.79999999993</v>
      </c>
      <c r="G32" s="114">
        <f t="shared" si="3"/>
        <v>573.8794532981897</v>
      </c>
      <c r="H32" s="115">
        <v>19414</v>
      </c>
      <c r="I32" s="116">
        <v>74435.2</v>
      </c>
      <c r="J32" s="117">
        <f>H32/C32</f>
        <v>0.03819698579467202</v>
      </c>
      <c r="K32" s="118">
        <v>41238</v>
      </c>
      <c r="L32" s="119">
        <v>107972</v>
      </c>
      <c r="M32" s="117" t="e">
        <f>#REF!/C32</f>
        <v>#REF!</v>
      </c>
      <c r="N32" s="118">
        <v>4386</v>
      </c>
      <c r="O32" s="119">
        <v>2972.6</v>
      </c>
      <c r="P32" s="117">
        <f t="shared" si="6"/>
        <v>0.008629441624365483</v>
      </c>
      <c r="Q32" s="118">
        <v>462</v>
      </c>
      <c r="R32" s="119">
        <v>3261.8</v>
      </c>
      <c r="S32" s="117">
        <f t="shared" si="7"/>
        <v>0.0009089835910754339</v>
      </c>
      <c r="T32" s="118">
        <f>D33-H32-K32-N32-Q32</f>
        <v>244922</v>
      </c>
      <c r="U32" s="119">
        <f t="shared" si="10"/>
        <v>140128.19999999992</v>
      </c>
      <c r="V32" s="117">
        <f t="shared" si="11"/>
        <v>0.48188328808090347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0.08610750403336875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0.0983394325738795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1217820</v>
      </c>
      <c r="D33" s="182">
        <f>SUM(D7:D32)</f>
        <v>310422</v>
      </c>
      <c r="E33" s="124">
        <f t="shared" si="0"/>
        <v>0.25489973887766665</v>
      </c>
      <c r="F33" s="125">
        <f>SUM(F7:F32)</f>
        <v>877102.2899999999</v>
      </c>
      <c r="G33" s="114">
        <f t="shared" si="3"/>
        <v>565.1031756769817</v>
      </c>
      <c r="H33" s="123">
        <f>SUM(H7:H32)</f>
        <v>45229</v>
      </c>
      <c r="I33" s="125">
        <f>SUM(I7:I32)</f>
        <v>135061.8</v>
      </c>
      <c r="J33" s="127">
        <f t="shared" si="4"/>
        <v>0.03713931451281799</v>
      </c>
      <c r="K33" s="170">
        <f>SUM(K7:K32)</f>
        <v>103251</v>
      </c>
      <c r="L33" s="125">
        <f>SUM(L7:L32)</f>
        <v>251062.30000000002</v>
      </c>
      <c r="M33" s="127">
        <f t="shared" si="5"/>
        <v>0.08478346553677883</v>
      </c>
      <c r="N33" s="123">
        <f>SUM(N7:N32)</f>
        <v>8683</v>
      </c>
      <c r="O33" s="125">
        <f>SUM(O7:O32)</f>
        <v>6034.6</v>
      </c>
      <c r="P33" s="127">
        <f t="shared" si="6"/>
        <v>0.007129953523509222</v>
      </c>
      <c r="Q33" s="123">
        <f>SUM(Q7:Q32)</f>
        <v>15028</v>
      </c>
      <c r="R33" s="125">
        <f>SUM(R7:R32)</f>
        <v>96313.09999999999</v>
      </c>
      <c r="S33" s="127">
        <f t="shared" si="7"/>
        <v>0.012340083099308601</v>
      </c>
      <c r="T33" s="170">
        <f t="shared" si="12"/>
        <v>138231</v>
      </c>
      <c r="U33" s="125">
        <f>SUM(U7:U32)</f>
        <v>388630.48999999993</v>
      </c>
      <c r="V33" s="127">
        <f t="shared" si="11"/>
        <v>0.113506922205252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0.08994104219014304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0.12782595129001</v>
      </c>
      <c r="AD33" s="129">
        <f t="shared" si="2"/>
        <v>609.4582352917537</v>
      </c>
    </row>
    <row r="34" spans="4:24" ht="15" hidden="1">
      <c r="D34" s="104">
        <f>H33+K33+N33+Q33+T33</f>
        <v>310422</v>
      </c>
      <c r="I34" s="105">
        <f>I33/H33/5*1000</f>
        <v>597.2354020650467</v>
      </c>
      <c r="L34" s="105">
        <f>L33/K33/5*1000</f>
        <v>486.3145151136551</v>
      </c>
      <c r="O34" s="105">
        <f>O33/N33/5*1000</f>
        <v>138.99804215133022</v>
      </c>
      <c r="R34" s="105">
        <f>R33/Q33/5*1000</f>
        <v>1281.7820069204151</v>
      </c>
      <c r="U34" s="105">
        <f>U33/T33/5*1000</f>
        <v>562.291367348858</v>
      </c>
      <c r="W34" s="135">
        <f>'МСП за январь-июнь 2019'!B36-K34</f>
        <v>0</v>
      </c>
      <c r="X34" s="120">
        <f>'МСП за январь-июнь 2019'!I36-'по форме министра на 01.07'!L34-'МСП за январь-июнь 2019'!O36</f>
        <v>-486.3145151136551</v>
      </c>
    </row>
    <row r="35" ht="15">
      <c r="A35" s="132" t="s">
        <v>157</v>
      </c>
    </row>
    <row r="36" ht="15">
      <c r="A36" s="132" t="s">
        <v>142</v>
      </c>
    </row>
    <row r="37" spans="1:25" ht="15">
      <c r="A37" s="133" t="s">
        <v>143</v>
      </c>
      <c r="Y37" s="102" t="s">
        <v>155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40" zoomScaleNormal="40" zoomScaleSheetLayoutView="4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23" sqref="AL23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2.0039062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4.14062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160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85" t="s">
        <v>35</v>
      </c>
      <c r="E6" s="185" t="s">
        <v>138</v>
      </c>
      <c r="F6" s="185" t="s">
        <v>139</v>
      </c>
      <c r="G6" s="185" t="s">
        <v>140</v>
      </c>
      <c r="H6" s="185" t="s">
        <v>35</v>
      </c>
      <c r="I6" s="185" t="s">
        <v>139</v>
      </c>
      <c r="J6" s="185" t="s">
        <v>47</v>
      </c>
      <c r="K6" s="185" t="s">
        <v>35</v>
      </c>
      <c r="L6" s="185" t="s">
        <v>139</v>
      </c>
      <c r="M6" s="185" t="s">
        <v>47</v>
      </c>
      <c r="N6" s="185" t="s">
        <v>35</v>
      </c>
      <c r="O6" s="185" t="s">
        <v>139</v>
      </c>
      <c r="P6" s="185" t="s">
        <v>47</v>
      </c>
      <c r="Q6" s="185" t="s">
        <v>35</v>
      </c>
      <c r="R6" s="185" t="s">
        <v>139</v>
      </c>
      <c r="S6" s="185" t="s">
        <v>47</v>
      </c>
      <c r="T6" s="185" t="s">
        <v>35</v>
      </c>
      <c r="U6" s="185" t="s">
        <v>139</v>
      </c>
      <c r="V6" s="185" t="s">
        <v>47</v>
      </c>
      <c r="W6" s="186" t="s">
        <v>2</v>
      </c>
      <c r="X6" s="185" t="s">
        <v>33</v>
      </c>
      <c r="Y6" s="185" t="s">
        <v>47</v>
      </c>
      <c r="Z6" s="185" t="s">
        <v>31</v>
      </c>
      <c r="AA6" s="185" t="s">
        <v>2</v>
      </c>
      <c r="AB6" s="185" t="s">
        <v>34</v>
      </c>
      <c r="AC6" s="185" t="s">
        <v>47</v>
      </c>
      <c r="AD6" s="185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13862</v>
      </c>
      <c r="D7" s="112">
        <v>3640</v>
      </c>
      <c r="E7" s="113">
        <f aca="true" t="shared" si="0" ref="E7:E33">D7/C7</f>
        <v>0.2625883710864233</v>
      </c>
      <c r="F7" s="114">
        <v>8639.5</v>
      </c>
      <c r="G7" s="114">
        <f>F7/D7/5*1000</f>
        <v>474.69780219780216</v>
      </c>
      <c r="H7" s="115">
        <v>130</v>
      </c>
      <c r="I7" s="116">
        <v>455.1</v>
      </c>
      <c r="J7" s="117">
        <f>H7/C7</f>
        <v>0.009378156110229404</v>
      </c>
      <c r="K7" s="118">
        <v>1060</v>
      </c>
      <c r="L7" s="119">
        <v>1638.7</v>
      </c>
      <c r="M7" s="117">
        <f>K7/C7</f>
        <v>0.07646804212956283</v>
      </c>
      <c r="N7" s="118">
        <v>0</v>
      </c>
      <c r="O7" s="119">
        <v>0</v>
      </c>
      <c r="P7" s="117">
        <f>N7/C7</f>
        <v>0</v>
      </c>
      <c r="Q7" s="118">
        <v>348</v>
      </c>
      <c r="R7" s="119">
        <v>1944.6</v>
      </c>
      <c r="S7" s="117">
        <f>Q7/C7</f>
        <v>0.02510460251046025</v>
      </c>
      <c r="T7" s="118">
        <f>D7-H7-K7-Q7</f>
        <v>2102</v>
      </c>
      <c r="U7" s="119">
        <f>F7-I7-L7-R7</f>
        <v>4601.1</v>
      </c>
      <c r="V7" s="117">
        <f>T7/C7</f>
        <v>0.15163757033617084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0.08195065647092771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0.17832924541913145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14898</v>
      </c>
      <c r="D8" s="112">
        <v>4815</v>
      </c>
      <c r="E8" s="113">
        <f t="shared" si="0"/>
        <v>0.32319774466371326</v>
      </c>
      <c r="F8" s="114">
        <v>11738.5</v>
      </c>
      <c r="G8" s="114">
        <f aca="true" t="shared" si="3" ref="G8:G33">F8/D8/5*1000</f>
        <v>487.5804776739356</v>
      </c>
      <c r="H8" s="115">
        <v>747</v>
      </c>
      <c r="I8" s="116">
        <v>1228.9</v>
      </c>
      <c r="J8" s="117">
        <f aca="true" t="shared" si="4" ref="J8:J33">H8/C8</f>
        <v>0.05014095851792187</v>
      </c>
      <c r="K8" s="118">
        <v>1247</v>
      </c>
      <c r="L8" s="119">
        <v>1962</v>
      </c>
      <c r="M8" s="117">
        <f aca="true" t="shared" si="5" ref="M8:M33">K8/C8</f>
        <v>0.08370251040408108</v>
      </c>
      <c r="N8" s="118">
        <v>10</v>
      </c>
      <c r="O8" s="119">
        <v>7.1</v>
      </c>
      <c r="P8" s="117">
        <f aca="true" t="shared" si="6" ref="P8:P33">N8/C8</f>
        <v>0.0006712310377231843</v>
      </c>
      <c r="Q8" s="118">
        <v>565</v>
      </c>
      <c r="R8" s="119">
        <v>3203.2</v>
      </c>
      <c r="S8" s="117">
        <f aca="true" t="shared" si="7" ref="S8:S33">Q8/C8</f>
        <v>0.037924553631359915</v>
      </c>
      <c r="T8" s="118">
        <f>D8-H8-K8-N8-Q8</f>
        <v>2246</v>
      </c>
      <c r="U8" s="119">
        <f>F8-I8-L8-O8-R8</f>
        <v>5337.3</v>
      </c>
      <c r="V8" s="117">
        <f>T8/C8</f>
        <v>0.1507584910726272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0.08806551214928178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0.1970063095717546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32857</v>
      </c>
      <c r="D9" s="112">
        <v>10318</v>
      </c>
      <c r="E9" s="113">
        <f t="shared" si="0"/>
        <v>0.31402745229327084</v>
      </c>
      <c r="F9" s="114">
        <v>25341.600000000006</v>
      </c>
      <c r="G9" s="114">
        <f t="shared" si="3"/>
        <v>491.2114750920722</v>
      </c>
      <c r="H9" s="115">
        <v>982</v>
      </c>
      <c r="I9" s="116">
        <v>1865.7</v>
      </c>
      <c r="J9" s="117">
        <f t="shared" si="4"/>
        <v>0.029887086465593328</v>
      </c>
      <c r="K9" s="118">
        <v>3371</v>
      </c>
      <c r="L9" s="119">
        <v>5619.2</v>
      </c>
      <c r="M9" s="117">
        <f t="shared" si="5"/>
        <v>0.1025960982439054</v>
      </c>
      <c r="N9" s="118">
        <v>13</v>
      </c>
      <c r="O9" s="119">
        <v>9.2</v>
      </c>
      <c r="P9" s="117">
        <f t="shared" si="6"/>
        <v>0.00039565389414736584</v>
      </c>
      <c r="Q9" s="118">
        <v>1374</v>
      </c>
      <c r="R9" s="119">
        <v>7053.6</v>
      </c>
      <c r="S9" s="117">
        <f t="shared" si="7"/>
        <v>0.04181757311988313</v>
      </c>
      <c r="T9" s="118">
        <f>D9-H9-K9-N9-Q9</f>
        <v>4578</v>
      </c>
      <c r="U9" s="119">
        <f aca="true" t="shared" si="10" ref="U9:U32">F9-I9-L9-O9-R9</f>
        <v>10793.900000000003</v>
      </c>
      <c r="V9" s="117">
        <f aca="true" t="shared" si="11" ref="V9:V33">T9/C9</f>
        <v>0.1393310405697416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0.10719177039900174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0.18364427671424657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30618</v>
      </c>
      <c r="D10" s="112">
        <v>7838</v>
      </c>
      <c r="E10" s="113">
        <f t="shared" si="0"/>
        <v>0.2559932066104906</v>
      </c>
      <c r="F10" s="114">
        <v>20512.4</v>
      </c>
      <c r="G10" s="114">
        <f t="shared" si="3"/>
        <v>523.4090329165604</v>
      </c>
      <c r="H10" s="115">
        <v>708</v>
      </c>
      <c r="I10" s="116">
        <v>1368.4</v>
      </c>
      <c r="J10" s="117">
        <f t="shared" si="4"/>
        <v>0.023123652753282382</v>
      </c>
      <c r="K10" s="118">
        <v>2280</v>
      </c>
      <c r="L10" s="119">
        <v>4585.8</v>
      </c>
      <c r="M10" s="117">
        <f t="shared" si="5"/>
        <v>0.07446600039192632</v>
      </c>
      <c r="N10" s="118">
        <v>107</v>
      </c>
      <c r="O10" s="119">
        <v>81.6</v>
      </c>
      <c r="P10" s="117">
        <f t="shared" si="6"/>
        <v>0.003494676334182507</v>
      </c>
      <c r="Q10" s="118">
        <v>1103</v>
      </c>
      <c r="R10" s="119">
        <v>6323.3</v>
      </c>
      <c r="S10" s="117">
        <f t="shared" si="7"/>
        <v>0.03602456071591874</v>
      </c>
      <c r="T10" s="118">
        <f aca="true" t="shared" si="12" ref="T10:T33">D10-H10-K10-N10-Q10</f>
        <v>3640</v>
      </c>
      <c r="U10" s="119">
        <f t="shared" si="10"/>
        <v>8153.3</v>
      </c>
      <c r="V10" s="117">
        <f t="shared" si="11"/>
        <v>0.11888431641518062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0.0797896662094193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0.15784832451499117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22606</v>
      </c>
      <c r="D11" s="112">
        <v>5462</v>
      </c>
      <c r="E11" s="113">
        <f t="shared" si="0"/>
        <v>0.24161726975139344</v>
      </c>
      <c r="F11" s="114">
        <v>13915.32217430393</v>
      </c>
      <c r="G11" s="114">
        <f t="shared" si="3"/>
        <v>509.5321191616232</v>
      </c>
      <c r="H11" s="115">
        <v>500</v>
      </c>
      <c r="I11" s="116">
        <v>883.2</v>
      </c>
      <c r="J11" s="117">
        <f t="shared" si="4"/>
        <v>0.022118021764133414</v>
      </c>
      <c r="K11" s="118">
        <v>1512</v>
      </c>
      <c r="L11" s="119">
        <v>2723.6</v>
      </c>
      <c r="M11" s="117">
        <f t="shared" si="5"/>
        <v>0.06688489781473946</v>
      </c>
      <c r="N11" s="118">
        <v>49</v>
      </c>
      <c r="O11" s="119">
        <v>34.9</v>
      </c>
      <c r="P11" s="117">
        <f t="shared" si="6"/>
        <v>0.0021675661328850746</v>
      </c>
      <c r="Q11" s="118">
        <v>770</v>
      </c>
      <c r="R11" s="119">
        <v>4378.22217430393</v>
      </c>
      <c r="S11" s="117">
        <f t="shared" si="7"/>
        <v>0.034061753516765464</v>
      </c>
      <c r="T11" s="118">
        <f t="shared" si="12"/>
        <v>2631</v>
      </c>
      <c r="U11" s="119">
        <f t="shared" si="10"/>
        <v>5895.4</v>
      </c>
      <c r="V11" s="117">
        <f t="shared" si="11"/>
        <v>0.11638503052287004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0.06984871273113333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0.15332212686897284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33906</v>
      </c>
      <c r="D12" s="112">
        <v>7481</v>
      </c>
      <c r="E12" s="113">
        <f t="shared" si="0"/>
        <v>0.2206394148528284</v>
      </c>
      <c r="F12" s="114">
        <v>18228.4</v>
      </c>
      <c r="G12" s="114">
        <f t="shared" si="3"/>
        <v>487.3252239005481</v>
      </c>
      <c r="H12" s="115">
        <v>516</v>
      </c>
      <c r="I12" s="116">
        <v>741.4</v>
      </c>
      <c r="J12" s="117">
        <f t="shared" si="4"/>
        <v>0.015218545390196426</v>
      </c>
      <c r="K12" s="118">
        <v>2422</v>
      </c>
      <c r="L12" s="119">
        <v>3667.2</v>
      </c>
      <c r="M12" s="117">
        <f t="shared" si="5"/>
        <v>0.07143278475785997</v>
      </c>
      <c r="N12" s="118">
        <v>20</v>
      </c>
      <c r="O12" s="119">
        <v>9.8</v>
      </c>
      <c r="P12" s="117">
        <f t="shared" si="6"/>
        <v>0.0005898661003952102</v>
      </c>
      <c r="Q12" s="118">
        <v>1054</v>
      </c>
      <c r="R12" s="119">
        <v>6026</v>
      </c>
      <c r="S12" s="117">
        <f t="shared" si="7"/>
        <v>0.03108594349082758</v>
      </c>
      <c r="T12" s="118">
        <f t="shared" si="12"/>
        <v>3469</v>
      </c>
      <c r="U12" s="119">
        <f t="shared" si="10"/>
        <v>7784</v>
      </c>
      <c r="V12" s="117">
        <f t="shared" si="11"/>
        <v>0.10231227511354922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0.07346782280422344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0.13537427004070077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18157</v>
      </c>
      <c r="D13" s="112">
        <v>5173</v>
      </c>
      <c r="E13" s="113">
        <f t="shared" si="0"/>
        <v>0.28490389381505754</v>
      </c>
      <c r="F13" s="114">
        <v>12368.584999999997</v>
      </c>
      <c r="G13" s="114">
        <f t="shared" si="3"/>
        <v>478.1977575874733</v>
      </c>
      <c r="H13" s="115">
        <v>540</v>
      </c>
      <c r="I13" s="116">
        <v>1402.8</v>
      </c>
      <c r="J13" s="117">
        <f t="shared" si="4"/>
        <v>0.029740595913421822</v>
      </c>
      <c r="K13" s="118">
        <v>1673</v>
      </c>
      <c r="L13" s="119">
        <v>3358.7</v>
      </c>
      <c r="M13" s="117">
        <f t="shared" si="5"/>
        <v>0.09214077215399019</v>
      </c>
      <c r="N13" s="118">
        <v>160</v>
      </c>
      <c r="O13" s="119">
        <v>120.8</v>
      </c>
      <c r="P13" s="117">
        <f t="shared" si="6"/>
        <v>0.00881202841879165</v>
      </c>
      <c r="Q13" s="118">
        <v>271</v>
      </c>
      <c r="R13" s="119">
        <v>1527.9</v>
      </c>
      <c r="S13" s="117">
        <f t="shared" si="7"/>
        <v>0.014925373134328358</v>
      </c>
      <c r="T13" s="118">
        <f t="shared" si="12"/>
        <v>2529</v>
      </c>
      <c r="U13" s="119">
        <f t="shared" si="10"/>
        <v>5958.384999999998</v>
      </c>
      <c r="V13" s="117">
        <f t="shared" si="11"/>
        <v>0.13928512419452552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0.10007159773090268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0.1589469626039544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24173</v>
      </c>
      <c r="D14" s="112">
        <v>7124</v>
      </c>
      <c r="E14" s="113">
        <f t="shared" si="0"/>
        <v>0.2947089728209159</v>
      </c>
      <c r="F14" s="114">
        <v>17205.899999999998</v>
      </c>
      <c r="G14" s="114">
        <f t="shared" si="3"/>
        <v>483.0404267265581</v>
      </c>
      <c r="H14" s="115">
        <v>477</v>
      </c>
      <c r="I14" s="116">
        <v>687.2</v>
      </c>
      <c r="J14" s="117">
        <f t="shared" si="4"/>
        <v>0.01973275969056385</v>
      </c>
      <c r="K14" s="118">
        <v>2780</v>
      </c>
      <c r="L14" s="119">
        <v>4729.5</v>
      </c>
      <c r="M14" s="117">
        <f t="shared" si="5"/>
        <v>0.11500434368924006</v>
      </c>
      <c r="N14" s="118">
        <v>7</v>
      </c>
      <c r="O14" s="119">
        <v>6.1</v>
      </c>
      <c r="P14" s="117">
        <f t="shared" si="6"/>
        <v>0.00028957928267074834</v>
      </c>
      <c r="Q14" s="118">
        <v>838</v>
      </c>
      <c r="R14" s="119">
        <v>4782.4</v>
      </c>
      <c r="S14" s="117">
        <f t="shared" si="7"/>
        <v>0.03466677698258387</v>
      </c>
      <c r="T14" s="118">
        <f t="shared" si="12"/>
        <v>3022</v>
      </c>
      <c r="U14" s="119">
        <f t="shared" si="10"/>
        <v>7000.699999999997</v>
      </c>
      <c r="V14" s="117">
        <f t="shared" si="11"/>
        <v>0.12501551317585735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0.1198030860877839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0.16117155504074795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13710</v>
      </c>
      <c r="D15" s="112">
        <v>3766</v>
      </c>
      <c r="E15" s="113">
        <f t="shared" si="0"/>
        <v>0.27469000729394605</v>
      </c>
      <c r="F15" s="114">
        <v>9137</v>
      </c>
      <c r="G15" s="114">
        <f t="shared" si="3"/>
        <v>485.2363250132766</v>
      </c>
      <c r="H15" s="115">
        <v>302</v>
      </c>
      <c r="I15" s="116">
        <v>774.1</v>
      </c>
      <c r="J15" s="117">
        <f t="shared" si="4"/>
        <v>0.02202771699489424</v>
      </c>
      <c r="K15" s="118">
        <v>1119</v>
      </c>
      <c r="L15" s="119">
        <v>1679.7</v>
      </c>
      <c r="M15" s="117">
        <f t="shared" si="5"/>
        <v>0.08161925601750547</v>
      </c>
      <c r="N15" s="118">
        <v>14</v>
      </c>
      <c r="O15" s="119">
        <v>10.4</v>
      </c>
      <c r="P15" s="117">
        <f t="shared" si="6"/>
        <v>0.0010211524434719183</v>
      </c>
      <c r="Q15" s="118">
        <v>391</v>
      </c>
      <c r="R15" s="119">
        <v>2194.5</v>
      </c>
      <c r="S15" s="117">
        <f t="shared" si="7"/>
        <v>0.02851932895696572</v>
      </c>
      <c r="T15" s="118">
        <f t="shared" si="12"/>
        <v>1940</v>
      </c>
      <c r="U15" s="119">
        <f t="shared" si="10"/>
        <v>4478.3</v>
      </c>
      <c r="V15" s="117">
        <f t="shared" si="11"/>
        <v>0.1415025528811087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0.0800875273522976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0.17366885485047412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13191</v>
      </c>
      <c r="D16" s="112">
        <v>4108</v>
      </c>
      <c r="E16" s="113">
        <f t="shared" si="0"/>
        <v>0.3114244560685316</v>
      </c>
      <c r="F16" s="114">
        <v>10642.450175267893</v>
      </c>
      <c r="G16" s="114">
        <f t="shared" si="3"/>
        <v>518.1329199254086</v>
      </c>
      <c r="H16" s="115">
        <v>392</v>
      </c>
      <c r="I16" s="116">
        <v>799.1</v>
      </c>
      <c r="J16" s="117">
        <f t="shared" si="4"/>
        <v>0.02971723144568266</v>
      </c>
      <c r="K16" s="118">
        <v>1127</v>
      </c>
      <c r="L16" s="119">
        <v>2244.2491</v>
      </c>
      <c r="M16" s="117">
        <f t="shared" si="5"/>
        <v>0.08543704040633765</v>
      </c>
      <c r="N16" s="118">
        <v>15</v>
      </c>
      <c r="O16" s="119">
        <v>8.2</v>
      </c>
      <c r="P16" s="117">
        <f t="shared" si="6"/>
        <v>0.0011371389583807142</v>
      </c>
      <c r="Q16" s="118">
        <v>517</v>
      </c>
      <c r="R16" s="119">
        <v>2625.8</v>
      </c>
      <c r="S16" s="117">
        <f t="shared" si="7"/>
        <v>0.03919338943218861</v>
      </c>
      <c r="T16" s="118">
        <f t="shared" si="12"/>
        <v>2057</v>
      </c>
      <c r="U16" s="119">
        <f t="shared" si="10"/>
        <v>4965.101075267893</v>
      </c>
      <c r="V16" s="117">
        <f t="shared" si="11"/>
        <v>0.15593965582594194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0.08922750360094003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0.19611856568872715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21278</v>
      </c>
      <c r="D17" s="112">
        <v>5374</v>
      </c>
      <c r="E17" s="113">
        <f t="shared" si="0"/>
        <v>0.25256133095215716</v>
      </c>
      <c r="F17" s="114">
        <v>13211.2</v>
      </c>
      <c r="G17" s="114">
        <f t="shared" si="3"/>
        <v>491.67100855973206</v>
      </c>
      <c r="H17" s="115">
        <v>589</v>
      </c>
      <c r="I17" s="116">
        <v>1650.7</v>
      </c>
      <c r="J17" s="117">
        <f t="shared" si="4"/>
        <v>0.02768117304257919</v>
      </c>
      <c r="K17" s="118">
        <v>1779</v>
      </c>
      <c r="L17" s="119">
        <v>3667</v>
      </c>
      <c r="M17" s="117">
        <f t="shared" si="5"/>
        <v>0.08360748190619419</v>
      </c>
      <c r="N17" s="118">
        <v>90</v>
      </c>
      <c r="O17" s="119">
        <v>56.5</v>
      </c>
      <c r="P17" s="117">
        <f t="shared" si="6"/>
        <v>0.004229720838424664</v>
      </c>
      <c r="Q17" s="118">
        <v>396</v>
      </c>
      <c r="R17" s="119">
        <v>2052.8</v>
      </c>
      <c r="S17" s="117">
        <f t="shared" si="7"/>
        <v>0.018610771689068523</v>
      </c>
      <c r="T17" s="118">
        <f t="shared" si="12"/>
        <v>2520</v>
      </c>
      <c r="U17" s="119">
        <f t="shared" si="10"/>
        <v>5784.2</v>
      </c>
      <c r="V17" s="117">
        <f t="shared" si="11"/>
        <v>0.11843218347589059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0.09032803834946894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0.1438575054046433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31615</v>
      </c>
      <c r="D18" s="112">
        <v>8521</v>
      </c>
      <c r="E18" s="113">
        <f t="shared" si="0"/>
        <v>0.26952396014550056</v>
      </c>
      <c r="F18" s="114">
        <v>21392.5</v>
      </c>
      <c r="G18" s="114">
        <f t="shared" si="3"/>
        <v>502.1124281187654</v>
      </c>
      <c r="H18" s="115">
        <v>883</v>
      </c>
      <c r="I18" s="116">
        <v>1540.4</v>
      </c>
      <c r="J18" s="117">
        <f t="shared" si="4"/>
        <v>0.027929780167641943</v>
      </c>
      <c r="K18" s="118">
        <v>2380</v>
      </c>
      <c r="L18" s="119">
        <v>4321</v>
      </c>
      <c r="M18" s="117">
        <f t="shared" si="5"/>
        <v>0.07528072117665666</v>
      </c>
      <c r="N18" s="118">
        <v>43</v>
      </c>
      <c r="O18" s="119">
        <v>24.9</v>
      </c>
      <c r="P18" s="117">
        <f t="shared" si="6"/>
        <v>0.0013601138699984184</v>
      </c>
      <c r="Q18" s="118">
        <v>1088</v>
      </c>
      <c r="R18" s="119">
        <v>5899.9</v>
      </c>
      <c r="S18" s="117">
        <f t="shared" si="7"/>
        <v>0.03441404396647161</v>
      </c>
      <c r="T18" s="118">
        <f t="shared" si="12"/>
        <v>4127</v>
      </c>
      <c r="U18" s="119">
        <f t="shared" si="10"/>
        <v>9606.3</v>
      </c>
      <c r="V18" s="117">
        <f t="shared" si="11"/>
        <v>0.13053930096473193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0.07812747113711846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0.1669460699035268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11655</v>
      </c>
      <c r="D19" s="112">
        <v>3236</v>
      </c>
      <c r="E19" s="113">
        <f t="shared" si="0"/>
        <v>0.27764907764907765</v>
      </c>
      <c r="F19" s="114">
        <v>8233.6</v>
      </c>
      <c r="G19" s="114">
        <f t="shared" si="3"/>
        <v>508.87515451174295</v>
      </c>
      <c r="H19" s="115">
        <v>228</v>
      </c>
      <c r="I19" s="116">
        <v>510</v>
      </c>
      <c r="J19" s="117">
        <f t="shared" si="4"/>
        <v>0.019562419562419563</v>
      </c>
      <c r="K19" s="118">
        <v>970</v>
      </c>
      <c r="L19" s="119">
        <v>1770.1</v>
      </c>
      <c r="M19" s="117">
        <f t="shared" si="5"/>
        <v>0.08322608322608323</v>
      </c>
      <c r="N19" s="118">
        <v>29</v>
      </c>
      <c r="O19" s="119">
        <v>18.1</v>
      </c>
      <c r="P19" s="117">
        <f t="shared" si="6"/>
        <v>0.002488202488202488</v>
      </c>
      <c r="Q19" s="118">
        <v>358</v>
      </c>
      <c r="R19" s="119">
        <v>2022.9</v>
      </c>
      <c r="S19" s="117">
        <f t="shared" si="7"/>
        <v>0.030716430716430716</v>
      </c>
      <c r="T19" s="118">
        <f t="shared" si="12"/>
        <v>1651</v>
      </c>
      <c r="U19" s="119">
        <f t="shared" si="10"/>
        <v>3912.4999999999995</v>
      </c>
      <c r="V19" s="117">
        <f t="shared" si="11"/>
        <v>0.14165594165594167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0.08777348777348777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0.18078078078078078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21852</v>
      </c>
      <c r="D20" s="112">
        <v>5611</v>
      </c>
      <c r="E20" s="113">
        <f t="shared" si="0"/>
        <v>0.2567728354384038</v>
      </c>
      <c r="F20" s="114">
        <v>14036.800000000001</v>
      </c>
      <c r="G20" s="114">
        <f t="shared" si="3"/>
        <v>500.3314917127073</v>
      </c>
      <c r="H20" s="115">
        <v>441</v>
      </c>
      <c r="I20" s="116">
        <v>802</v>
      </c>
      <c r="J20" s="117">
        <f t="shared" si="4"/>
        <v>0.02018121911037891</v>
      </c>
      <c r="K20" s="118">
        <v>1915</v>
      </c>
      <c r="L20" s="119">
        <v>3153.9</v>
      </c>
      <c r="M20" s="117">
        <f t="shared" si="5"/>
        <v>0.08763499908475197</v>
      </c>
      <c r="N20" s="118">
        <v>43</v>
      </c>
      <c r="O20" s="119">
        <v>30.9</v>
      </c>
      <c r="P20" s="117">
        <f t="shared" si="6"/>
        <v>0.001967783269265971</v>
      </c>
      <c r="Q20" s="118">
        <v>786</v>
      </c>
      <c r="R20" s="119">
        <v>4526.8</v>
      </c>
      <c r="S20" s="117">
        <f t="shared" si="7"/>
        <v>0.03596924766611752</v>
      </c>
      <c r="T20" s="118">
        <f t="shared" si="12"/>
        <v>2426</v>
      </c>
      <c r="U20" s="119">
        <f t="shared" si="10"/>
        <v>5523.200000000002</v>
      </c>
      <c r="V20" s="117">
        <f t="shared" si="11"/>
        <v>0.11101958630788944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0.09065531759106718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0.1511989749222039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34933</v>
      </c>
      <c r="D21" s="112">
        <v>7881</v>
      </c>
      <c r="E21" s="113">
        <f t="shared" si="0"/>
        <v>0.22560329774139065</v>
      </c>
      <c r="F21" s="114">
        <v>16631</v>
      </c>
      <c r="G21" s="114">
        <f t="shared" si="3"/>
        <v>422.0530389544474</v>
      </c>
      <c r="H21" s="115">
        <v>518</v>
      </c>
      <c r="I21" s="116">
        <v>658</v>
      </c>
      <c r="J21" s="117">
        <f t="shared" si="4"/>
        <v>0.014828385767039761</v>
      </c>
      <c r="K21" s="118">
        <v>2642</v>
      </c>
      <c r="L21" s="119">
        <v>4201.4</v>
      </c>
      <c r="M21" s="117">
        <f t="shared" si="5"/>
        <v>0.07563049265737269</v>
      </c>
      <c r="N21" s="118">
        <v>119</v>
      </c>
      <c r="O21" s="119">
        <v>86.9</v>
      </c>
      <c r="P21" s="117">
        <f t="shared" si="6"/>
        <v>0.0034065210545902156</v>
      </c>
      <c r="Q21" s="118">
        <v>481</v>
      </c>
      <c r="R21" s="119">
        <v>2500.6</v>
      </c>
      <c r="S21" s="117">
        <f t="shared" si="7"/>
        <v>0.01376921535510835</v>
      </c>
      <c r="T21" s="118">
        <f t="shared" si="12"/>
        <v>4121</v>
      </c>
      <c r="U21" s="119">
        <f t="shared" si="10"/>
        <v>9184.1</v>
      </c>
      <c r="V21" s="117">
        <f t="shared" si="11"/>
        <v>0.11796868290727965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0.08043969885208828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0.1329974522657659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62441</v>
      </c>
      <c r="D22" s="112">
        <v>12675</v>
      </c>
      <c r="E22" s="113">
        <f t="shared" si="0"/>
        <v>0.20299162409314392</v>
      </c>
      <c r="F22" s="114">
        <v>31615.8</v>
      </c>
      <c r="G22" s="114">
        <f t="shared" si="3"/>
        <v>498.86863905325447</v>
      </c>
      <c r="H22" s="115">
        <v>1215</v>
      </c>
      <c r="I22" s="116">
        <v>2899</v>
      </c>
      <c r="J22" s="117">
        <f t="shared" si="4"/>
        <v>0.01945836870005285</v>
      </c>
      <c r="K22" s="118">
        <v>3706</v>
      </c>
      <c r="L22" s="119">
        <v>7196.9</v>
      </c>
      <c r="M22" s="117">
        <f t="shared" si="5"/>
        <v>0.059352028314729105</v>
      </c>
      <c r="N22" s="118">
        <v>107</v>
      </c>
      <c r="O22" s="119">
        <v>71.1</v>
      </c>
      <c r="P22" s="117">
        <f t="shared" si="6"/>
        <v>0.0017136176550663826</v>
      </c>
      <c r="Q22" s="118">
        <v>1367</v>
      </c>
      <c r="R22" s="119">
        <v>7092.8</v>
      </c>
      <c r="S22" s="117">
        <f t="shared" si="7"/>
        <v>0.021892666677343412</v>
      </c>
      <c r="T22" s="118">
        <f t="shared" si="12"/>
        <v>6280</v>
      </c>
      <c r="U22" s="119">
        <f t="shared" si="10"/>
        <v>14356.000000000004</v>
      </c>
      <c r="V22" s="117">
        <f t="shared" si="11"/>
        <v>0.10057494274595218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0.060505116830287795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0.12192309540205955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11635</v>
      </c>
      <c r="D23" s="112">
        <v>3720</v>
      </c>
      <c r="E23" s="113">
        <f t="shared" si="0"/>
        <v>0.31972496776966053</v>
      </c>
      <c r="F23" s="114">
        <v>9290</v>
      </c>
      <c r="G23" s="114">
        <f t="shared" si="3"/>
        <v>499.46236559139777</v>
      </c>
      <c r="H23" s="115">
        <v>453</v>
      </c>
      <c r="I23" s="116">
        <v>848.3</v>
      </c>
      <c r="J23" s="117">
        <f t="shared" si="4"/>
        <v>0.03893425010743447</v>
      </c>
      <c r="K23" s="118">
        <v>1300</v>
      </c>
      <c r="L23" s="119">
        <v>2366.9</v>
      </c>
      <c r="M23" s="117">
        <f t="shared" si="5"/>
        <v>0.11173184357541899</v>
      </c>
      <c r="N23" s="118">
        <v>26</v>
      </c>
      <c r="O23" s="119">
        <v>19</v>
      </c>
      <c r="P23" s="117">
        <f t="shared" si="6"/>
        <v>0.0022346368715083797</v>
      </c>
      <c r="Q23" s="118">
        <v>461</v>
      </c>
      <c r="R23" s="119">
        <v>2629.9</v>
      </c>
      <c r="S23" s="117">
        <f t="shared" si="7"/>
        <v>0.0396218306832832</v>
      </c>
      <c r="T23" s="118">
        <f t="shared" si="12"/>
        <v>1480</v>
      </c>
      <c r="U23" s="119">
        <f t="shared" si="10"/>
        <v>3425.900000000001</v>
      </c>
      <c r="V23" s="117">
        <f t="shared" si="11"/>
        <v>0.12720240653201548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0.1198109153416416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0.16991834980661796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8300</v>
      </c>
      <c r="D24" s="112">
        <v>2455</v>
      </c>
      <c r="E24" s="113">
        <f t="shared" si="0"/>
        <v>0.2957831325301205</v>
      </c>
      <c r="F24" s="114">
        <v>5736.3</v>
      </c>
      <c r="G24" s="114">
        <f t="shared" si="3"/>
        <v>467.3156822810591</v>
      </c>
      <c r="H24" s="115">
        <v>205</v>
      </c>
      <c r="I24" s="116">
        <v>323.5</v>
      </c>
      <c r="J24" s="117">
        <f t="shared" si="4"/>
        <v>0.02469879518072289</v>
      </c>
      <c r="K24" s="118">
        <v>825</v>
      </c>
      <c r="L24" s="119">
        <v>1240.1</v>
      </c>
      <c r="M24" s="117">
        <f t="shared" si="5"/>
        <v>0.09939759036144578</v>
      </c>
      <c r="N24" s="118">
        <v>4</v>
      </c>
      <c r="O24" s="119">
        <v>2.5</v>
      </c>
      <c r="P24" s="117">
        <f t="shared" si="6"/>
        <v>0.00048192771084337347</v>
      </c>
      <c r="Q24" s="118">
        <v>315</v>
      </c>
      <c r="R24" s="119">
        <v>1704.3</v>
      </c>
      <c r="S24" s="117">
        <f t="shared" si="7"/>
        <v>0.03795180722891566</v>
      </c>
      <c r="T24" s="118">
        <f t="shared" si="12"/>
        <v>1106</v>
      </c>
      <c r="U24" s="119">
        <f t="shared" si="10"/>
        <v>2465.9000000000005</v>
      </c>
      <c r="V24" s="117">
        <f t="shared" si="11"/>
        <v>0.13325301204819276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0.10542168674698796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0.1746987951807229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24123</v>
      </c>
      <c r="D25" s="112">
        <v>7180</v>
      </c>
      <c r="E25" s="113">
        <f t="shared" si="0"/>
        <v>0.29764125523359447</v>
      </c>
      <c r="F25" s="114">
        <v>16945.3</v>
      </c>
      <c r="G25" s="114">
        <f t="shared" si="3"/>
        <v>472.01392757660165</v>
      </c>
      <c r="H25" s="115">
        <v>1006</v>
      </c>
      <c r="I25" s="116">
        <v>2274.3</v>
      </c>
      <c r="J25" s="117">
        <f t="shared" si="4"/>
        <v>0.0417029391037599</v>
      </c>
      <c r="K25" s="118">
        <v>2140</v>
      </c>
      <c r="L25" s="119">
        <v>4251.9</v>
      </c>
      <c r="M25" s="117">
        <f t="shared" si="5"/>
        <v>0.08871201757658666</v>
      </c>
      <c r="N25" s="118">
        <v>63</v>
      </c>
      <c r="O25" s="119">
        <v>45.8</v>
      </c>
      <c r="P25" s="117">
        <f t="shared" si="6"/>
        <v>0.002611615470712598</v>
      </c>
      <c r="Q25" s="118">
        <v>401</v>
      </c>
      <c r="R25" s="119">
        <v>2044.8</v>
      </c>
      <c r="S25" s="117">
        <f t="shared" si="7"/>
        <v>0.01662313974215479</v>
      </c>
      <c r="T25" s="118">
        <f t="shared" si="12"/>
        <v>3570</v>
      </c>
      <c r="U25" s="119">
        <f t="shared" si="10"/>
        <v>8328.500000000002</v>
      </c>
      <c r="V25" s="117">
        <f t="shared" si="11"/>
        <v>0.14799154334038056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0.09522032914645774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0.16900882974754383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15717</v>
      </c>
      <c r="D26" s="112">
        <v>6490</v>
      </c>
      <c r="E26" s="113">
        <f t="shared" si="0"/>
        <v>0.4129286759559712</v>
      </c>
      <c r="F26" s="114">
        <v>15293.7</v>
      </c>
      <c r="G26" s="114">
        <f t="shared" si="3"/>
        <v>471.3004622496147</v>
      </c>
      <c r="H26" s="115">
        <v>451</v>
      </c>
      <c r="I26" s="116">
        <v>653.3</v>
      </c>
      <c r="J26" s="117">
        <f t="shared" si="4"/>
        <v>0.028695043583381052</v>
      </c>
      <c r="K26" s="118">
        <v>1998</v>
      </c>
      <c r="L26" s="119">
        <v>3111.6</v>
      </c>
      <c r="M26" s="117">
        <f t="shared" si="5"/>
        <v>0.127123496850544</v>
      </c>
      <c r="N26" s="118">
        <v>25</v>
      </c>
      <c r="O26" s="119">
        <v>17.6</v>
      </c>
      <c r="P26" s="117">
        <f t="shared" si="6"/>
        <v>0.0015906343449767768</v>
      </c>
      <c r="Q26" s="118">
        <v>649</v>
      </c>
      <c r="R26" s="119">
        <v>3372.5</v>
      </c>
      <c r="S26" s="117">
        <f t="shared" si="7"/>
        <v>0.041292867595597124</v>
      </c>
      <c r="T26" s="118">
        <f t="shared" si="12"/>
        <v>3367</v>
      </c>
      <c r="U26" s="119">
        <f t="shared" si="10"/>
        <v>8138.700000000001</v>
      </c>
      <c r="V26" s="117">
        <f t="shared" si="11"/>
        <v>0.2142266335814723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0.13310428198765667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0.2603550295857988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13659</v>
      </c>
      <c r="D27" s="112">
        <v>4054</v>
      </c>
      <c r="E27" s="113">
        <f t="shared" si="0"/>
        <v>0.29680064426385533</v>
      </c>
      <c r="F27" s="114">
        <v>9869.8</v>
      </c>
      <c r="G27" s="114">
        <f t="shared" si="3"/>
        <v>486.9166255550074</v>
      </c>
      <c r="H27" s="115">
        <v>455</v>
      </c>
      <c r="I27" s="116">
        <v>762.2</v>
      </c>
      <c r="J27" s="117">
        <f t="shared" si="4"/>
        <v>0.0333113697928106</v>
      </c>
      <c r="K27" s="118">
        <v>1295</v>
      </c>
      <c r="L27" s="119">
        <v>1881.3</v>
      </c>
      <c r="M27" s="117">
        <f t="shared" si="5"/>
        <v>0.09480928325646094</v>
      </c>
      <c r="N27" s="118">
        <v>18</v>
      </c>
      <c r="O27" s="119">
        <v>9.3</v>
      </c>
      <c r="P27" s="117">
        <f t="shared" si="6"/>
        <v>0.001317812431363936</v>
      </c>
      <c r="Q27" s="118">
        <v>542</v>
      </c>
      <c r="R27" s="119">
        <v>3179</v>
      </c>
      <c r="S27" s="117">
        <f t="shared" si="7"/>
        <v>0.03968079654440296</v>
      </c>
      <c r="T27" s="118">
        <f t="shared" si="12"/>
        <v>1744</v>
      </c>
      <c r="U27" s="119">
        <f t="shared" si="10"/>
        <v>4037.999999999998</v>
      </c>
      <c r="V27" s="117">
        <f t="shared" si="11"/>
        <v>0.1276813822388169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0.10176440442199282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0.17087634526685702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33745</v>
      </c>
      <c r="D28" s="112">
        <v>10306</v>
      </c>
      <c r="E28" s="113">
        <f t="shared" si="0"/>
        <v>0.30540820862349977</v>
      </c>
      <c r="F28" s="114">
        <v>25544.6</v>
      </c>
      <c r="G28" s="114">
        <f t="shared" si="3"/>
        <v>495.72287987580046</v>
      </c>
      <c r="H28" s="115">
        <v>1168</v>
      </c>
      <c r="I28" s="116">
        <v>3527.3</v>
      </c>
      <c r="J28" s="117">
        <f t="shared" si="4"/>
        <v>0.03461253519039858</v>
      </c>
      <c r="K28" s="118">
        <v>3099</v>
      </c>
      <c r="L28" s="119">
        <v>8842.6</v>
      </c>
      <c r="M28" s="117">
        <f t="shared" si="5"/>
        <v>0.09183582753000445</v>
      </c>
      <c r="N28" s="118">
        <v>575</v>
      </c>
      <c r="O28" s="119">
        <v>398.1</v>
      </c>
      <c r="P28" s="117">
        <f t="shared" si="6"/>
        <v>0.01703956141650615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5464</v>
      </c>
      <c r="U28" s="119">
        <f t="shared" si="10"/>
        <v>12776.599999999999</v>
      </c>
      <c r="V28" s="117">
        <f t="shared" si="11"/>
        <v>0.1619202844865906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0.10120017780411913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0.16784708845754925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44786</v>
      </c>
      <c r="D29" s="112">
        <v>11830</v>
      </c>
      <c r="E29" s="113">
        <f t="shared" si="0"/>
        <v>0.2641450453266646</v>
      </c>
      <c r="F29" s="114">
        <v>29502.9</v>
      </c>
      <c r="G29" s="114">
        <f t="shared" si="3"/>
        <v>498.7810650887575</v>
      </c>
      <c r="H29" s="115">
        <v>1994</v>
      </c>
      <c r="I29" s="116">
        <v>6521.7</v>
      </c>
      <c r="J29" s="117">
        <f t="shared" si="4"/>
        <v>0.044522841959540926</v>
      </c>
      <c r="K29" s="118">
        <v>4151</v>
      </c>
      <c r="L29" s="119">
        <v>10691.8</v>
      </c>
      <c r="M29" s="117">
        <f t="shared" si="5"/>
        <v>0.09268521412941544</v>
      </c>
      <c r="N29" s="118">
        <v>568</v>
      </c>
      <c r="O29" s="119">
        <v>419.2</v>
      </c>
      <c r="P29" s="117">
        <f t="shared" si="6"/>
        <v>0.01268253472067164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5117</v>
      </c>
      <c r="U29" s="119">
        <f t="shared" si="10"/>
        <v>11870.2</v>
      </c>
      <c r="V29" s="117">
        <f t="shared" si="11"/>
        <v>0.11425445451703657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0.10195150270173715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0.11968025722323941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127497</v>
      </c>
      <c r="D30" s="112">
        <v>32092</v>
      </c>
      <c r="E30" s="113">
        <f t="shared" si="0"/>
        <v>0.25170788332274485</v>
      </c>
      <c r="F30" s="114">
        <v>78247.79999999999</v>
      </c>
      <c r="G30" s="114">
        <f t="shared" si="3"/>
        <v>487.64676554904645</v>
      </c>
      <c r="H30" s="115">
        <v>4607</v>
      </c>
      <c r="I30" s="116">
        <v>15827.4</v>
      </c>
      <c r="J30" s="117">
        <f t="shared" si="4"/>
        <v>0.036134183549416846</v>
      </c>
      <c r="K30" s="118">
        <v>11592</v>
      </c>
      <c r="L30" s="119">
        <v>27505.3</v>
      </c>
      <c r="M30" s="117">
        <f t="shared" si="5"/>
        <v>0.09091978634791407</v>
      </c>
      <c r="N30" s="118">
        <v>1713</v>
      </c>
      <c r="O30" s="119">
        <v>1138.9</v>
      </c>
      <c r="P30" s="117">
        <f t="shared" si="6"/>
        <v>0.013435610249652933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14180</v>
      </c>
      <c r="U30" s="119">
        <f t="shared" si="10"/>
        <v>33776.19999999999</v>
      </c>
      <c r="V30" s="117">
        <f t="shared" si="11"/>
        <v>0.111218303175761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0.09783759617873362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0.11630861902633004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28346</v>
      </c>
      <c r="D31" s="112">
        <v>9002</v>
      </c>
      <c r="E31" s="113">
        <f t="shared" si="0"/>
        <v>0.3175756720524942</v>
      </c>
      <c r="F31" s="114">
        <v>26109.5</v>
      </c>
      <c r="G31" s="114">
        <f t="shared" si="3"/>
        <v>580.0822039546769</v>
      </c>
      <c r="H31" s="115">
        <v>1547</v>
      </c>
      <c r="I31" s="116">
        <v>6782.5</v>
      </c>
      <c r="J31" s="117">
        <f t="shared" si="4"/>
        <v>0.05457560149580188</v>
      </c>
      <c r="K31" s="121">
        <v>3408</v>
      </c>
      <c r="L31" s="119">
        <v>10549.9</v>
      </c>
      <c r="M31" s="117">
        <f>K32/C31</f>
        <v>1.4480702744655332</v>
      </c>
      <c r="N31" s="118">
        <v>479</v>
      </c>
      <c r="O31" s="119">
        <v>341.2</v>
      </c>
      <c r="P31" s="117">
        <f t="shared" si="6"/>
        <v>0.016898327806392437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108676</v>
      </c>
      <c r="U31" s="119">
        <f t="shared" si="10"/>
        <v>8435.9</v>
      </c>
      <c r="V31" s="117">
        <f t="shared" si="11"/>
        <v>3.8339095463204687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0.13437522048966344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0.13458689056657025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508260</v>
      </c>
      <c r="D32" s="112">
        <v>114110</v>
      </c>
      <c r="E32" s="113">
        <f t="shared" si="0"/>
        <v>0.22451107700783063</v>
      </c>
      <c r="F32" s="114">
        <v>281495.1</v>
      </c>
      <c r="G32" s="114">
        <f t="shared" si="3"/>
        <v>493.3749890456577</v>
      </c>
      <c r="H32" s="115">
        <v>19685</v>
      </c>
      <c r="I32" s="116">
        <v>65733.1</v>
      </c>
      <c r="J32" s="117">
        <f>H32/C32</f>
        <v>0.03873017746822492</v>
      </c>
      <c r="K32" s="118">
        <v>41047</v>
      </c>
      <c r="L32" s="119">
        <v>94564</v>
      </c>
      <c r="M32" s="117" t="e">
        <f>#REF!/C32</f>
        <v>#REF!</v>
      </c>
      <c r="N32" s="118">
        <v>4386</v>
      </c>
      <c r="O32" s="119">
        <v>2972.7</v>
      </c>
      <c r="P32" s="117">
        <f t="shared" si="6"/>
        <v>0.008629441624365483</v>
      </c>
      <c r="Q32" s="118">
        <v>462</v>
      </c>
      <c r="R32" s="119">
        <v>2738</v>
      </c>
      <c r="S32" s="117">
        <f t="shared" si="7"/>
        <v>0.0009089835910754339</v>
      </c>
      <c r="T32" s="118">
        <f>D33-H32-K32-N32-Q32</f>
        <v>238682</v>
      </c>
      <c r="U32" s="119">
        <f t="shared" si="10"/>
        <v>115487.29999999997</v>
      </c>
      <c r="V32" s="117">
        <f t="shared" si="11"/>
        <v>0.46960610711053397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0.08610750403336875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0.0983394325738795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1217820</v>
      </c>
      <c r="D33" s="182">
        <f>SUM(D7:D32)</f>
        <v>304262</v>
      </c>
      <c r="E33" s="124">
        <f t="shared" si="0"/>
        <v>0.24984152009328145</v>
      </c>
      <c r="F33" s="125">
        <f>SUM(F7:F32)</f>
        <v>750885.5573495717</v>
      </c>
      <c r="G33" s="114">
        <f t="shared" si="3"/>
        <v>493.57826961603604</v>
      </c>
      <c r="H33" s="123">
        <f>SUM(H7:H32)</f>
        <v>40739</v>
      </c>
      <c r="I33" s="125">
        <f>SUM(I7:I32)</f>
        <v>121519.6</v>
      </c>
      <c r="J33" s="127">
        <f t="shared" si="4"/>
        <v>0.033452398548225515</v>
      </c>
      <c r="K33" s="170">
        <f>SUM(K7:K32)</f>
        <v>102838</v>
      </c>
      <c r="L33" s="125">
        <f>SUM(L7:L32)</f>
        <v>221524.34910000002</v>
      </c>
      <c r="M33" s="127">
        <f t="shared" si="5"/>
        <v>0.08444433495918938</v>
      </c>
      <c r="N33" s="123">
        <f>SUM(N7:N32)</f>
        <v>8683</v>
      </c>
      <c r="O33" s="125">
        <f>SUM(O7:O32)</f>
        <v>5940.799999999999</v>
      </c>
      <c r="P33" s="127">
        <f t="shared" si="6"/>
        <v>0.007129953523509222</v>
      </c>
      <c r="Q33" s="123">
        <f>SUM(Q7:Q32)</f>
        <v>14537</v>
      </c>
      <c r="R33" s="125">
        <f>SUM(R7:R32)</f>
        <v>79823.82217430395</v>
      </c>
      <c r="S33" s="127">
        <f t="shared" si="7"/>
        <v>0.011936903647501274</v>
      </c>
      <c r="T33" s="170">
        <f t="shared" si="12"/>
        <v>137465</v>
      </c>
      <c r="U33" s="125">
        <f>SUM(U7:U32)</f>
        <v>322076.98607526784</v>
      </c>
      <c r="V33" s="127">
        <f t="shared" si="11"/>
        <v>0.11287792941485605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0.08994104219014304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0.12782595129001</v>
      </c>
      <c r="AD33" s="129">
        <f t="shared" si="2"/>
        <v>609.4582352917537</v>
      </c>
    </row>
    <row r="34" spans="4:24" ht="15" hidden="1">
      <c r="D34" s="104">
        <f>H33+K33+N33+Q33+T33</f>
        <v>304262</v>
      </c>
      <c r="I34" s="105">
        <f>I33/H33/5*1000</f>
        <v>596.5762537126586</v>
      </c>
      <c r="L34" s="105">
        <f>L33/K33/5*1000</f>
        <v>430.8219706723196</v>
      </c>
      <c r="O34" s="105">
        <f>O33/N33/5*1000</f>
        <v>136.83749856040535</v>
      </c>
      <c r="R34" s="105">
        <f>R33/Q33/5*1000</f>
        <v>1098.2158928844183</v>
      </c>
      <c r="U34" s="105">
        <f>U33/T33/5*1000</f>
        <v>468.5948948099775</v>
      </c>
      <c r="W34" s="135">
        <f>'МСП за январь-июнь 2019'!B36-K34</f>
        <v>0</v>
      </c>
      <c r="X34" s="120">
        <f>'МСП за январь-июнь 2019'!I36-'по форме министра на 01.06.2020'!L34-'МСП за январь-июнь 2019'!O36</f>
        <v>-430.8219706723196</v>
      </c>
    </row>
    <row r="35" ht="15">
      <c r="A35" s="132" t="s">
        <v>157</v>
      </c>
    </row>
    <row r="36" ht="15">
      <c r="A36" s="132" t="s">
        <v>142</v>
      </c>
    </row>
    <row r="37" spans="1:25" ht="15">
      <c r="A37" s="133" t="s">
        <v>143</v>
      </c>
      <c r="Y37" s="102" t="s">
        <v>155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  <mergeCell ref="N5:P5"/>
    <mergeCell ref="Q5:S5"/>
    <mergeCell ref="T5:U5"/>
    <mergeCell ref="W5:Z5"/>
    <mergeCell ref="AA5:AD5"/>
    <mergeCell ref="A33:B3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0" zoomScaleNormal="40" zoomScaleSheetLayoutView="50" zoomScalePageLayoutView="0" workbookViewId="0" topLeftCell="A1">
      <pane xSplit="3" ySplit="6" topLeftCell="D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83" t="s">
        <v>35</v>
      </c>
      <c r="E6" s="183" t="s">
        <v>138</v>
      </c>
      <c r="F6" s="183" t="s">
        <v>139</v>
      </c>
      <c r="G6" s="183" t="s">
        <v>140</v>
      </c>
      <c r="H6" s="183" t="s">
        <v>35</v>
      </c>
      <c r="I6" s="183" t="s">
        <v>139</v>
      </c>
      <c r="J6" s="183" t="s">
        <v>47</v>
      </c>
      <c r="K6" s="183" t="s">
        <v>35</v>
      </c>
      <c r="L6" s="183" t="s">
        <v>139</v>
      </c>
      <c r="M6" s="183" t="s">
        <v>47</v>
      </c>
      <c r="N6" s="183" t="s">
        <v>35</v>
      </c>
      <c r="O6" s="183" t="s">
        <v>139</v>
      </c>
      <c r="P6" s="183" t="s">
        <v>47</v>
      </c>
      <c r="Q6" s="183" t="s">
        <v>35</v>
      </c>
      <c r="R6" s="183" t="s">
        <v>139</v>
      </c>
      <c r="S6" s="183" t="s">
        <v>47</v>
      </c>
      <c r="T6" s="183" t="s">
        <v>35</v>
      </c>
      <c r="U6" s="183" t="s">
        <v>139</v>
      </c>
      <c r="V6" s="183" t="s">
        <v>47</v>
      </c>
      <c r="W6" s="184" t="s">
        <v>2</v>
      </c>
      <c r="X6" s="183" t="s">
        <v>33</v>
      </c>
      <c r="Y6" s="183" t="s">
        <v>47</v>
      </c>
      <c r="Z6" s="183" t="s">
        <v>31</v>
      </c>
      <c r="AA6" s="183" t="s">
        <v>2</v>
      </c>
      <c r="AB6" s="183" t="s">
        <v>34</v>
      </c>
      <c r="AC6" s="183" t="s">
        <v>47</v>
      </c>
      <c r="AD6" s="183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13862</v>
      </c>
      <c r="D7" s="112">
        <v>3641</v>
      </c>
      <c r="E7" s="113">
        <f aca="true" t="shared" si="0" ref="E7:E33">D7/C7</f>
        <v>0.2626605107488097</v>
      </c>
      <c r="F7" s="114">
        <v>7052.354906074652</v>
      </c>
      <c r="G7" s="114">
        <f>F7/D7/2*1000</f>
        <v>968.4640079750964</v>
      </c>
      <c r="H7" s="115">
        <v>130</v>
      </c>
      <c r="I7" s="116">
        <v>441.1</v>
      </c>
      <c r="J7" s="117">
        <f>H7/C7</f>
        <v>0.009378156110229404</v>
      </c>
      <c r="K7" s="118">
        <v>1056</v>
      </c>
      <c r="L7" s="119">
        <v>1348.6</v>
      </c>
      <c r="M7" s="117">
        <f>K7/C7</f>
        <v>0.07617948348001731</v>
      </c>
      <c r="N7" s="118">
        <v>0</v>
      </c>
      <c r="O7" s="119">
        <v>0</v>
      </c>
      <c r="P7" s="117">
        <f>N7/C7</f>
        <v>0</v>
      </c>
      <c r="Q7" s="118">
        <v>348</v>
      </c>
      <c r="R7" s="119">
        <v>1573.9549060746517</v>
      </c>
      <c r="S7" s="117">
        <f>Q7/C7</f>
        <v>0.02510460251046025</v>
      </c>
      <c r="T7" s="118">
        <f>D7-H7-K7-Q7</f>
        <v>2107</v>
      </c>
      <c r="U7" s="119">
        <f>F7-I7-L7-R7</f>
        <v>3688.6999999999994</v>
      </c>
      <c r="V7" s="117">
        <f>T7/C7</f>
        <v>0.15199826864810273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0.08195065647092771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0.17832924541913145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14898</v>
      </c>
      <c r="D8" s="112">
        <v>4818</v>
      </c>
      <c r="E8" s="113">
        <f t="shared" si="0"/>
        <v>0.3233991139750302</v>
      </c>
      <c r="F8" s="114">
        <v>9644.10424675444</v>
      </c>
      <c r="G8" s="114">
        <f aca="true" t="shared" si="3" ref="G8:G33">F8/D8/2*1000</f>
        <v>1000.8410384759692</v>
      </c>
      <c r="H8" s="115">
        <v>747</v>
      </c>
      <c r="I8" s="116">
        <v>1205.6</v>
      </c>
      <c r="J8" s="117">
        <f aca="true" t="shared" si="4" ref="J8:J33">H8/C8</f>
        <v>0.05014095851792187</v>
      </c>
      <c r="K8" s="118">
        <v>1245</v>
      </c>
      <c r="L8" s="119">
        <v>1642</v>
      </c>
      <c r="M8" s="117">
        <f aca="true" t="shared" si="5" ref="M8:M33">K8/C8</f>
        <v>0.08356826419653644</v>
      </c>
      <c r="N8" s="118">
        <v>10</v>
      </c>
      <c r="O8" s="119">
        <v>7.1</v>
      </c>
      <c r="P8" s="117">
        <f aca="true" t="shared" si="6" ref="P8:P33">N8/C8</f>
        <v>0.0006712310377231843</v>
      </c>
      <c r="Q8" s="118">
        <v>571</v>
      </c>
      <c r="R8" s="119">
        <v>2523.9342467544384</v>
      </c>
      <c r="S8" s="117">
        <f aca="true" t="shared" si="7" ref="S8:S33">Q8/C8</f>
        <v>0.038327292253993825</v>
      </c>
      <c r="T8" s="118">
        <f>D8-H8-K8-N8-Q8</f>
        <v>2245</v>
      </c>
      <c r="U8" s="119">
        <f>F8-I8-L8-O8-R8</f>
        <v>4265.47</v>
      </c>
      <c r="V8" s="117">
        <f>T8/C8</f>
        <v>0.15069136796885488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0.08806551214928178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0.1970063095717546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32857</v>
      </c>
      <c r="D9" s="112">
        <v>10308</v>
      </c>
      <c r="E9" s="113">
        <f t="shared" si="0"/>
        <v>0.3137231031439267</v>
      </c>
      <c r="F9" s="114">
        <v>20400.85345302681</v>
      </c>
      <c r="G9" s="114">
        <f t="shared" si="3"/>
        <v>989.5640984200045</v>
      </c>
      <c r="H9" s="115">
        <v>980</v>
      </c>
      <c r="I9" s="116">
        <v>1822.3</v>
      </c>
      <c r="J9" s="117">
        <f t="shared" si="4"/>
        <v>0.029826216635724503</v>
      </c>
      <c r="K9" s="118">
        <v>3359</v>
      </c>
      <c r="L9" s="119">
        <v>4731.9</v>
      </c>
      <c r="M9" s="117">
        <f t="shared" si="5"/>
        <v>0.10223087926469246</v>
      </c>
      <c r="N9" s="118">
        <v>13</v>
      </c>
      <c r="O9" s="119">
        <v>9.2</v>
      </c>
      <c r="P9" s="117">
        <f t="shared" si="6"/>
        <v>0.00039565389414736584</v>
      </c>
      <c r="Q9" s="118">
        <v>1385</v>
      </c>
      <c r="R9" s="119">
        <v>5216.553453026811</v>
      </c>
      <c r="S9" s="117">
        <f t="shared" si="7"/>
        <v>0.04215235718416167</v>
      </c>
      <c r="T9" s="118">
        <f>D9-H9-K9-N9-Q9</f>
        <v>4571</v>
      </c>
      <c r="U9" s="119">
        <f aca="true" t="shared" si="10" ref="U9:U32">F9-I9-L9-O9-R9</f>
        <v>8620.900000000001</v>
      </c>
      <c r="V9" s="117">
        <f aca="true" t="shared" si="11" ref="V9:V33">T9/C9</f>
        <v>0.1391179961652007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0.10719177039900174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0.18364427671424657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30618</v>
      </c>
      <c r="D10" s="112">
        <v>7858</v>
      </c>
      <c r="E10" s="113">
        <f t="shared" si="0"/>
        <v>0.2566464171402443</v>
      </c>
      <c r="F10" s="114">
        <v>16715.582872847925</v>
      </c>
      <c r="G10" s="114">
        <f t="shared" si="3"/>
        <v>1063.6028806851568</v>
      </c>
      <c r="H10" s="115">
        <v>708</v>
      </c>
      <c r="I10" s="116">
        <v>1276.4</v>
      </c>
      <c r="J10" s="117">
        <f t="shared" si="4"/>
        <v>0.023123652753282382</v>
      </c>
      <c r="K10" s="118">
        <v>2270</v>
      </c>
      <c r="L10" s="119">
        <v>3808.5</v>
      </c>
      <c r="M10" s="117">
        <f t="shared" si="5"/>
        <v>0.07413939512704945</v>
      </c>
      <c r="N10" s="118">
        <v>107</v>
      </c>
      <c r="O10" s="119">
        <v>81.7</v>
      </c>
      <c r="P10" s="117">
        <f t="shared" si="6"/>
        <v>0.003494676334182507</v>
      </c>
      <c r="Q10" s="118">
        <v>1129</v>
      </c>
      <c r="R10" s="119">
        <v>5022.082872847923</v>
      </c>
      <c r="S10" s="117">
        <f t="shared" si="7"/>
        <v>0.0368737344045986</v>
      </c>
      <c r="T10" s="118">
        <f aca="true" t="shared" si="12" ref="T10:T33">D10-H10-K10-N10-Q10</f>
        <v>3644</v>
      </c>
      <c r="U10" s="119">
        <f t="shared" si="10"/>
        <v>6526.9000000000015</v>
      </c>
      <c r="V10" s="117">
        <f t="shared" si="11"/>
        <v>0.11901495852113136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0.0797896662094193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0.15784832451499117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22606</v>
      </c>
      <c r="D11" s="112">
        <v>5459</v>
      </c>
      <c r="E11" s="113">
        <f t="shared" si="0"/>
        <v>0.24148456162080864</v>
      </c>
      <c r="F11" s="114">
        <v>11354.460639872043</v>
      </c>
      <c r="G11" s="114">
        <f t="shared" si="3"/>
        <v>1039.9762447217477</v>
      </c>
      <c r="H11" s="115">
        <v>500</v>
      </c>
      <c r="I11" s="116">
        <v>849.8</v>
      </c>
      <c r="J11" s="117">
        <f t="shared" si="4"/>
        <v>0.022118021764133414</v>
      </c>
      <c r="K11" s="118">
        <v>1506</v>
      </c>
      <c r="L11" s="119">
        <v>2310.1</v>
      </c>
      <c r="M11" s="117">
        <f t="shared" si="5"/>
        <v>0.06661948155356985</v>
      </c>
      <c r="N11" s="118">
        <v>49</v>
      </c>
      <c r="O11" s="119">
        <v>34.89</v>
      </c>
      <c r="P11" s="117">
        <f t="shared" si="6"/>
        <v>0.0021675661328850746</v>
      </c>
      <c r="Q11" s="118">
        <v>769</v>
      </c>
      <c r="R11" s="119">
        <v>3437.967528879849</v>
      </c>
      <c r="S11" s="117">
        <f t="shared" si="7"/>
        <v>0.0340175174732372</v>
      </c>
      <c r="T11" s="118">
        <f t="shared" si="12"/>
        <v>2635</v>
      </c>
      <c r="U11" s="119">
        <f t="shared" si="10"/>
        <v>4721.703110992194</v>
      </c>
      <c r="V11" s="117">
        <f t="shared" si="11"/>
        <v>0.1165619746969831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0.06984871273113333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0.15332212686897284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33906</v>
      </c>
      <c r="D12" s="112">
        <v>7457</v>
      </c>
      <c r="E12" s="113">
        <f t="shared" si="0"/>
        <v>0.21993157553235415</v>
      </c>
      <c r="F12" s="114">
        <v>14807.954687556785</v>
      </c>
      <c r="G12" s="114">
        <f t="shared" si="3"/>
        <v>992.8895459002806</v>
      </c>
      <c r="H12" s="115">
        <v>512</v>
      </c>
      <c r="I12" s="116">
        <v>718.6</v>
      </c>
      <c r="J12" s="117">
        <f t="shared" si="4"/>
        <v>0.015100572170117383</v>
      </c>
      <c r="K12" s="118">
        <v>2410</v>
      </c>
      <c r="L12" s="119">
        <v>3137.2</v>
      </c>
      <c r="M12" s="117">
        <f t="shared" si="5"/>
        <v>0.07107886509762285</v>
      </c>
      <c r="N12" s="118">
        <v>20</v>
      </c>
      <c r="O12" s="119">
        <v>9.8</v>
      </c>
      <c r="P12" s="117">
        <f t="shared" si="6"/>
        <v>0.0005898661003952102</v>
      </c>
      <c r="Q12" s="118">
        <v>1065</v>
      </c>
      <c r="R12" s="119">
        <v>4751.154687556784</v>
      </c>
      <c r="S12" s="117">
        <f t="shared" si="7"/>
        <v>0.03141036984604495</v>
      </c>
      <c r="T12" s="118">
        <f t="shared" si="12"/>
        <v>3450</v>
      </c>
      <c r="U12" s="119">
        <f t="shared" si="10"/>
        <v>6191.200000000001</v>
      </c>
      <c r="V12" s="117">
        <f t="shared" si="11"/>
        <v>0.10175190231817377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0.07346782280422344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0.13537427004070077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18157</v>
      </c>
      <c r="D13" s="112">
        <v>5162</v>
      </c>
      <c r="E13" s="113">
        <f t="shared" si="0"/>
        <v>0.28429806686126563</v>
      </c>
      <c r="F13" s="114">
        <v>10202.047671803837</v>
      </c>
      <c r="G13" s="114">
        <f t="shared" si="3"/>
        <v>988.1874924257882</v>
      </c>
      <c r="H13" s="115">
        <v>540</v>
      </c>
      <c r="I13" s="116">
        <v>1336.3</v>
      </c>
      <c r="J13" s="117">
        <f t="shared" si="4"/>
        <v>0.029740595913421822</v>
      </c>
      <c r="K13" s="118">
        <v>1660</v>
      </c>
      <c r="L13" s="119">
        <v>2782.3</v>
      </c>
      <c r="M13" s="117">
        <f t="shared" si="5"/>
        <v>0.09142479484496338</v>
      </c>
      <c r="N13" s="118">
        <v>160</v>
      </c>
      <c r="O13" s="119">
        <v>120.8</v>
      </c>
      <c r="P13" s="117">
        <f t="shared" si="6"/>
        <v>0.00881202841879165</v>
      </c>
      <c r="Q13" s="118">
        <v>274</v>
      </c>
      <c r="R13" s="119">
        <v>1200.5476718038376</v>
      </c>
      <c r="S13" s="117">
        <f t="shared" si="7"/>
        <v>0.015090598667180702</v>
      </c>
      <c r="T13" s="118">
        <f t="shared" si="12"/>
        <v>2528</v>
      </c>
      <c r="U13" s="119">
        <f t="shared" si="10"/>
        <v>4762.1</v>
      </c>
      <c r="V13" s="117">
        <f t="shared" si="11"/>
        <v>0.13923004901690808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0.10007159773090268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0.1589469626039544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24173</v>
      </c>
      <c r="D14" s="112">
        <v>7115</v>
      </c>
      <c r="E14" s="113">
        <f t="shared" si="0"/>
        <v>0.2943366566003392</v>
      </c>
      <c r="F14" s="114">
        <v>14043.350831666923</v>
      </c>
      <c r="G14" s="114">
        <f t="shared" si="3"/>
        <v>986.8834034902968</v>
      </c>
      <c r="H14" s="115">
        <v>473</v>
      </c>
      <c r="I14" s="116">
        <v>669.2</v>
      </c>
      <c r="J14" s="117">
        <f t="shared" si="4"/>
        <v>0.019567285814751995</v>
      </c>
      <c r="K14" s="118">
        <v>2760</v>
      </c>
      <c r="L14" s="119">
        <v>3965.3</v>
      </c>
      <c r="M14" s="117">
        <f t="shared" si="5"/>
        <v>0.11417697431018078</v>
      </c>
      <c r="N14" s="118">
        <v>7</v>
      </c>
      <c r="O14" s="119">
        <v>6.1</v>
      </c>
      <c r="P14" s="117">
        <f t="shared" si="6"/>
        <v>0.00028957928267074834</v>
      </c>
      <c r="Q14" s="118">
        <v>846</v>
      </c>
      <c r="R14" s="119">
        <v>3791.5508316669207</v>
      </c>
      <c r="S14" s="117">
        <f t="shared" si="7"/>
        <v>0.034997724734207585</v>
      </c>
      <c r="T14" s="118">
        <f t="shared" si="12"/>
        <v>3029</v>
      </c>
      <c r="U14" s="119">
        <f t="shared" si="10"/>
        <v>5611.200000000001</v>
      </c>
      <c r="V14" s="117">
        <f t="shared" si="11"/>
        <v>0.1253050924585281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0.1198030860877839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0.16117155504074795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13710</v>
      </c>
      <c r="D15" s="112">
        <v>3774</v>
      </c>
      <c r="E15" s="113">
        <f t="shared" si="0"/>
        <v>0.27527352297593</v>
      </c>
      <c r="F15" s="114">
        <v>7269.897652954767</v>
      </c>
      <c r="G15" s="114">
        <f t="shared" si="3"/>
        <v>963.1554919123962</v>
      </c>
      <c r="H15" s="115">
        <v>302</v>
      </c>
      <c r="I15" s="116">
        <v>726.1</v>
      </c>
      <c r="J15" s="117">
        <f t="shared" si="4"/>
        <v>0.02202771699489424</v>
      </c>
      <c r="K15" s="118">
        <v>1114</v>
      </c>
      <c r="L15" s="119">
        <v>1412.7</v>
      </c>
      <c r="M15" s="117">
        <f t="shared" si="5"/>
        <v>0.0812545587162655</v>
      </c>
      <c r="N15" s="118">
        <v>14</v>
      </c>
      <c r="O15" s="119">
        <v>10.4</v>
      </c>
      <c r="P15" s="117">
        <f t="shared" si="6"/>
        <v>0.0010211524434719183</v>
      </c>
      <c r="Q15" s="118">
        <v>391</v>
      </c>
      <c r="R15" s="119">
        <v>1514.6976529547671</v>
      </c>
      <c r="S15" s="117">
        <f t="shared" si="7"/>
        <v>0.02851932895696572</v>
      </c>
      <c r="T15" s="118">
        <f t="shared" si="12"/>
        <v>1953</v>
      </c>
      <c r="U15" s="119">
        <f t="shared" si="10"/>
        <v>3606</v>
      </c>
      <c r="V15" s="117">
        <f t="shared" si="11"/>
        <v>0.1424507658643326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0.0800875273522976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0.17366885485047412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13191</v>
      </c>
      <c r="D16" s="112">
        <v>4097</v>
      </c>
      <c r="E16" s="113">
        <f t="shared" si="0"/>
        <v>0.31059055416571907</v>
      </c>
      <c r="F16" s="114">
        <v>8627.117061825897</v>
      </c>
      <c r="G16" s="114">
        <f t="shared" si="3"/>
        <v>1052.8578303424329</v>
      </c>
      <c r="H16" s="115">
        <v>392</v>
      </c>
      <c r="I16" s="116">
        <v>757</v>
      </c>
      <c r="J16" s="117">
        <f t="shared" si="4"/>
        <v>0.02971723144568266</v>
      </c>
      <c r="K16" s="118">
        <v>1119</v>
      </c>
      <c r="L16" s="119">
        <v>1887.1</v>
      </c>
      <c r="M16" s="117">
        <f t="shared" si="5"/>
        <v>0.08483056629520128</v>
      </c>
      <c r="N16" s="118">
        <v>15</v>
      </c>
      <c r="O16" s="119">
        <v>8.2</v>
      </c>
      <c r="P16" s="117">
        <f t="shared" si="6"/>
        <v>0.0011371389583807142</v>
      </c>
      <c r="Q16" s="118">
        <v>519</v>
      </c>
      <c r="R16" s="119">
        <v>2014.7170618258963</v>
      </c>
      <c r="S16" s="117">
        <f t="shared" si="7"/>
        <v>0.03934500795997271</v>
      </c>
      <c r="T16" s="118">
        <f t="shared" si="12"/>
        <v>2052</v>
      </c>
      <c r="U16" s="119">
        <f t="shared" si="10"/>
        <v>3960.1000000000004</v>
      </c>
      <c r="V16" s="117">
        <f t="shared" si="11"/>
        <v>0.15556060950648168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0.08922750360094003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0.19611856568872715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21278</v>
      </c>
      <c r="D17" s="112">
        <v>5365</v>
      </c>
      <c r="E17" s="113">
        <f t="shared" si="0"/>
        <v>0.2521383588683147</v>
      </c>
      <c r="F17" s="114">
        <v>10641.568942998132</v>
      </c>
      <c r="G17" s="114">
        <f t="shared" si="3"/>
        <v>991.7585221806274</v>
      </c>
      <c r="H17" s="115">
        <v>589</v>
      </c>
      <c r="I17" s="116">
        <v>1553.5</v>
      </c>
      <c r="J17" s="117">
        <f t="shared" si="4"/>
        <v>0.02768117304257919</v>
      </c>
      <c r="K17" s="118">
        <v>1775</v>
      </c>
      <c r="L17" s="119">
        <v>3038.2</v>
      </c>
      <c r="M17" s="117">
        <f t="shared" si="5"/>
        <v>0.08341949431337532</v>
      </c>
      <c r="N17" s="118">
        <v>90</v>
      </c>
      <c r="O17" s="119">
        <v>56.5</v>
      </c>
      <c r="P17" s="117">
        <f t="shared" si="6"/>
        <v>0.004229720838424664</v>
      </c>
      <c r="Q17" s="118">
        <v>399</v>
      </c>
      <c r="R17" s="119">
        <v>1383.8689429981323</v>
      </c>
      <c r="S17" s="117">
        <f t="shared" si="7"/>
        <v>0.018751762383682678</v>
      </c>
      <c r="T17" s="118">
        <f t="shared" si="12"/>
        <v>2512</v>
      </c>
      <c r="U17" s="119">
        <f t="shared" si="10"/>
        <v>4609.5</v>
      </c>
      <c r="V17" s="117">
        <f t="shared" si="11"/>
        <v>0.11805620829025285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0.09032803834946894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0.1438575054046433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31615</v>
      </c>
      <c r="D18" s="112">
        <v>8509</v>
      </c>
      <c r="E18" s="113">
        <f t="shared" si="0"/>
        <v>0.2691443934841056</v>
      </c>
      <c r="F18" s="114">
        <v>17230.944532164805</v>
      </c>
      <c r="G18" s="114">
        <f t="shared" si="3"/>
        <v>1012.5128999979319</v>
      </c>
      <c r="H18" s="115">
        <v>883</v>
      </c>
      <c r="I18" s="116">
        <v>1474.9</v>
      </c>
      <c r="J18" s="117">
        <f t="shared" si="4"/>
        <v>0.027929780167641943</v>
      </c>
      <c r="K18" s="118">
        <v>2372</v>
      </c>
      <c r="L18" s="119">
        <v>3616.7</v>
      </c>
      <c r="M18" s="117">
        <f t="shared" si="5"/>
        <v>0.07502767673572672</v>
      </c>
      <c r="N18" s="118">
        <v>43</v>
      </c>
      <c r="O18" s="119">
        <v>24.9</v>
      </c>
      <c r="P18" s="117">
        <f t="shared" si="6"/>
        <v>0.0013601138699984184</v>
      </c>
      <c r="Q18" s="118">
        <v>1089</v>
      </c>
      <c r="R18" s="119">
        <v>4443.244532164804</v>
      </c>
      <c r="S18" s="117">
        <f t="shared" si="7"/>
        <v>0.03444567452158785</v>
      </c>
      <c r="T18" s="118">
        <f t="shared" si="12"/>
        <v>4122</v>
      </c>
      <c r="U18" s="119">
        <f t="shared" si="10"/>
        <v>7671.2000000000035</v>
      </c>
      <c r="V18" s="117">
        <f t="shared" si="11"/>
        <v>0.13038114818915073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0.07812747113711846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0.1669460699035268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11655</v>
      </c>
      <c r="D19" s="112">
        <v>3227</v>
      </c>
      <c r="E19" s="113">
        <f t="shared" si="0"/>
        <v>0.2768768768768769</v>
      </c>
      <c r="F19" s="114">
        <v>6677.2872187279945</v>
      </c>
      <c r="G19" s="114">
        <f t="shared" si="3"/>
        <v>1034.5967181171359</v>
      </c>
      <c r="H19" s="115">
        <v>228</v>
      </c>
      <c r="I19" s="116">
        <v>483.6</v>
      </c>
      <c r="J19" s="117">
        <f t="shared" si="4"/>
        <v>0.019562419562419563</v>
      </c>
      <c r="K19" s="118">
        <v>963</v>
      </c>
      <c r="L19" s="119">
        <v>1480.9</v>
      </c>
      <c r="M19" s="117">
        <f t="shared" si="5"/>
        <v>0.08262548262548262</v>
      </c>
      <c r="N19" s="118">
        <v>29</v>
      </c>
      <c r="O19" s="119">
        <v>18.1</v>
      </c>
      <c r="P19" s="117">
        <f t="shared" si="6"/>
        <v>0.002488202488202488</v>
      </c>
      <c r="Q19" s="118">
        <v>359</v>
      </c>
      <c r="R19" s="119">
        <v>1572.0872187279938</v>
      </c>
      <c r="S19" s="117">
        <f t="shared" si="7"/>
        <v>0.030802230802230803</v>
      </c>
      <c r="T19" s="118">
        <f t="shared" si="12"/>
        <v>1648</v>
      </c>
      <c r="U19" s="119">
        <f t="shared" si="10"/>
        <v>3122.5999999999995</v>
      </c>
      <c r="V19" s="117">
        <f t="shared" si="11"/>
        <v>0.1413985413985414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0.08777348777348777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0.18078078078078078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21852</v>
      </c>
      <c r="D20" s="112">
        <v>5605</v>
      </c>
      <c r="E20" s="113">
        <f t="shared" si="0"/>
        <v>0.2564982610287388</v>
      </c>
      <c r="F20" s="114">
        <v>11424.03817737225</v>
      </c>
      <c r="G20" s="114">
        <f t="shared" si="3"/>
        <v>1019.0935037798616</v>
      </c>
      <c r="H20" s="115">
        <v>441</v>
      </c>
      <c r="I20" s="116">
        <v>770.7</v>
      </c>
      <c r="J20" s="117">
        <f t="shared" si="4"/>
        <v>0.02018121911037891</v>
      </c>
      <c r="K20" s="118">
        <v>1910</v>
      </c>
      <c r="L20" s="119">
        <v>2631.8</v>
      </c>
      <c r="M20" s="117">
        <f t="shared" si="5"/>
        <v>0.08740618707669778</v>
      </c>
      <c r="N20" s="118">
        <v>43</v>
      </c>
      <c r="O20" s="119">
        <v>30.9</v>
      </c>
      <c r="P20" s="117">
        <f t="shared" si="6"/>
        <v>0.001967783269265971</v>
      </c>
      <c r="Q20" s="118">
        <v>790</v>
      </c>
      <c r="R20" s="119">
        <v>3584.1381773722483</v>
      </c>
      <c r="S20" s="117">
        <f t="shared" si="7"/>
        <v>0.03615229727256086</v>
      </c>
      <c r="T20" s="118">
        <f t="shared" si="12"/>
        <v>2421</v>
      </c>
      <c r="U20" s="119">
        <f t="shared" si="10"/>
        <v>4406.5</v>
      </c>
      <c r="V20" s="117">
        <f t="shared" si="11"/>
        <v>0.11079077429983525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0.09065531759106718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0.1511989749222039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34933</v>
      </c>
      <c r="D21" s="112">
        <v>7868</v>
      </c>
      <c r="E21" s="113">
        <f t="shared" si="0"/>
        <v>0.22523115678584718</v>
      </c>
      <c r="F21" s="114">
        <v>13640.664753576802</v>
      </c>
      <c r="G21" s="114">
        <f t="shared" si="3"/>
        <v>866.8444810356382</v>
      </c>
      <c r="H21" s="115">
        <v>518</v>
      </c>
      <c r="I21" s="116">
        <v>597.3</v>
      </c>
      <c r="J21" s="117">
        <f t="shared" si="4"/>
        <v>0.014828385767039761</v>
      </c>
      <c r="K21" s="118">
        <v>2637</v>
      </c>
      <c r="L21" s="119">
        <v>3533.5</v>
      </c>
      <c r="M21" s="117">
        <f t="shared" si="5"/>
        <v>0.0754873615206252</v>
      </c>
      <c r="N21" s="118">
        <v>119</v>
      </c>
      <c r="O21" s="119">
        <v>86.9</v>
      </c>
      <c r="P21" s="117">
        <f t="shared" si="6"/>
        <v>0.0034065210545902156</v>
      </c>
      <c r="Q21" s="118">
        <v>481</v>
      </c>
      <c r="R21" s="119">
        <v>2094.9647535768036</v>
      </c>
      <c r="S21" s="117">
        <f t="shared" si="7"/>
        <v>0.01376921535510835</v>
      </c>
      <c r="T21" s="118">
        <f t="shared" si="12"/>
        <v>4113</v>
      </c>
      <c r="U21" s="119">
        <f t="shared" si="10"/>
        <v>7328</v>
      </c>
      <c r="V21" s="117">
        <f t="shared" si="11"/>
        <v>0.11773967308848367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0.08043969885208828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0.1329974522657659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62441</v>
      </c>
      <c r="D22" s="112">
        <v>12667</v>
      </c>
      <c r="E22" s="113">
        <f t="shared" si="0"/>
        <v>0.20286350314697074</v>
      </c>
      <c r="F22" s="114">
        <v>25489.808087480586</v>
      </c>
      <c r="G22" s="114">
        <f t="shared" si="3"/>
        <v>1006.1501573964074</v>
      </c>
      <c r="H22" s="115">
        <v>1215</v>
      </c>
      <c r="I22" s="116">
        <v>2642.7</v>
      </c>
      <c r="J22" s="117">
        <f t="shared" si="4"/>
        <v>0.01945836870005285</v>
      </c>
      <c r="K22" s="118">
        <v>3695</v>
      </c>
      <c r="L22" s="119">
        <v>6078.7</v>
      </c>
      <c r="M22" s="117">
        <f t="shared" si="5"/>
        <v>0.05917586201374097</v>
      </c>
      <c r="N22" s="118">
        <v>107</v>
      </c>
      <c r="O22" s="119">
        <v>71.1</v>
      </c>
      <c r="P22" s="117">
        <f t="shared" si="6"/>
        <v>0.0017136176550663826</v>
      </c>
      <c r="Q22" s="118">
        <v>1389</v>
      </c>
      <c r="R22" s="119">
        <v>5255.60808748059</v>
      </c>
      <c r="S22" s="117">
        <f t="shared" si="7"/>
        <v>0.022244999279319676</v>
      </c>
      <c r="T22" s="118">
        <f t="shared" si="12"/>
        <v>6261</v>
      </c>
      <c r="U22" s="119">
        <f t="shared" si="10"/>
        <v>11441.699999999995</v>
      </c>
      <c r="V22" s="117">
        <f t="shared" si="11"/>
        <v>0.10027065549879086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0.060505116830287795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0.12192309540205955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11635</v>
      </c>
      <c r="D23" s="112">
        <v>3724</v>
      </c>
      <c r="E23" s="113">
        <f t="shared" si="0"/>
        <v>0.3200687580575849</v>
      </c>
      <c r="F23" s="114">
        <v>7631.750099469864</v>
      </c>
      <c r="G23" s="114">
        <f t="shared" si="3"/>
        <v>1024.6710659868238</v>
      </c>
      <c r="H23" s="115">
        <v>453</v>
      </c>
      <c r="I23" s="116">
        <v>805</v>
      </c>
      <c r="J23" s="117">
        <f t="shared" si="4"/>
        <v>0.03893425010743447</v>
      </c>
      <c r="K23" s="118">
        <v>1299</v>
      </c>
      <c r="L23" s="119">
        <v>1971.3</v>
      </c>
      <c r="M23" s="117">
        <f t="shared" si="5"/>
        <v>0.1116458960034379</v>
      </c>
      <c r="N23" s="118">
        <v>26</v>
      </c>
      <c r="O23" s="119">
        <v>19</v>
      </c>
      <c r="P23" s="117">
        <f t="shared" si="6"/>
        <v>0.0022346368715083797</v>
      </c>
      <c r="Q23" s="118">
        <v>463</v>
      </c>
      <c r="R23" s="119">
        <v>2091.450099469865</v>
      </c>
      <c r="S23" s="117">
        <f t="shared" si="7"/>
        <v>0.03979372582724538</v>
      </c>
      <c r="T23" s="118">
        <f t="shared" si="12"/>
        <v>1483</v>
      </c>
      <c r="U23" s="119">
        <f t="shared" si="10"/>
        <v>2744.9999999999986</v>
      </c>
      <c r="V23" s="117">
        <f t="shared" si="11"/>
        <v>0.12746024924795873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0.1198109153416416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0.16991834980661796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8300</v>
      </c>
      <c r="D24" s="112">
        <v>2451</v>
      </c>
      <c r="E24" s="113">
        <f t="shared" si="0"/>
        <v>0.29530120481927713</v>
      </c>
      <c r="F24" s="114">
        <v>4763.154684408947</v>
      </c>
      <c r="G24" s="114">
        <f t="shared" si="3"/>
        <v>971.6757822131675</v>
      </c>
      <c r="H24" s="115">
        <v>205</v>
      </c>
      <c r="I24" s="116">
        <v>316</v>
      </c>
      <c r="J24" s="117">
        <f t="shared" si="4"/>
        <v>0.02469879518072289</v>
      </c>
      <c r="K24" s="118">
        <v>822</v>
      </c>
      <c r="L24" s="119">
        <v>1049.7</v>
      </c>
      <c r="M24" s="117">
        <f t="shared" si="5"/>
        <v>0.09903614457831325</v>
      </c>
      <c r="N24" s="118">
        <v>4</v>
      </c>
      <c r="O24" s="119">
        <v>2.5</v>
      </c>
      <c r="P24" s="117">
        <f t="shared" si="6"/>
        <v>0.00048192771084337347</v>
      </c>
      <c r="Q24" s="118">
        <v>316</v>
      </c>
      <c r="R24" s="119">
        <v>1427.2546844089468</v>
      </c>
      <c r="S24" s="117">
        <f t="shared" si="7"/>
        <v>0.038072289156626506</v>
      </c>
      <c r="T24" s="118">
        <f t="shared" si="12"/>
        <v>1104</v>
      </c>
      <c r="U24" s="119">
        <f t="shared" si="10"/>
        <v>1967.7000000000005</v>
      </c>
      <c r="V24" s="117">
        <f t="shared" si="11"/>
        <v>0.13301204819277107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0.10542168674698796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0.1746987951807229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24123</v>
      </c>
      <c r="D25" s="112">
        <v>7165</v>
      </c>
      <c r="E25" s="113">
        <f t="shared" si="0"/>
        <v>0.297019442026282</v>
      </c>
      <c r="F25" s="114">
        <v>13879.499457449787</v>
      </c>
      <c r="G25" s="114">
        <f t="shared" si="3"/>
        <v>968.5624185240605</v>
      </c>
      <c r="H25" s="115">
        <v>1006</v>
      </c>
      <c r="I25" s="116">
        <v>2095.3</v>
      </c>
      <c r="J25" s="117">
        <f t="shared" si="4"/>
        <v>0.0417029391037599</v>
      </c>
      <c r="K25" s="118">
        <v>2140</v>
      </c>
      <c r="L25" s="119">
        <v>3592.5</v>
      </c>
      <c r="M25" s="117">
        <f t="shared" si="5"/>
        <v>0.08871201757658666</v>
      </c>
      <c r="N25" s="118">
        <v>63</v>
      </c>
      <c r="O25" s="119">
        <v>45.7</v>
      </c>
      <c r="P25" s="117">
        <f t="shared" si="6"/>
        <v>0.002611615470712598</v>
      </c>
      <c r="Q25" s="118">
        <v>400</v>
      </c>
      <c r="R25" s="119">
        <v>1513.899457449785</v>
      </c>
      <c r="S25" s="117">
        <f t="shared" si="7"/>
        <v>0.016581685528333955</v>
      </c>
      <c r="T25" s="118">
        <f t="shared" si="12"/>
        <v>3556</v>
      </c>
      <c r="U25" s="119">
        <f t="shared" si="10"/>
        <v>6632.100000000003</v>
      </c>
      <c r="V25" s="117">
        <f t="shared" si="11"/>
        <v>0.14741118434688885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0.09522032914645774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0.16900882974754383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15717</v>
      </c>
      <c r="D26" s="112">
        <v>6483</v>
      </c>
      <c r="E26" s="113">
        <f t="shared" si="0"/>
        <v>0.41248329833937775</v>
      </c>
      <c r="F26" s="114">
        <v>12598.553466230782</v>
      </c>
      <c r="G26" s="114">
        <f t="shared" si="3"/>
        <v>971.6607640159481</v>
      </c>
      <c r="H26" s="115">
        <v>448</v>
      </c>
      <c r="I26" s="116">
        <v>620.3</v>
      </c>
      <c r="J26" s="117">
        <f t="shared" si="4"/>
        <v>0.02850416746198384</v>
      </c>
      <c r="K26" s="118">
        <v>1988</v>
      </c>
      <c r="L26" s="119">
        <v>2604.9</v>
      </c>
      <c r="M26" s="117">
        <f t="shared" si="5"/>
        <v>0.1264872431125533</v>
      </c>
      <c r="N26" s="118">
        <v>25</v>
      </c>
      <c r="O26" s="119">
        <v>17.6</v>
      </c>
      <c r="P26" s="117">
        <f t="shared" si="6"/>
        <v>0.0015906343449767768</v>
      </c>
      <c r="Q26" s="118">
        <v>651</v>
      </c>
      <c r="R26" s="119">
        <v>2840.553466230781</v>
      </c>
      <c r="S26" s="117">
        <f t="shared" si="7"/>
        <v>0.04142011834319527</v>
      </c>
      <c r="T26" s="118">
        <f t="shared" si="12"/>
        <v>3371</v>
      </c>
      <c r="U26" s="119">
        <f t="shared" si="10"/>
        <v>6515.200000000002</v>
      </c>
      <c r="V26" s="117">
        <f t="shared" si="11"/>
        <v>0.21448113507666858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0.13310428198765667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0.2603550295857988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13659</v>
      </c>
      <c r="D27" s="112">
        <v>4048</v>
      </c>
      <c r="E27" s="113">
        <f t="shared" si="0"/>
        <v>0.2963613734534007</v>
      </c>
      <c r="F27" s="114">
        <v>7734.926838008345</v>
      </c>
      <c r="G27" s="114">
        <f t="shared" si="3"/>
        <v>955.4010422441137</v>
      </c>
      <c r="H27" s="115">
        <v>455</v>
      </c>
      <c r="I27" s="116">
        <v>738.4760500000001</v>
      </c>
      <c r="J27" s="117">
        <f t="shared" si="4"/>
        <v>0.0333113697928106</v>
      </c>
      <c r="K27" s="118">
        <v>1292</v>
      </c>
      <c r="L27" s="119">
        <v>1575.7</v>
      </c>
      <c r="M27" s="117">
        <f t="shared" si="5"/>
        <v>0.09458964785123362</v>
      </c>
      <c r="N27" s="118">
        <v>18</v>
      </c>
      <c r="O27" s="119">
        <v>9.3</v>
      </c>
      <c r="P27" s="117">
        <f t="shared" si="6"/>
        <v>0.001317812431363936</v>
      </c>
      <c r="Q27" s="118">
        <v>550</v>
      </c>
      <c r="R27" s="119">
        <v>2204.150788008345</v>
      </c>
      <c r="S27" s="117">
        <f t="shared" si="7"/>
        <v>0.040266490958342484</v>
      </c>
      <c r="T27" s="118">
        <f t="shared" si="12"/>
        <v>1733</v>
      </c>
      <c r="U27" s="119">
        <f t="shared" si="10"/>
        <v>3207.2999999999997</v>
      </c>
      <c r="V27" s="117">
        <f t="shared" si="11"/>
        <v>0.12687605241965005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0.10176440442199282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0.17087634526685702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33745</v>
      </c>
      <c r="D28" s="112">
        <v>10283</v>
      </c>
      <c r="E28" s="113">
        <f t="shared" si="0"/>
        <v>0.30472662616683954</v>
      </c>
      <c r="F28" s="114">
        <v>21226.899999999994</v>
      </c>
      <c r="G28" s="114">
        <f t="shared" si="3"/>
        <v>1032.1355635514924</v>
      </c>
      <c r="H28" s="115">
        <v>1163</v>
      </c>
      <c r="I28" s="116">
        <v>3255.6</v>
      </c>
      <c r="J28" s="117">
        <f t="shared" si="4"/>
        <v>0.03446436509112461</v>
      </c>
      <c r="K28" s="118">
        <v>3082</v>
      </c>
      <c r="L28" s="119">
        <v>7359.4</v>
      </c>
      <c r="M28" s="117">
        <f t="shared" si="5"/>
        <v>0.09133204919247295</v>
      </c>
      <c r="N28" s="118">
        <v>575</v>
      </c>
      <c r="O28" s="119">
        <v>398.1</v>
      </c>
      <c r="P28" s="117">
        <f t="shared" si="6"/>
        <v>0.01703956141650615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5463</v>
      </c>
      <c r="U28" s="119">
        <f t="shared" si="10"/>
        <v>10213.799999999996</v>
      </c>
      <c r="V28" s="117">
        <f t="shared" si="11"/>
        <v>0.1618906504667358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0.10120017780411913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0.16784708845754925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44786</v>
      </c>
      <c r="D29" s="112">
        <v>11788</v>
      </c>
      <c r="E29" s="113">
        <f t="shared" si="0"/>
        <v>0.26320725226633324</v>
      </c>
      <c r="F29" s="114">
        <v>24452.1</v>
      </c>
      <c r="G29" s="114">
        <f t="shared" si="3"/>
        <v>1037.160671869698</v>
      </c>
      <c r="H29" s="115">
        <v>1973</v>
      </c>
      <c r="I29" s="116">
        <v>5797</v>
      </c>
      <c r="J29" s="117">
        <f t="shared" si="4"/>
        <v>0.04405394542937525</v>
      </c>
      <c r="K29" s="118">
        <v>4137</v>
      </c>
      <c r="L29" s="119">
        <v>8758.3</v>
      </c>
      <c r="M29" s="117">
        <f t="shared" si="5"/>
        <v>0.09237261644263832</v>
      </c>
      <c r="N29" s="118">
        <v>568</v>
      </c>
      <c r="O29" s="119">
        <v>419.2</v>
      </c>
      <c r="P29" s="117">
        <f t="shared" si="6"/>
        <v>0.01268253472067164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5110</v>
      </c>
      <c r="U29" s="119">
        <f t="shared" si="10"/>
        <v>9477.599999999999</v>
      </c>
      <c r="V29" s="117">
        <f t="shared" si="11"/>
        <v>0.11409815567364802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0.10195150270173715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0.11968025722323941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127497</v>
      </c>
      <c r="D30" s="112">
        <v>31928</v>
      </c>
      <c r="E30" s="113">
        <f t="shared" si="0"/>
        <v>0.2504215785469462</v>
      </c>
      <c r="F30" s="114">
        <v>64482.42999999999</v>
      </c>
      <c r="G30" s="114">
        <f t="shared" si="3"/>
        <v>1009.8100413430218</v>
      </c>
      <c r="H30" s="115">
        <v>4550</v>
      </c>
      <c r="I30" s="116">
        <v>13851.2</v>
      </c>
      <c r="J30" s="117">
        <f t="shared" si="4"/>
        <v>0.035687114206608785</v>
      </c>
      <c r="K30" s="118">
        <v>11558</v>
      </c>
      <c r="L30" s="119">
        <v>22623.6</v>
      </c>
      <c r="M30" s="117">
        <f t="shared" si="5"/>
        <v>0.09065311340658996</v>
      </c>
      <c r="N30" s="118">
        <v>1713</v>
      </c>
      <c r="O30" s="119">
        <v>1138.83</v>
      </c>
      <c r="P30" s="117">
        <f t="shared" si="6"/>
        <v>0.013435610249652933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14107</v>
      </c>
      <c r="U30" s="119">
        <f t="shared" si="10"/>
        <v>26868.799999999996</v>
      </c>
      <c r="V30" s="117">
        <f t="shared" si="11"/>
        <v>0.11064574068409452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0.09783759617873362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0.11630861902633004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28346</v>
      </c>
      <c r="D31" s="112">
        <v>8988</v>
      </c>
      <c r="E31" s="113">
        <f t="shared" si="0"/>
        <v>0.3170817752063783</v>
      </c>
      <c r="F31" s="114">
        <v>22090.2</v>
      </c>
      <c r="G31" s="114">
        <f t="shared" si="3"/>
        <v>1228.871829105474</v>
      </c>
      <c r="H31" s="115">
        <v>1547</v>
      </c>
      <c r="I31" s="116">
        <v>6157</v>
      </c>
      <c r="J31" s="117">
        <f t="shared" si="4"/>
        <v>0.05457560149580188</v>
      </c>
      <c r="K31" s="121">
        <v>3400</v>
      </c>
      <c r="L31" s="119">
        <v>8858.5</v>
      </c>
      <c r="M31" s="117">
        <f>K32/C31</f>
        <v>1.4430960276582234</v>
      </c>
      <c r="N31" s="118">
        <v>479</v>
      </c>
      <c r="O31" s="119">
        <v>341.3</v>
      </c>
      <c r="P31" s="117">
        <f t="shared" si="6"/>
        <v>0.016898327806392437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108188</v>
      </c>
      <c r="U31" s="119">
        <f t="shared" si="10"/>
        <v>6733.400000000001</v>
      </c>
      <c r="V31" s="117">
        <f t="shared" si="11"/>
        <v>3.816693713398716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0.13437522048966344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0.13458689056657025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508260</v>
      </c>
      <c r="D32" s="112">
        <v>113614</v>
      </c>
      <c r="E32" s="113">
        <f t="shared" si="0"/>
        <v>0.2235351985204423</v>
      </c>
      <c r="F32" s="114">
        <v>232128.20463235982</v>
      </c>
      <c r="G32" s="114">
        <f t="shared" si="3"/>
        <v>1021.5651444028018</v>
      </c>
      <c r="H32" s="115">
        <v>19502</v>
      </c>
      <c r="I32" s="116">
        <v>57291</v>
      </c>
      <c r="J32" s="117">
        <f>H32/C32</f>
        <v>0.038370125526305435</v>
      </c>
      <c r="K32" s="118">
        <v>40906</v>
      </c>
      <c r="L32" s="119">
        <v>77675.9</v>
      </c>
      <c r="M32" s="117" t="e">
        <f>#REF!/C32</f>
        <v>#REF!</v>
      </c>
      <c r="N32" s="118">
        <v>4385</v>
      </c>
      <c r="O32" s="119">
        <v>2971.9</v>
      </c>
      <c r="P32" s="117">
        <f t="shared" si="6"/>
        <v>0.008627474127415102</v>
      </c>
      <c r="Q32" s="118">
        <v>482</v>
      </c>
      <c r="R32" s="119">
        <v>2220.404632359802</v>
      </c>
      <c r="S32" s="117">
        <f t="shared" si="7"/>
        <v>0.0009483335300830283</v>
      </c>
      <c r="T32" s="118">
        <f>D33-H32-K32-N32-Q32</f>
        <v>238127</v>
      </c>
      <c r="U32" s="119">
        <f t="shared" si="10"/>
        <v>91969.00000000003</v>
      </c>
      <c r="V32" s="117">
        <f t="shared" si="11"/>
        <v>0.46851414630307325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0.08610750403336875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0.0983394325738795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1217820</v>
      </c>
      <c r="D33" s="182">
        <f>SUM(D7:D32)</f>
        <v>303402</v>
      </c>
      <c r="E33" s="124">
        <f t="shared" si="0"/>
        <v>0.24913534019805883</v>
      </c>
      <c r="F33" s="125">
        <f>SUM(F7:F32)</f>
        <v>616209.7549146321</v>
      </c>
      <c r="G33" s="114">
        <f t="shared" si="3"/>
        <v>1015.5004827170421</v>
      </c>
      <c r="H33" s="123">
        <f>SUM(H7:H32)</f>
        <v>40460</v>
      </c>
      <c r="I33" s="125">
        <f>SUM(I7:I32)</f>
        <v>108251.97605</v>
      </c>
      <c r="J33" s="127">
        <f t="shared" si="4"/>
        <v>0.03322330065198469</v>
      </c>
      <c r="K33" s="170">
        <f>SUM(K7:K32)</f>
        <v>102475</v>
      </c>
      <c r="L33" s="125">
        <f>SUM(L7:L32)</f>
        <v>183475.3</v>
      </c>
      <c r="M33" s="127">
        <f t="shared" si="5"/>
        <v>0.08414626135225238</v>
      </c>
      <c r="N33" s="123">
        <f>SUM(N7:N32)</f>
        <v>8682</v>
      </c>
      <c r="O33" s="125">
        <f>SUM(O7:O32)</f>
        <v>5940.02</v>
      </c>
      <c r="P33" s="127">
        <f t="shared" si="6"/>
        <v>0.007129132384096172</v>
      </c>
      <c r="Q33" s="123">
        <f>SUM(Q7:Q32)</f>
        <v>14666</v>
      </c>
      <c r="R33" s="125">
        <f>SUM(R7:R32)</f>
        <v>61678.785753639975</v>
      </c>
      <c r="S33" s="127">
        <f t="shared" si="7"/>
        <v>0.012042830631784664</v>
      </c>
      <c r="T33" s="170">
        <f t="shared" si="12"/>
        <v>137119</v>
      </c>
      <c r="U33" s="125">
        <f>SUM(U7:U32)</f>
        <v>256863.6731109922</v>
      </c>
      <c r="V33" s="127">
        <f t="shared" si="11"/>
        <v>0.11259381517794091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0.08994104219014304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0.12782595129001</v>
      </c>
      <c r="AD33" s="129">
        <f t="shared" si="2"/>
        <v>609.4582352917537</v>
      </c>
    </row>
    <row r="34" spans="4:24" ht="15" hidden="1">
      <c r="D34" s="104">
        <f>H33+K33+N33+Q33+T33</f>
        <v>303402</v>
      </c>
      <c r="I34" s="105">
        <f>I33/H33/5*1000</f>
        <v>535.1061594167079</v>
      </c>
      <c r="L34" s="105">
        <f>L33/K33/5*1000</f>
        <v>358.08792388387405</v>
      </c>
      <c r="O34" s="105">
        <f>O33/N33/5*1000</f>
        <v>136.8352914075098</v>
      </c>
      <c r="R34" s="105">
        <f>R33/Q33/5*1000</f>
        <v>841.1125835761621</v>
      </c>
      <c r="U34" s="105">
        <f>U33/T33/5*1000</f>
        <v>374.65803150692784</v>
      </c>
      <c r="W34" s="135">
        <f>'МСП за январь-июнь 2019'!B36-K34</f>
        <v>0</v>
      </c>
      <c r="X34" s="120">
        <f>'МСП за январь-июнь 2019'!I36-'по форме министра на 01.05.2020'!L34-'МСП за январь-июнь 2019'!O36</f>
        <v>-358.08792388387405</v>
      </c>
    </row>
    <row r="35" ht="15">
      <c r="A35" s="132" t="s">
        <v>157</v>
      </c>
    </row>
    <row r="36" ht="15">
      <c r="A36" s="132" t="s">
        <v>142</v>
      </c>
    </row>
    <row r="37" spans="1:25" ht="15">
      <c r="A37" s="133" t="s">
        <v>143</v>
      </c>
      <c r="Y37" s="102" t="s">
        <v>155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0" zoomScaleNormal="40" zoomScaleSheetLayoutView="5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80" t="s">
        <v>35</v>
      </c>
      <c r="E6" s="180" t="s">
        <v>138</v>
      </c>
      <c r="F6" s="180" t="s">
        <v>139</v>
      </c>
      <c r="G6" s="180" t="s">
        <v>140</v>
      </c>
      <c r="H6" s="180" t="s">
        <v>35</v>
      </c>
      <c r="I6" s="180" t="s">
        <v>139</v>
      </c>
      <c r="J6" s="180" t="s">
        <v>47</v>
      </c>
      <c r="K6" s="180" t="s">
        <v>35</v>
      </c>
      <c r="L6" s="180" t="s">
        <v>139</v>
      </c>
      <c r="M6" s="180" t="s">
        <v>47</v>
      </c>
      <c r="N6" s="180" t="s">
        <v>35</v>
      </c>
      <c r="O6" s="180" t="s">
        <v>139</v>
      </c>
      <c r="P6" s="180" t="s">
        <v>47</v>
      </c>
      <c r="Q6" s="180" t="s">
        <v>35</v>
      </c>
      <c r="R6" s="180" t="s">
        <v>139</v>
      </c>
      <c r="S6" s="180" t="s">
        <v>47</v>
      </c>
      <c r="T6" s="180" t="s">
        <v>35</v>
      </c>
      <c r="U6" s="180" t="s">
        <v>139</v>
      </c>
      <c r="V6" s="180" t="s">
        <v>47</v>
      </c>
      <c r="W6" s="181" t="s">
        <v>2</v>
      </c>
      <c r="X6" s="180" t="s">
        <v>33</v>
      </c>
      <c r="Y6" s="180" t="s">
        <v>47</v>
      </c>
      <c r="Z6" s="180" t="s">
        <v>31</v>
      </c>
      <c r="AA6" s="180" t="s">
        <v>2</v>
      </c>
      <c r="AB6" s="180" t="s">
        <v>34</v>
      </c>
      <c r="AC6" s="180" t="s">
        <v>47</v>
      </c>
      <c r="AD6" s="180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13862</v>
      </c>
      <c r="D7" s="112">
        <v>3628</v>
      </c>
      <c r="E7" s="113">
        <f aca="true" t="shared" si="0" ref="E7:E33">D7/C7</f>
        <v>0.26172269513778673</v>
      </c>
      <c r="F7" s="114">
        <v>3444.5761024605536</v>
      </c>
      <c r="G7" s="114">
        <f>F7/D7/2*1000</f>
        <v>474.7210725552031</v>
      </c>
      <c r="H7" s="115">
        <v>130</v>
      </c>
      <c r="I7" s="116">
        <v>217.95000000000002</v>
      </c>
      <c r="J7" s="117">
        <f>H7/C7</f>
        <v>0.009378156110229404</v>
      </c>
      <c r="K7" s="118">
        <v>1046</v>
      </c>
      <c r="L7" s="119">
        <v>680.6</v>
      </c>
      <c r="M7" s="117">
        <f>K7/C7</f>
        <v>0.07545808685615352</v>
      </c>
      <c r="N7" s="118">
        <v>0</v>
      </c>
      <c r="O7" s="119">
        <v>0</v>
      </c>
      <c r="P7" s="117">
        <f>N7/C7</f>
        <v>0</v>
      </c>
      <c r="Q7" s="118">
        <v>347</v>
      </c>
      <c r="R7" s="119">
        <v>702.391261444242</v>
      </c>
      <c r="S7" s="117">
        <f>Q7/C7</f>
        <v>0.02503246284807387</v>
      </c>
      <c r="T7" s="118">
        <f>D7-H7-K7-Q7</f>
        <v>2105</v>
      </c>
      <c r="U7" s="119">
        <f>F7-I7-L7-R7</f>
        <v>1843.6348410163118</v>
      </c>
      <c r="V7" s="117">
        <f>T7/C7</f>
        <v>0.15185398932332997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0.08195065647092771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0.17832924541913145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14898</v>
      </c>
      <c r="D8" s="112">
        <v>4827</v>
      </c>
      <c r="E8" s="113">
        <f t="shared" si="0"/>
        <v>0.32400322190898107</v>
      </c>
      <c r="F8" s="114">
        <v>4696.434449379597</v>
      </c>
      <c r="G8" s="114">
        <f aca="true" t="shared" si="3" ref="G8:G33">F8/D8/2*1000</f>
        <v>486.47549713896797</v>
      </c>
      <c r="H8" s="115">
        <v>725</v>
      </c>
      <c r="I8" s="116">
        <v>583.67</v>
      </c>
      <c r="J8" s="117">
        <f aca="true" t="shared" si="4" ref="J8:J33">H8/C8</f>
        <v>0.048664250234930866</v>
      </c>
      <c r="K8" s="118">
        <v>1219</v>
      </c>
      <c r="L8" s="119">
        <v>829.7</v>
      </c>
      <c r="M8" s="117">
        <f aca="true" t="shared" si="5" ref="M8:M33">K8/C8</f>
        <v>0.08182306349845617</v>
      </c>
      <c r="N8" s="118">
        <v>10</v>
      </c>
      <c r="O8" s="119">
        <v>3.5</v>
      </c>
      <c r="P8" s="117">
        <f aca="true" t="shared" si="6" ref="P8:P33">N8/C8</f>
        <v>0.0006712310377231843</v>
      </c>
      <c r="Q8" s="118">
        <v>568</v>
      </c>
      <c r="R8" s="119">
        <v>1105.597924254543</v>
      </c>
      <c r="S8" s="117">
        <f aca="true" t="shared" si="7" ref="S8:S33">Q8/C8</f>
        <v>0.03812592294267687</v>
      </c>
      <c r="T8" s="118">
        <f>D8-H8-K8-N8-Q8</f>
        <v>2305</v>
      </c>
      <c r="U8" s="119">
        <f>F8-I8-L8-O8-R8</f>
        <v>2173.9665251250544</v>
      </c>
      <c r="V8" s="117">
        <f>T8/C8</f>
        <v>0.15471875419519399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0.08806551214928178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0.1970063095717546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32857</v>
      </c>
      <c r="D9" s="112">
        <v>10171</v>
      </c>
      <c r="E9" s="113">
        <f t="shared" si="0"/>
        <v>0.3095535197979122</v>
      </c>
      <c r="F9" s="114">
        <v>9579.310245665441</v>
      </c>
      <c r="G9" s="114">
        <f t="shared" si="3"/>
        <v>470.91290166480394</v>
      </c>
      <c r="H9" s="115">
        <v>897</v>
      </c>
      <c r="I9" s="116">
        <v>840.0600000000001</v>
      </c>
      <c r="J9" s="117">
        <f t="shared" si="4"/>
        <v>0.027300118696168243</v>
      </c>
      <c r="K9" s="118">
        <v>3335</v>
      </c>
      <c r="L9" s="119">
        <v>2388.4</v>
      </c>
      <c r="M9" s="117">
        <f t="shared" si="5"/>
        <v>0.10150044130626655</v>
      </c>
      <c r="N9" s="118">
        <v>12</v>
      </c>
      <c r="O9" s="119">
        <v>4.6</v>
      </c>
      <c r="P9" s="117">
        <f t="shared" si="6"/>
        <v>0.0003652189792129531</v>
      </c>
      <c r="Q9" s="118">
        <v>1349</v>
      </c>
      <c r="R9" s="119">
        <v>2016.1825932652227</v>
      </c>
      <c r="S9" s="117">
        <f t="shared" si="7"/>
        <v>0.04105670024652281</v>
      </c>
      <c r="T9" s="118">
        <f>D9-H9-K9-N9-Q9</f>
        <v>4578</v>
      </c>
      <c r="U9" s="119">
        <f aca="true" t="shared" si="10" ref="U9:U32">F9-I9-L9-O9-R9</f>
        <v>4330.067652400219</v>
      </c>
      <c r="V9" s="117">
        <f aca="true" t="shared" si="11" ref="V9:V33">T9/C9</f>
        <v>0.1393310405697416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0.10719177039900174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0.18364427671424657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30618</v>
      </c>
      <c r="D10" s="112">
        <v>7374</v>
      </c>
      <c r="E10" s="113">
        <f t="shared" si="0"/>
        <v>0.2408387223202038</v>
      </c>
      <c r="F10" s="114">
        <v>7547.362990498487</v>
      </c>
      <c r="G10" s="114">
        <f t="shared" si="3"/>
        <v>511.75501698525136</v>
      </c>
      <c r="H10" s="115">
        <v>653</v>
      </c>
      <c r="I10" s="116">
        <v>611.17</v>
      </c>
      <c r="J10" s="117">
        <f t="shared" si="4"/>
        <v>0.0213273237964596</v>
      </c>
      <c r="K10" s="118">
        <v>2255</v>
      </c>
      <c r="L10" s="119">
        <v>1850.6</v>
      </c>
      <c r="M10" s="117">
        <f t="shared" si="5"/>
        <v>0.07364948722973415</v>
      </c>
      <c r="N10" s="118">
        <v>95</v>
      </c>
      <c r="O10" s="119">
        <v>36.5</v>
      </c>
      <c r="P10" s="117">
        <f t="shared" si="6"/>
        <v>0.003102750016330263</v>
      </c>
      <c r="Q10" s="118">
        <v>687</v>
      </c>
      <c r="R10" s="119">
        <v>1757.2242342955808</v>
      </c>
      <c r="S10" s="117">
        <f t="shared" si="7"/>
        <v>0.022437781697040957</v>
      </c>
      <c r="T10" s="118">
        <f aca="true" t="shared" si="12" ref="T10:T33">D10-H10-K10-N10-Q10</f>
        <v>3684</v>
      </c>
      <c r="U10" s="119">
        <f t="shared" si="10"/>
        <v>3291.868756202907</v>
      </c>
      <c r="V10" s="117">
        <f t="shared" si="11"/>
        <v>0.12032137958063883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0.0797896662094193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0.15784832451499117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22606</v>
      </c>
      <c r="D11" s="112">
        <v>5460</v>
      </c>
      <c r="E11" s="113">
        <f t="shared" si="0"/>
        <v>0.2415287976643369</v>
      </c>
      <c r="F11" s="114">
        <v>5415.668462663384</v>
      </c>
      <c r="G11" s="114">
        <f t="shared" si="3"/>
        <v>495.9403354087348</v>
      </c>
      <c r="H11" s="115">
        <v>480</v>
      </c>
      <c r="I11" s="116">
        <v>410.92</v>
      </c>
      <c r="J11" s="117">
        <f t="shared" si="4"/>
        <v>0.02123330089356808</v>
      </c>
      <c r="K11" s="118">
        <v>1487</v>
      </c>
      <c r="L11" s="119">
        <v>1110.6</v>
      </c>
      <c r="M11" s="117">
        <f t="shared" si="5"/>
        <v>0.06577899672653278</v>
      </c>
      <c r="N11" s="118">
        <v>43</v>
      </c>
      <c r="O11" s="119">
        <v>16</v>
      </c>
      <c r="P11" s="117">
        <f t="shared" si="6"/>
        <v>0.0019021498717154738</v>
      </c>
      <c r="Q11" s="118">
        <v>770</v>
      </c>
      <c r="R11" s="119">
        <v>1480.3474104039192</v>
      </c>
      <c r="S11" s="117">
        <f t="shared" si="7"/>
        <v>0.034061753516765464</v>
      </c>
      <c r="T11" s="118">
        <f t="shared" si="12"/>
        <v>2680</v>
      </c>
      <c r="U11" s="119">
        <f t="shared" si="10"/>
        <v>2397.801052259465</v>
      </c>
      <c r="V11" s="117">
        <f t="shared" si="11"/>
        <v>0.11855259665575511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0.06984871273113333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0.15332212686897284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33906</v>
      </c>
      <c r="D12" s="112">
        <v>7495</v>
      </c>
      <c r="E12" s="113">
        <f t="shared" si="0"/>
        <v>0.22105232112310505</v>
      </c>
      <c r="F12" s="114">
        <v>7089.377346414529</v>
      </c>
      <c r="G12" s="114">
        <f t="shared" si="3"/>
        <v>472.94045006100924</v>
      </c>
      <c r="H12" s="115">
        <v>507</v>
      </c>
      <c r="I12" s="116">
        <v>343.63</v>
      </c>
      <c r="J12" s="117">
        <f t="shared" si="4"/>
        <v>0.014953105645018581</v>
      </c>
      <c r="K12" s="118">
        <v>2385</v>
      </c>
      <c r="L12" s="119">
        <v>1557.2</v>
      </c>
      <c r="M12" s="117">
        <f t="shared" si="5"/>
        <v>0.07034153247212882</v>
      </c>
      <c r="N12" s="118">
        <v>15</v>
      </c>
      <c r="O12" s="119">
        <v>4.8</v>
      </c>
      <c r="P12" s="117">
        <f t="shared" si="6"/>
        <v>0.00044239957529640774</v>
      </c>
      <c r="Q12" s="118">
        <v>1116</v>
      </c>
      <c r="R12" s="119">
        <v>2066.578604598282</v>
      </c>
      <c r="S12" s="117">
        <f t="shared" si="7"/>
        <v>0.03291452840205274</v>
      </c>
      <c r="T12" s="118">
        <f t="shared" si="12"/>
        <v>3472</v>
      </c>
      <c r="U12" s="119">
        <f t="shared" si="10"/>
        <v>3117.168741816247</v>
      </c>
      <c r="V12" s="117">
        <f t="shared" si="11"/>
        <v>0.1024007550286085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0.07346782280422344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0.13537427004070077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18157</v>
      </c>
      <c r="D13" s="112">
        <v>5128</v>
      </c>
      <c r="E13" s="113">
        <f t="shared" si="0"/>
        <v>0.2824255108222724</v>
      </c>
      <c r="F13" s="114">
        <v>5015.184088927765</v>
      </c>
      <c r="G13" s="114">
        <f t="shared" si="3"/>
        <v>489.0000086708039</v>
      </c>
      <c r="H13" s="115">
        <v>524</v>
      </c>
      <c r="I13" s="116">
        <v>637.87</v>
      </c>
      <c r="J13" s="117">
        <f t="shared" si="4"/>
        <v>0.028859393071542654</v>
      </c>
      <c r="K13" s="118">
        <v>1650</v>
      </c>
      <c r="L13" s="119">
        <v>1407.2</v>
      </c>
      <c r="M13" s="117">
        <f t="shared" si="5"/>
        <v>0.09087404306878889</v>
      </c>
      <c r="N13" s="118">
        <v>151</v>
      </c>
      <c r="O13" s="119">
        <v>60.9</v>
      </c>
      <c r="P13" s="117">
        <f t="shared" si="6"/>
        <v>0.00831635182023462</v>
      </c>
      <c r="Q13" s="118">
        <v>282</v>
      </c>
      <c r="R13" s="119">
        <v>522.1466496567366</v>
      </c>
      <c r="S13" s="117">
        <f t="shared" si="7"/>
        <v>0.015531200088120284</v>
      </c>
      <c r="T13" s="118">
        <f t="shared" si="12"/>
        <v>2521</v>
      </c>
      <c r="U13" s="119">
        <f t="shared" si="10"/>
        <v>2387.067439271028</v>
      </c>
      <c r="V13" s="117">
        <f t="shared" si="11"/>
        <v>0.13884452277358594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0.10007159773090268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0.1589469626039544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24173</v>
      </c>
      <c r="D14" s="112">
        <v>7055</v>
      </c>
      <c r="E14" s="113">
        <f t="shared" si="0"/>
        <v>0.2918545484631614</v>
      </c>
      <c r="F14" s="114">
        <v>6786.497775278148</v>
      </c>
      <c r="G14" s="114">
        <f t="shared" si="3"/>
        <v>480.970784924036</v>
      </c>
      <c r="H14" s="115">
        <v>423</v>
      </c>
      <c r="I14" s="116">
        <v>312.84</v>
      </c>
      <c r="J14" s="117">
        <f t="shared" si="4"/>
        <v>0.017498862367103792</v>
      </c>
      <c r="K14" s="118">
        <v>2735</v>
      </c>
      <c r="L14" s="119">
        <v>1981</v>
      </c>
      <c r="M14" s="117">
        <f t="shared" si="5"/>
        <v>0.11314276258635668</v>
      </c>
      <c r="N14" s="118">
        <v>7</v>
      </c>
      <c r="O14" s="119">
        <v>2.9</v>
      </c>
      <c r="P14" s="117">
        <f t="shared" si="6"/>
        <v>0.00028957928267074834</v>
      </c>
      <c r="Q14" s="118">
        <v>841</v>
      </c>
      <c r="R14" s="119">
        <v>1670.0236331951985</v>
      </c>
      <c r="S14" s="117">
        <f t="shared" si="7"/>
        <v>0.034790882389442765</v>
      </c>
      <c r="T14" s="118">
        <f t="shared" si="12"/>
        <v>3049</v>
      </c>
      <c r="U14" s="119">
        <f t="shared" si="10"/>
        <v>2819.73414208295</v>
      </c>
      <c r="V14" s="117">
        <f t="shared" si="11"/>
        <v>0.1261324618375874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0.1198030860877839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0.16117155504074795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13710</v>
      </c>
      <c r="D15" s="112">
        <v>3764</v>
      </c>
      <c r="E15" s="113">
        <f t="shared" si="0"/>
        <v>0.27454412837345005</v>
      </c>
      <c r="F15" s="114">
        <v>3597.206406497201</v>
      </c>
      <c r="G15" s="114">
        <f t="shared" si="3"/>
        <v>477.84357153257184</v>
      </c>
      <c r="H15" s="115">
        <v>289</v>
      </c>
      <c r="I15" s="116">
        <v>343.51</v>
      </c>
      <c r="J15" s="117">
        <f t="shared" si="4"/>
        <v>0.021079504011670313</v>
      </c>
      <c r="K15" s="118">
        <v>1108</v>
      </c>
      <c r="L15" s="119">
        <v>716.5</v>
      </c>
      <c r="M15" s="117">
        <f t="shared" si="5"/>
        <v>0.08081692195477753</v>
      </c>
      <c r="N15" s="118">
        <v>13</v>
      </c>
      <c r="O15" s="119">
        <v>5</v>
      </c>
      <c r="P15" s="117">
        <f t="shared" si="6"/>
        <v>0.0009482129832239242</v>
      </c>
      <c r="Q15" s="118">
        <v>393</v>
      </c>
      <c r="R15" s="119">
        <v>724.0297343158899</v>
      </c>
      <c r="S15" s="117">
        <f t="shared" si="7"/>
        <v>0.028665207877461706</v>
      </c>
      <c r="T15" s="118">
        <f t="shared" si="12"/>
        <v>1961</v>
      </c>
      <c r="U15" s="119">
        <f t="shared" si="10"/>
        <v>1808.1666721813108</v>
      </c>
      <c r="V15" s="117">
        <f t="shared" si="11"/>
        <v>0.14303428154631656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0.0800875273522976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0.17366885485047412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13191</v>
      </c>
      <c r="D16" s="112">
        <v>4066</v>
      </c>
      <c r="E16" s="113">
        <f t="shared" si="0"/>
        <v>0.3082404669850656</v>
      </c>
      <c r="F16" s="114">
        <v>4174.357930962492</v>
      </c>
      <c r="G16" s="114">
        <f t="shared" si="3"/>
        <v>513.3248808365091</v>
      </c>
      <c r="H16" s="115">
        <v>373</v>
      </c>
      <c r="I16" s="116">
        <v>353.76</v>
      </c>
      <c r="J16" s="117">
        <f t="shared" si="4"/>
        <v>0.028276855431733756</v>
      </c>
      <c r="K16" s="118">
        <v>1097</v>
      </c>
      <c r="L16" s="119">
        <v>1016.2</v>
      </c>
      <c r="M16" s="117">
        <f t="shared" si="5"/>
        <v>0.08316276248957623</v>
      </c>
      <c r="N16" s="118">
        <v>14</v>
      </c>
      <c r="O16" s="119">
        <v>4</v>
      </c>
      <c r="P16" s="117">
        <f t="shared" si="6"/>
        <v>0.0010613296944886666</v>
      </c>
      <c r="Q16" s="118">
        <v>515</v>
      </c>
      <c r="R16" s="119">
        <v>803.8309955980686</v>
      </c>
      <c r="S16" s="117">
        <f t="shared" si="7"/>
        <v>0.03904177090440452</v>
      </c>
      <c r="T16" s="118">
        <f t="shared" si="12"/>
        <v>2067</v>
      </c>
      <c r="U16" s="119">
        <f t="shared" si="10"/>
        <v>1996.5669353644234</v>
      </c>
      <c r="V16" s="117">
        <f t="shared" si="11"/>
        <v>0.1566977484648624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0.08922750360094003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0.19611856568872715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21278</v>
      </c>
      <c r="D17" s="112">
        <v>5309</v>
      </c>
      <c r="E17" s="113">
        <f t="shared" si="0"/>
        <v>0.24950653256885044</v>
      </c>
      <c r="F17" s="114">
        <v>5153.082071206825</v>
      </c>
      <c r="G17" s="114">
        <f t="shared" si="3"/>
        <v>485.3156970434004</v>
      </c>
      <c r="H17" s="115">
        <v>548</v>
      </c>
      <c r="I17" s="116">
        <v>733.9300000000001</v>
      </c>
      <c r="J17" s="117">
        <f t="shared" si="4"/>
        <v>0.025754300216185733</v>
      </c>
      <c r="K17" s="118">
        <v>1746</v>
      </c>
      <c r="L17" s="119">
        <v>1446.6</v>
      </c>
      <c r="M17" s="117">
        <f t="shared" si="5"/>
        <v>0.08205658426543848</v>
      </c>
      <c r="N17" s="118">
        <v>82</v>
      </c>
      <c r="O17" s="119">
        <v>28.7</v>
      </c>
      <c r="P17" s="117">
        <f t="shared" si="6"/>
        <v>0.003853745652786916</v>
      </c>
      <c r="Q17" s="118">
        <v>394</v>
      </c>
      <c r="R17" s="119">
        <v>616.2178215591078</v>
      </c>
      <c r="S17" s="117">
        <f t="shared" si="7"/>
        <v>0.018516777892659084</v>
      </c>
      <c r="T17" s="118">
        <f t="shared" si="12"/>
        <v>2539</v>
      </c>
      <c r="U17" s="119">
        <f t="shared" si="10"/>
        <v>2327.6342496477173</v>
      </c>
      <c r="V17" s="117">
        <f t="shared" si="11"/>
        <v>0.11932512454178024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0.09032803834946894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0.1438575054046433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31615</v>
      </c>
      <c r="D18" s="112">
        <v>8433</v>
      </c>
      <c r="E18" s="113">
        <f t="shared" si="0"/>
        <v>0.26674047129527123</v>
      </c>
      <c r="F18" s="114">
        <v>8189.454896417974</v>
      </c>
      <c r="G18" s="114">
        <f t="shared" si="3"/>
        <v>485.55999623016567</v>
      </c>
      <c r="H18" s="115">
        <v>814</v>
      </c>
      <c r="I18" s="116">
        <v>718.63</v>
      </c>
      <c r="J18" s="117">
        <f t="shared" si="4"/>
        <v>0.025747271864621224</v>
      </c>
      <c r="K18" s="118">
        <v>2360</v>
      </c>
      <c r="L18" s="119">
        <v>1805.9</v>
      </c>
      <c r="M18" s="117">
        <f t="shared" si="5"/>
        <v>0.07464811007433181</v>
      </c>
      <c r="N18" s="118">
        <v>40</v>
      </c>
      <c r="O18" s="119">
        <v>12</v>
      </c>
      <c r="P18" s="117">
        <f t="shared" si="6"/>
        <v>0.0012652222046496916</v>
      </c>
      <c r="Q18" s="118">
        <v>1067</v>
      </c>
      <c r="R18" s="119">
        <v>1789.990520769664</v>
      </c>
      <c r="S18" s="117">
        <f t="shared" si="7"/>
        <v>0.033749802309030526</v>
      </c>
      <c r="T18" s="118">
        <f t="shared" si="12"/>
        <v>4152</v>
      </c>
      <c r="U18" s="119">
        <f t="shared" si="10"/>
        <v>3862.9343756483095</v>
      </c>
      <c r="V18" s="117">
        <f t="shared" si="11"/>
        <v>0.13133006484263798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0.07812747113711846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0.1669460699035268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11655</v>
      </c>
      <c r="D19" s="112">
        <v>3227</v>
      </c>
      <c r="E19" s="113">
        <f t="shared" si="0"/>
        <v>0.2768768768768769</v>
      </c>
      <c r="F19" s="114">
        <v>3258.5307352645295</v>
      </c>
      <c r="G19" s="114">
        <f t="shared" si="3"/>
        <v>504.88545634715365</v>
      </c>
      <c r="H19" s="115">
        <v>218</v>
      </c>
      <c r="I19" s="116">
        <v>234.32000000000002</v>
      </c>
      <c r="J19" s="117">
        <f t="shared" si="4"/>
        <v>0.018704418704418704</v>
      </c>
      <c r="K19" s="118">
        <v>951</v>
      </c>
      <c r="L19" s="119">
        <v>743.2</v>
      </c>
      <c r="M19" s="117">
        <f t="shared" si="5"/>
        <v>0.08159588159588159</v>
      </c>
      <c r="N19" s="118">
        <v>27</v>
      </c>
      <c r="O19" s="119">
        <v>9.1</v>
      </c>
      <c r="P19" s="117">
        <f t="shared" si="6"/>
        <v>0.0023166023166023165</v>
      </c>
      <c r="Q19" s="118">
        <v>360</v>
      </c>
      <c r="R19" s="119">
        <v>693.376900870918</v>
      </c>
      <c r="S19" s="117">
        <f t="shared" si="7"/>
        <v>0.03088803088803089</v>
      </c>
      <c r="T19" s="118">
        <f t="shared" si="12"/>
        <v>1671</v>
      </c>
      <c r="U19" s="119">
        <f t="shared" si="10"/>
        <v>1578.5338343936112</v>
      </c>
      <c r="V19" s="117">
        <f t="shared" si="11"/>
        <v>0.14337194337194337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0.08777348777348777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0.18078078078078078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21852</v>
      </c>
      <c r="D20" s="112">
        <v>5589</v>
      </c>
      <c r="E20" s="113">
        <f t="shared" si="0"/>
        <v>0.2557660626029654</v>
      </c>
      <c r="F20" s="114">
        <v>5457.456307204013</v>
      </c>
      <c r="G20" s="114">
        <f t="shared" si="3"/>
        <v>488.231911540885</v>
      </c>
      <c r="H20" s="115">
        <v>418</v>
      </c>
      <c r="I20" s="116">
        <v>359.49</v>
      </c>
      <c r="J20" s="117">
        <f t="shared" si="4"/>
        <v>0.019128683873329673</v>
      </c>
      <c r="K20" s="118">
        <v>1896</v>
      </c>
      <c r="L20" s="119">
        <v>1278.5</v>
      </c>
      <c r="M20" s="117">
        <f t="shared" si="5"/>
        <v>0.08676551345414607</v>
      </c>
      <c r="N20" s="118">
        <v>39</v>
      </c>
      <c r="O20" s="119">
        <v>14.8</v>
      </c>
      <c r="P20" s="117">
        <f t="shared" si="6"/>
        <v>0.0017847336628226248</v>
      </c>
      <c r="Q20" s="118">
        <v>795</v>
      </c>
      <c r="R20" s="119">
        <v>1585.465474552404</v>
      </c>
      <c r="S20" s="117">
        <f t="shared" si="7"/>
        <v>0.03638110928061505</v>
      </c>
      <c r="T20" s="118">
        <f t="shared" si="12"/>
        <v>2441</v>
      </c>
      <c r="U20" s="119">
        <f t="shared" si="10"/>
        <v>2219.200832651609</v>
      </c>
      <c r="V20" s="117">
        <f t="shared" si="11"/>
        <v>0.11170602233205199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0.09065531759106718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0.1511989749222039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34933</v>
      </c>
      <c r="D21" s="112">
        <v>7814</v>
      </c>
      <c r="E21" s="113">
        <f t="shared" si="0"/>
        <v>0.22368534050897432</v>
      </c>
      <c r="F21" s="114">
        <v>6467.590182151103</v>
      </c>
      <c r="G21" s="114">
        <f t="shared" si="3"/>
        <v>413.8463131655428</v>
      </c>
      <c r="H21" s="115">
        <v>518</v>
      </c>
      <c r="I21" s="116">
        <v>287.54</v>
      </c>
      <c r="J21" s="117">
        <f t="shared" si="4"/>
        <v>0.014828385767039761</v>
      </c>
      <c r="K21" s="118">
        <v>2600</v>
      </c>
      <c r="L21" s="119">
        <v>1759.6</v>
      </c>
      <c r="M21" s="117">
        <f t="shared" si="5"/>
        <v>0.07442819110869378</v>
      </c>
      <c r="N21" s="118">
        <v>101</v>
      </c>
      <c r="O21" s="119">
        <v>41.5</v>
      </c>
      <c r="P21" s="117">
        <f t="shared" si="6"/>
        <v>0.0028912489622992584</v>
      </c>
      <c r="Q21" s="118">
        <v>472</v>
      </c>
      <c r="R21" s="119">
        <v>692.8484123794004</v>
      </c>
      <c r="S21" s="117">
        <f t="shared" si="7"/>
        <v>0.013511579308962872</v>
      </c>
      <c r="T21" s="118">
        <f t="shared" si="12"/>
        <v>4123</v>
      </c>
      <c r="U21" s="119">
        <f t="shared" si="10"/>
        <v>3686.1017697717034</v>
      </c>
      <c r="V21" s="117">
        <f t="shared" si="11"/>
        <v>0.11802593536197864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0.08043969885208828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0.1329974522657659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62441</v>
      </c>
      <c r="D22" s="112">
        <v>12525</v>
      </c>
      <c r="E22" s="113">
        <f t="shared" si="0"/>
        <v>0.20058935635239666</v>
      </c>
      <c r="F22" s="114">
        <v>12130.312136237086</v>
      </c>
      <c r="G22" s="114">
        <f t="shared" si="3"/>
        <v>484.2439974545743</v>
      </c>
      <c r="H22" s="115">
        <v>1097</v>
      </c>
      <c r="I22" s="116">
        <v>1214.98</v>
      </c>
      <c r="J22" s="117">
        <f t="shared" si="4"/>
        <v>0.017568584743998333</v>
      </c>
      <c r="K22" s="118">
        <v>3660</v>
      </c>
      <c r="L22" s="119">
        <v>3131.1</v>
      </c>
      <c r="M22" s="117">
        <f t="shared" si="5"/>
        <v>0.058615332874233275</v>
      </c>
      <c r="N22" s="118">
        <v>102</v>
      </c>
      <c r="O22" s="119">
        <v>34.9</v>
      </c>
      <c r="P22" s="117">
        <f t="shared" si="6"/>
        <v>0.0016335420637081405</v>
      </c>
      <c r="Q22" s="118">
        <v>1385</v>
      </c>
      <c r="R22" s="119">
        <v>1994.4629585875123</v>
      </c>
      <c r="S22" s="117">
        <f t="shared" si="7"/>
        <v>0.022180938806233085</v>
      </c>
      <c r="T22" s="118">
        <f t="shared" si="12"/>
        <v>6281</v>
      </c>
      <c r="U22" s="119">
        <f t="shared" si="10"/>
        <v>5754.869177649574</v>
      </c>
      <c r="V22" s="117">
        <f t="shared" si="11"/>
        <v>0.10059095786422383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0.060505116830287795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0.12192309540205955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11635</v>
      </c>
      <c r="D23" s="112">
        <v>3661</v>
      </c>
      <c r="E23" s="113">
        <f t="shared" si="0"/>
        <v>0.3146540610227761</v>
      </c>
      <c r="F23" s="114">
        <v>3588.103608649729</v>
      </c>
      <c r="G23" s="114">
        <f t="shared" si="3"/>
        <v>490.0441967563137</v>
      </c>
      <c r="H23" s="115">
        <v>394</v>
      </c>
      <c r="I23" s="116">
        <v>358.43</v>
      </c>
      <c r="J23" s="117">
        <f t="shared" si="4"/>
        <v>0.033863343360550066</v>
      </c>
      <c r="K23" s="118">
        <v>1293</v>
      </c>
      <c r="L23" s="119">
        <v>954.3</v>
      </c>
      <c r="M23" s="117">
        <f t="shared" si="5"/>
        <v>0.11113021057155135</v>
      </c>
      <c r="N23" s="118">
        <v>24</v>
      </c>
      <c r="O23" s="119">
        <v>9.2</v>
      </c>
      <c r="P23" s="117">
        <f t="shared" si="6"/>
        <v>0.0020627417275461968</v>
      </c>
      <c r="Q23" s="118">
        <v>461</v>
      </c>
      <c r="R23" s="119">
        <v>889.1733610311013</v>
      </c>
      <c r="S23" s="117">
        <f t="shared" si="7"/>
        <v>0.0396218306832832</v>
      </c>
      <c r="T23" s="118">
        <f t="shared" si="12"/>
        <v>1489</v>
      </c>
      <c r="U23" s="119">
        <f t="shared" si="10"/>
        <v>1377.0002476186282</v>
      </c>
      <c r="V23" s="117">
        <f t="shared" si="11"/>
        <v>0.1279759346798453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0.1198109153416416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0.16991834980661796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8300</v>
      </c>
      <c r="D24" s="112">
        <v>2442</v>
      </c>
      <c r="E24" s="113">
        <f t="shared" si="0"/>
        <v>0.2942168674698795</v>
      </c>
      <c r="F24" s="114">
        <v>2204.9704228222345</v>
      </c>
      <c r="G24" s="114">
        <f t="shared" si="3"/>
        <v>451.4681455409981</v>
      </c>
      <c r="H24" s="115">
        <v>190</v>
      </c>
      <c r="I24" s="116">
        <v>142.35999999999999</v>
      </c>
      <c r="J24" s="117">
        <f t="shared" si="4"/>
        <v>0.02289156626506024</v>
      </c>
      <c r="K24" s="118">
        <v>818</v>
      </c>
      <c r="L24" s="119">
        <v>531.4</v>
      </c>
      <c r="M24" s="117">
        <f t="shared" si="5"/>
        <v>0.09855421686746987</v>
      </c>
      <c r="N24" s="118">
        <v>3</v>
      </c>
      <c r="O24" s="119">
        <v>1.1</v>
      </c>
      <c r="P24" s="117">
        <f t="shared" si="6"/>
        <v>0.00036144578313253013</v>
      </c>
      <c r="Q24" s="118">
        <v>320</v>
      </c>
      <c r="R24" s="119">
        <v>540.6437268223697</v>
      </c>
      <c r="S24" s="117">
        <f t="shared" si="7"/>
        <v>0.03855421686746988</v>
      </c>
      <c r="T24" s="118">
        <f t="shared" si="12"/>
        <v>1111</v>
      </c>
      <c r="U24" s="119">
        <f t="shared" si="10"/>
        <v>989.4666959998647</v>
      </c>
      <c r="V24" s="117">
        <f t="shared" si="11"/>
        <v>0.133855421686747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0.10542168674698796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0.1746987951807229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24123</v>
      </c>
      <c r="D25" s="112">
        <v>7112</v>
      </c>
      <c r="E25" s="113">
        <f t="shared" si="0"/>
        <v>0.2948223686937777</v>
      </c>
      <c r="F25" s="114">
        <v>6675.946261215861</v>
      </c>
      <c r="G25" s="114">
        <f t="shared" si="3"/>
        <v>469.34380351630074</v>
      </c>
      <c r="H25" s="115">
        <v>940</v>
      </c>
      <c r="I25" s="116">
        <v>967.28</v>
      </c>
      <c r="J25" s="117">
        <f t="shared" si="4"/>
        <v>0.038966960991584795</v>
      </c>
      <c r="K25" s="118">
        <v>2118</v>
      </c>
      <c r="L25" s="119">
        <v>1719.2</v>
      </c>
      <c r="M25" s="117">
        <f t="shared" si="5"/>
        <v>0.08780002487252829</v>
      </c>
      <c r="N25" s="118">
        <v>63</v>
      </c>
      <c r="O25" s="119">
        <v>23.1</v>
      </c>
      <c r="P25" s="117">
        <f t="shared" si="6"/>
        <v>0.002611615470712598</v>
      </c>
      <c r="Q25" s="118">
        <v>402</v>
      </c>
      <c r="R25" s="119">
        <v>610.9321952572341</v>
      </c>
      <c r="S25" s="117">
        <f t="shared" si="7"/>
        <v>0.016664593955975623</v>
      </c>
      <c r="T25" s="118">
        <f t="shared" si="12"/>
        <v>3589</v>
      </c>
      <c r="U25" s="119">
        <f t="shared" si="10"/>
        <v>3355.434065958628</v>
      </c>
      <c r="V25" s="117">
        <f t="shared" si="11"/>
        <v>0.14877917340297642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0.09522032914645774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0.16900882974754383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15717</v>
      </c>
      <c r="D26" s="112">
        <v>6453</v>
      </c>
      <c r="E26" s="113">
        <f t="shared" si="0"/>
        <v>0.4105745371254056</v>
      </c>
      <c r="F26" s="114">
        <v>5917.548694734146</v>
      </c>
      <c r="G26" s="114">
        <f t="shared" si="3"/>
        <v>458.5114438814618</v>
      </c>
      <c r="H26" s="115">
        <v>421</v>
      </c>
      <c r="I26" s="116">
        <v>289.3</v>
      </c>
      <c r="J26" s="117">
        <f t="shared" si="4"/>
        <v>0.02678628236940892</v>
      </c>
      <c r="K26" s="118">
        <v>1978</v>
      </c>
      <c r="L26" s="119">
        <v>1319.2</v>
      </c>
      <c r="M26" s="117">
        <f t="shared" si="5"/>
        <v>0.12585098937456257</v>
      </c>
      <c r="N26" s="118">
        <v>21</v>
      </c>
      <c r="O26" s="119">
        <v>9.2</v>
      </c>
      <c r="P26" s="117">
        <f t="shared" si="6"/>
        <v>0.0013361328497804924</v>
      </c>
      <c r="Q26" s="118">
        <v>649</v>
      </c>
      <c r="R26" s="119">
        <v>1027.3816275099578</v>
      </c>
      <c r="S26" s="117">
        <f t="shared" si="7"/>
        <v>0.041292867595597124</v>
      </c>
      <c r="T26" s="118">
        <f t="shared" si="12"/>
        <v>3384</v>
      </c>
      <c r="U26" s="119">
        <f t="shared" si="10"/>
        <v>3272.467067224188</v>
      </c>
      <c r="V26" s="117">
        <f t="shared" si="11"/>
        <v>0.2153082649360565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0.13310428198765667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0.2603550295857988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13659</v>
      </c>
      <c r="D27" s="112">
        <v>4033</v>
      </c>
      <c r="E27" s="113">
        <f t="shared" si="0"/>
        <v>0.29526319642726406</v>
      </c>
      <c r="F27" s="114">
        <v>3639.6734721247253</v>
      </c>
      <c r="G27" s="114">
        <f t="shared" si="3"/>
        <v>451.2364830305883</v>
      </c>
      <c r="H27" s="115">
        <v>438</v>
      </c>
      <c r="I27" s="116">
        <v>352.91999999999996</v>
      </c>
      <c r="J27" s="117">
        <f t="shared" si="4"/>
        <v>0.0320667691631891</v>
      </c>
      <c r="K27" s="118">
        <v>1284</v>
      </c>
      <c r="L27" s="119">
        <v>769.9</v>
      </c>
      <c r="M27" s="117">
        <f t="shared" si="5"/>
        <v>0.09400395343729409</v>
      </c>
      <c r="N27" s="118">
        <v>14</v>
      </c>
      <c r="O27" s="119">
        <v>4.5</v>
      </c>
      <c r="P27" s="117">
        <f t="shared" si="6"/>
        <v>0.0010249652243941724</v>
      </c>
      <c r="Q27" s="118">
        <v>556</v>
      </c>
      <c r="R27" s="119">
        <v>903.1868320033526</v>
      </c>
      <c r="S27" s="117">
        <f t="shared" si="7"/>
        <v>0.04070576176879713</v>
      </c>
      <c r="T27" s="118">
        <f t="shared" si="12"/>
        <v>1741</v>
      </c>
      <c r="U27" s="119">
        <f t="shared" si="10"/>
        <v>1609.1666401213724</v>
      </c>
      <c r="V27" s="117">
        <f t="shared" si="11"/>
        <v>0.12746174683358957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0.10176440442199282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0.17087634526685702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33745</v>
      </c>
      <c r="D28" s="112">
        <v>10234</v>
      </c>
      <c r="E28" s="113">
        <f t="shared" si="0"/>
        <v>0.3032745591939547</v>
      </c>
      <c r="F28" s="114">
        <v>10659.418178458425</v>
      </c>
      <c r="G28" s="114">
        <f t="shared" si="3"/>
        <v>520.7845504425652</v>
      </c>
      <c r="H28" s="115">
        <v>1144</v>
      </c>
      <c r="I28" s="116">
        <v>1597.8500000000001</v>
      </c>
      <c r="J28" s="117">
        <f t="shared" si="4"/>
        <v>0.033901318713883535</v>
      </c>
      <c r="K28" s="118">
        <v>3051</v>
      </c>
      <c r="L28" s="119">
        <v>3735.2</v>
      </c>
      <c r="M28" s="117">
        <f t="shared" si="5"/>
        <v>0.09041339457697437</v>
      </c>
      <c r="N28" s="118">
        <v>542</v>
      </c>
      <c r="O28" s="119">
        <v>196</v>
      </c>
      <c r="P28" s="117">
        <f t="shared" si="6"/>
        <v>0.01606163876129797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5497</v>
      </c>
      <c r="U28" s="119">
        <f t="shared" si="10"/>
        <v>5130.368178458425</v>
      </c>
      <c r="V28" s="117">
        <f t="shared" si="11"/>
        <v>0.16289820714179878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0.10120017780411913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0.16784708845754925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44786</v>
      </c>
      <c r="D29" s="112">
        <v>11612</v>
      </c>
      <c r="E29" s="113">
        <f t="shared" si="0"/>
        <v>0.2592774527754209</v>
      </c>
      <c r="F29" s="114">
        <v>12055.438224285532</v>
      </c>
      <c r="G29" s="114">
        <f t="shared" si="3"/>
        <v>519.093964187286</v>
      </c>
      <c r="H29" s="115">
        <v>1831</v>
      </c>
      <c r="I29" s="116">
        <v>2761.07</v>
      </c>
      <c r="J29" s="117">
        <f t="shared" si="4"/>
        <v>0.04088331174920734</v>
      </c>
      <c r="K29" s="118">
        <v>4098</v>
      </c>
      <c r="L29" s="119">
        <v>4315.3</v>
      </c>
      <c r="M29" s="117">
        <f t="shared" si="5"/>
        <v>0.09150180860090207</v>
      </c>
      <c r="N29" s="118">
        <v>539</v>
      </c>
      <c r="O29" s="119">
        <v>207.7</v>
      </c>
      <c r="P29" s="117">
        <f t="shared" si="6"/>
        <v>0.012035010940919038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5144</v>
      </c>
      <c r="U29" s="119">
        <f t="shared" si="10"/>
        <v>4771.368224285532</v>
      </c>
      <c r="V29" s="117">
        <f t="shared" si="11"/>
        <v>0.11485732148439244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0.10195150270173715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0.11968025722323941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127497</v>
      </c>
      <c r="D30" s="112">
        <v>31423</v>
      </c>
      <c r="E30" s="113">
        <f t="shared" si="0"/>
        <v>0.24646070103610282</v>
      </c>
      <c r="F30" s="114">
        <v>31822.880902095432</v>
      </c>
      <c r="G30" s="114">
        <f t="shared" si="3"/>
        <v>506.36286958749054</v>
      </c>
      <c r="H30" s="115">
        <v>4211</v>
      </c>
      <c r="I30" s="116">
        <v>6233.38</v>
      </c>
      <c r="J30" s="117">
        <f t="shared" si="4"/>
        <v>0.03302822811517134</v>
      </c>
      <c r="K30" s="118">
        <v>11452</v>
      </c>
      <c r="L30" s="119">
        <v>11542.3</v>
      </c>
      <c r="M30" s="117">
        <f t="shared" si="5"/>
        <v>0.08982172129540303</v>
      </c>
      <c r="N30" s="118">
        <v>1626</v>
      </c>
      <c r="O30" s="119">
        <v>562.7</v>
      </c>
      <c r="P30" s="117">
        <f t="shared" si="6"/>
        <v>0.012753241252735359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14134</v>
      </c>
      <c r="U30" s="119">
        <f t="shared" si="10"/>
        <v>13484.500902095431</v>
      </c>
      <c r="V30" s="117">
        <f t="shared" si="11"/>
        <v>0.11085751037279308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0.09783759617873362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0.11630861902633004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28346</v>
      </c>
      <c r="D31" s="112">
        <v>8918</v>
      </c>
      <c r="E31" s="113">
        <f t="shared" si="0"/>
        <v>0.31461229097579907</v>
      </c>
      <c r="F31" s="114">
        <v>11103.6</v>
      </c>
      <c r="G31" s="114">
        <f t="shared" si="3"/>
        <v>622.5386858039919</v>
      </c>
      <c r="H31" s="115">
        <v>1495</v>
      </c>
      <c r="I31" s="116">
        <v>2946.3</v>
      </c>
      <c r="J31" s="117">
        <f t="shared" si="4"/>
        <v>0.05274112749594299</v>
      </c>
      <c r="K31" s="121">
        <v>3375</v>
      </c>
      <c r="L31" s="119">
        <v>4597.6</v>
      </c>
      <c r="M31" s="117">
        <f>K32/C31</f>
        <v>1.4177661751217103</v>
      </c>
      <c r="N31" s="118">
        <v>452</v>
      </c>
      <c r="O31" s="119">
        <v>166.5</v>
      </c>
      <c r="P31" s="117">
        <f t="shared" si="6"/>
        <v>0.01594581246031186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104879</v>
      </c>
      <c r="U31" s="119">
        <f t="shared" si="10"/>
        <v>3393.2</v>
      </c>
      <c r="V31" s="117">
        <f t="shared" si="11"/>
        <v>3.6999576659846185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0.13437522048966344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0.13458689056657025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508260</v>
      </c>
      <c r="D32" s="112">
        <v>110201</v>
      </c>
      <c r="E32" s="113">
        <f t="shared" si="0"/>
        <v>0.21682013142879628</v>
      </c>
      <c r="F32" s="114">
        <v>113899.5</v>
      </c>
      <c r="G32" s="114">
        <f t="shared" si="3"/>
        <v>516.7807007195942</v>
      </c>
      <c r="H32" s="115">
        <v>17040</v>
      </c>
      <c r="I32" s="116">
        <v>26629.8</v>
      </c>
      <c r="J32" s="117">
        <f>H32/C32</f>
        <v>0.03352614803447054</v>
      </c>
      <c r="K32" s="118">
        <v>40188</v>
      </c>
      <c r="L32" s="119">
        <v>38734.5</v>
      </c>
      <c r="M32" s="117" t="e">
        <f>#REF!/C32</f>
        <v>#REF!</v>
      </c>
      <c r="N32" s="118">
        <v>4062</v>
      </c>
      <c r="O32" s="119">
        <v>1441.8</v>
      </c>
      <c r="P32" s="117">
        <f t="shared" si="6"/>
        <v>0.007991972612442451</v>
      </c>
      <c r="Q32" s="118">
        <v>480</v>
      </c>
      <c r="R32" s="119">
        <v>951.28</v>
      </c>
      <c r="S32" s="117">
        <f t="shared" si="7"/>
        <v>0.0009443985361822689</v>
      </c>
      <c r="T32" s="118">
        <f>D33-H32-K32-N32-Q32</f>
        <v>236184</v>
      </c>
      <c r="U32" s="119">
        <f t="shared" si="10"/>
        <v>46142.119999999995</v>
      </c>
      <c r="V32" s="117">
        <f t="shared" si="11"/>
        <v>0.46469129972848544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0.08610750403336875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0.0983394325738795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1217820</v>
      </c>
      <c r="D33" s="182">
        <f>SUM(D7:D32)</f>
        <v>297954</v>
      </c>
      <c r="E33" s="124">
        <f t="shared" si="0"/>
        <v>0.2446617726757649</v>
      </c>
      <c r="F33" s="125">
        <f>SUM(F7:F32)</f>
        <v>299569.4818916152</v>
      </c>
      <c r="G33" s="114">
        <f t="shared" si="3"/>
        <v>502.7109585567154</v>
      </c>
      <c r="H33" s="123">
        <f>SUM(H7:H32)</f>
        <v>36718</v>
      </c>
      <c r="I33" s="125">
        <f>SUM(I7:I32)</f>
        <v>50482.96</v>
      </c>
      <c r="J33" s="127">
        <f t="shared" si="4"/>
        <v>0.030150596968353288</v>
      </c>
      <c r="K33" s="170">
        <f>SUM(K7:K32)</f>
        <v>101185</v>
      </c>
      <c r="L33" s="125">
        <f>SUM(L7:L32)</f>
        <v>91921.80000000002</v>
      </c>
      <c r="M33" s="127">
        <f t="shared" si="5"/>
        <v>0.08308699150941846</v>
      </c>
      <c r="N33" s="123">
        <f>SUM(N7:N32)</f>
        <v>8097</v>
      </c>
      <c r="O33" s="125">
        <f>SUM(O7:O32)</f>
        <v>2901</v>
      </c>
      <c r="P33" s="127">
        <f t="shared" si="6"/>
        <v>0.0066487658274621865</v>
      </c>
      <c r="Q33" s="123">
        <f>SUM(Q7:Q32)</f>
        <v>14209</v>
      </c>
      <c r="R33" s="125">
        <f>SUM(R7:R32)</f>
        <v>25143.31287237071</v>
      </c>
      <c r="S33" s="127">
        <f t="shared" si="7"/>
        <v>0.01166756992002102</v>
      </c>
      <c r="T33" s="170">
        <f t="shared" si="12"/>
        <v>137745</v>
      </c>
      <c r="U33" s="125">
        <f>SUM(U7:U32)</f>
        <v>129120.40901924451</v>
      </c>
      <c r="V33" s="127">
        <f t="shared" si="11"/>
        <v>0.11310784845050993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0.08994104219014304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0.12782595129001</v>
      </c>
      <c r="AD33" s="129">
        <f t="shared" si="2"/>
        <v>609.4582352917537</v>
      </c>
    </row>
    <row r="34" spans="4:24" ht="15" hidden="1">
      <c r="D34" s="104">
        <f>H33+K33+N33+Q33+T33</f>
        <v>297954</v>
      </c>
      <c r="I34" s="105">
        <f>I33/H33/5*1000</f>
        <v>274.97663271420015</v>
      </c>
      <c r="L34" s="105">
        <f>L33/K33/5*1000</f>
        <v>181.69056678361423</v>
      </c>
      <c r="O34" s="105">
        <f>O33/N33/5*1000</f>
        <v>71.65616895146351</v>
      </c>
      <c r="R34" s="105">
        <f>R33/Q33/5*1000</f>
        <v>353.90686005166737</v>
      </c>
      <c r="U34" s="105">
        <f>U33/T33/5*1000</f>
        <v>187.47745329303353</v>
      </c>
      <c r="W34" s="135">
        <f>'МСП за январь-июнь 2019'!B36-K34</f>
        <v>0</v>
      </c>
      <c r="X34" s="120">
        <f>'МСП за январь-июнь 2019'!I36-'по форме министра на 01.03.2020'!L34-'МСП за январь-июнь 2019'!O36</f>
        <v>-181.69056678361423</v>
      </c>
    </row>
    <row r="35" ht="15">
      <c r="A35" s="132" t="s">
        <v>157</v>
      </c>
    </row>
    <row r="36" ht="15">
      <c r="A36" s="132" t="s">
        <v>142</v>
      </c>
    </row>
    <row r="37" spans="1:25" ht="15">
      <c r="A37" s="133" t="s">
        <v>143</v>
      </c>
      <c r="Y37" s="102" t="s">
        <v>155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  <mergeCell ref="N5:P5"/>
    <mergeCell ref="Q5:S5"/>
    <mergeCell ref="T5:U5"/>
    <mergeCell ref="W5:Z5"/>
    <mergeCell ref="AA5:AD5"/>
    <mergeCell ref="A33:B3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0" zoomScaleNormal="40" zoomScaleSheetLayoutView="5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5" sqref="H15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78" t="s">
        <v>35</v>
      </c>
      <c r="E6" s="178" t="s">
        <v>138</v>
      </c>
      <c r="F6" s="178" t="s">
        <v>139</v>
      </c>
      <c r="G6" s="178" t="s">
        <v>140</v>
      </c>
      <c r="H6" s="178" t="s">
        <v>35</v>
      </c>
      <c r="I6" s="178" t="s">
        <v>139</v>
      </c>
      <c r="J6" s="178" t="s">
        <v>47</v>
      </c>
      <c r="K6" s="178" t="s">
        <v>35</v>
      </c>
      <c r="L6" s="178" t="s">
        <v>139</v>
      </c>
      <c r="M6" s="178" t="s">
        <v>47</v>
      </c>
      <c r="N6" s="178" t="s">
        <v>35</v>
      </c>
      <c r="O6" s="178" t="s">
        <v>139</v>
      </c>
      <c r="P6" s="178" t="s">
        <v>47</v>
      </c>
      <c r="Q6" s="178" t="s">
        <v>35</v>
      </c>
      <c r="R6" s="178" t="s">
        <v>139</v>
      </c>
      <c r="S6" s="178" t="s">
        <v>47</v>
      </c>
      <c r="T6" s="178" t="s">
        <v>35</v>
      </c>
      <c r="U6" s="178" t="s">
        <v>139</v>
      </c>
      <c r="V6" s="178" t="s">
        <v>47</v>
      </c>
      <c r="W6" s="179" t="s">
        <v>2</v>
      </c>
      <c r="X6" s="178" t="s">
        <v>33</v>
      </c>
      <c r="Y6" s="178" t="s">
        <v>47</v>
      </c>
      <c r="Z6" s="178" t="s">
        <v>31</v>
      </c>
      <c r="AA6" s="178" t="s">
        <v>2</v>
      </c>
      <c r="AB6" s="178" t="s">
        <v>34</v>
      </c>
      <c r="AC6" s="178" t="s">
        <v>47</v>
      </c>
      <c r="AD6" s="178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13862</v>
      </c>
      <c r="D7" s="112">
        <v>3597</v>
      </c>
      <c r="E7" s="113">
        <f aca="true" t="shared" si="0" ref="E7:E33">D7/C7</f>
        <v>0.259486365603809</v>
      </c>
      <c r="F7" s="114">
        <v>1721</v>
      </c>
      <c r="G7" s="114">
        <f>F7/D7/1*1000</f>
        <v>478.45426744509314</v>
      </c>
      <c r="H7" s="115">
        <v>130</v>
      </c>
      <c r="I7" s="116">
        <v>105.7</v>
      </c>
      <c r="J7" s="117">
        <f>H7/C7</f>
        <v>0.009378156110229404</v>
      </c>
      <c r="K7" s="118">
        <v>1043</v>
      </c>
      <c r="L7" s="119">
        <v>353.4</v>
      </c>
      <c r="M7" s="117">
        <f>K7/C7</f>
        <v>0.07524166786899437</v>
      </c>
      <c r="N7" s="118">
        <v>0</v>
      </c>
      <c r="O7" s="119">
        <v>0</v>
      </c>
      <c r="P7" s="117">
        <f>N7/C7</f>
        <v>0</v>
      </c>
      <c r="Q7" s="118">
        <v>312</v>
      </c>
      <c r="R7" s="119">
        <v>336.8</v>
      </c>
      <c r="S7" s="117">
        <f>Q7/C7</f>
        <v>0.02250757466455057</v>
      </c>
      <c r="T7" s="118">
        <f>D7-H7-K7-Q7</f>
        <v>2112</v>
      </c>
      <c r="U7" s="119">
        <f>F7-I7-L7-R7</f>
        <v>925.1000000000001</v>
      </c>
      <c r="V7" s="117">
        <f>T7/C7</f>
        <v>0.15235896696003462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0.08195065647092771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0.17832924541913145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14898</v>
      </c>
      <c r="D8" s="112">
        <v>4730</v>
      </c>
      <c r="E8" s="113">
        <f t="shared" si="0"/>
        <v>0.3174922808430662</v>
      </c>
      <c r="F8" s="114">
        <v>2322.4</v>
      </c>
      <c r="G8" s="114">
        <f aca="true" t="shared" si="3" ref="G8:G33">F8/D8/1*1000</f>
        <v>490.99365750528546</v>
      </c>
      <c r="H8" s="115">
        <v>693</v>
      </c>
      <c r="I8" s="116">
        <v>281.8</v>
      </c>
      <c r="J8" s="117">
        <f aca="true" t="shared" si="4" ref="J8:J33">H8/C8</f>
        <v>0.04651631091421667</v>
      </c>
      <c r="K8" s="118">
        <v>1213</v>
      </c>
      <c r="L8" s="119">
        <v>426.5</v>
      </c>
      <c r="M8" s="117">
        <f aca="true" t="shared" si="5" ref="M8:M33">K8/C8</f>
        <v>0.08142032487582226</v>
      </c>
      <c r="N8" s="118">
        <v>10</v>
      </c>
      <c r="O8" s="119">
        <v>3.5</v>
      </c>
      <c r="P8" s="117">
        <f aca="true" t="shared" si="6" ref="P8:P33">N8/C8</f>
        <v>0.0006712310377231843</v>
      </c>
      <c r="Q8" s="118">
        <v>499</v>
      </c>
      <c r="R8" s="119">
        <v>516.5</v>
      </c>
      <c r="S8" s="117">
        <f aca="true" t="shared" si="7" ref="S8:S33">Q8/C8</f>
        <v>0.0334944287823869</v>
      </c>
      <c r="T8" s="118">
        <f>D8-H8-K8-N8-Q8</f>
        <v>2315</v>
      </c>
      <c r="U8" s="119">
        <f>F8-I8-L8-O8-R8</f>
        <v>1094.1000000000001</v>
      </c>
      <c r="V8" s="117">
        <f>T8/C8</f>
        <v>0.15538998523291717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0.08806551214928178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0.1970063095717546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32857</v>
      </c>
      <c r="D9" s="112">
        <v>9954</v>
      </c>
      <c r="E9" s="113">
        <f t="shared" si="0"/>
        <v>0.3029491432571446</v>
      </c>
      <c r="F9" s="114">
        <v>4373.500000000001</v>
      </c>
      <c r="G9" s="114">
        <f t="shared" si="3"/>
        <v>439.3711070926262</v>
      </c>
      <c r="H9" s="115">
        <v>806</v>
      </c>
      <c r="I9" s="116">
        <v>386.6</v>
      </c>
      <c r="J9" s="117">
        <f t="shared" si="4"/>
        <v>0.024530541437136684</v>
      </c>
      <c r="K9" s="118">
        <v>3304</v>
      </c>
      <c r="L9" s="119">
        <v>1200</v>
      </c>
      <c r="M9" s="117">
        <f t="shared" si="5"/>
        <v>0.10055695894329976</v>
      </c>
      <c r="N9" s="118">
        <v>12</v>
      </c>
      <c r="O9" s="119">
        <v>4.6</v>
      </c>
      <c r="P9" s="117">
        <f t="shared" si="6"/>
        <v>0.0003652189792129531</v>
      </c>
      <c r="Q9" s="118">
        <v>1245</v>
      </c>
      <c r="R9" s="119">
        <v>611.7</v>
      </c>
      <c r="S9" s="117">
        <f t="shared" si="7"/>
        <v>0.037891469093343885</v>
      </c>
      <c r="T9" s="118">
        <f>D9-H9-K9-N9-Q9</f>
        <v>4587</v>
      </c>
      <c r="U9" s="119">
        <f aca="true" t="shared" si="10" ref="U9:U32">F9-I9-L9-O9-R9</f>
        <v>2170.6000000000013</v>
      </c>
      <c r="V9" s="117">
        <f aca="true" t="shared" si="11" ref="V9:V33">T9/C9</f>
        <v>0.13960495480415133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0.10719177039900174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0.18364427671424657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30618</v>
      </c>
      <c r="D10" s="112">
        <v>7656</v>
      </c>
      <c r="E10" s="113">
        <f t="shared" si="0"/>
        <v>0.25004899078973153</v>
      </c>
      <c r="F10" s="114">
        <v>3991.5</v>
      </c>
      <c r="G10" s="114">
        <f t="shared" si="3"/>
        <v>521.3557993730408</v>
      </c>
      <c r="H10" s="115">
        <v>620</v>
      </c>
      <c r="I10" s="116">
        <v>306.7</v>
      </c>
      <c r="J10" s="117">
        <f t="shared" si="4"/>
        <v>0.020249526422365927</v>
      </c>
      <c r="K10" s="118">
        <v>2243</v>
      </c>
      <c r="L10" s="119">
        <v>964.1</v>
      </c>
      <c r="M10" s="117">
        <f t="shared" si="5"/>
        <v>0.0732575609118819</v>
      </c>
      <c r="N10" s="118">
        <v>95</v>
      </c>
      <c r="O10" s="119">
        <v>36.5</v>
      </c>
      <c r="P10" s="117">
        <f t="shared" si="6"/>
        <v>0.003102750016330263</v>
      </c>
      <c r="Q10" s="118">
        <v>1023</v>
      </c>
      <c r="R10" s="119">
        <v>1041.6</v>
      </c>
      <c r="S10" s="117">
        <f t="shared" si="7"/>
        <v>0.03341171859690378</v>
      </c>
      <c r="T10" s="118">
        <f aca="true" t="shared" si="12" ref="T10:T33">D10-H10-K10-N10-Q10</f>
        <v>3675</v>
      </c>
      <c r="U10" s="119">
        <f t="shared" si="10"/>
        <v>1642.6000000000004</v>
      </c>
      <c r="V10" s="117">
        <f t="shared" si="11"/>
        <v>0.12002743484224966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0.0797896662094193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0.15784832451499117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22606</v>
      </c>
      <c r="D11" s="112">
        <v>5325</v>
      </c>
      <c r="E11" s="113">
        <f t="shared" si="0"/>
        <v>0.23555693178802087</v>
      </c>
      <c r="F11" s="114">
        <v>2678.6</v>
      </c>
      <c r="G11" s="114">
        <f t="shared" si="3"/>
        <v>503.0234741784038</v>
      </c>
      <c r="H11" s="115">
        <v>452</v>
      </c>
      <c r="I11" s="116">
        <v>199.2</v>
      </c>
      <c r="J11" s="117">
        <f t="shared" si="4"/>
        <v>0.019994691674776608</v>
      </c>
      <c r="K11" s="118">
        <v>1472</v>
      </c>
      <c r="L11" s="119">
        <v>550</v>
      </c>
      <c r="M11" s="117">
        <f t="shared" si="5"/>
        <v>0.06511545607360877</v>
      </c>
      <c r="N11" s="118">
        <v>43</v>
      </c>
      <c r="O11" s="119">
        <v>16</v>
      </c>
      <c r="P11" s="117">
        <f t="shared" si="6"/>
        <v>0.0019021498717154738</v>
      </c>
      <c r="Q11" s="118">
        <v>687</v>
      </c>
      <c r="R11" s="119">
        <v>718.3</v>
      </c>
      <c r="S11" s="117">
        <f t="shared" si="7"/>
        <v>0.030390161903919313</v>
      </c>
      <c r="T11" s="118">
        <f t="shared" si="12"/>
        <v>2671</v>
      </c>
      <c r="U11" s="119">
        <f t="shared" si="10"/>
        <v>1195.1000000000001</v>
      </c>
      <c r="V11" s="117">
        <f t="shared" si="11"/>
        <v>0.1181544722640007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0.06984871273113333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0.15332212686897284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33906</v>
      </c>
      <c r="D12" s="112">
        <v>7216</v>
      </c>
      <c r="E12" s="113">
        <f t="shared" si="0"/>
        <v>0.21282368902259188</v>
      </c>
      <c r="F12" s="114">
        <v>3485</v>
      </c>
      <c r="G12" s="114">
        <f t="shared" si="3"/>
        <v>482.9545454545455</v>
      </c>
      <c r="H12" s="115">
        <v>473</v>
      </c>
      <c r="I12" s="116">
        <v>167.3</v>
      </c>
      <c r="J12" s="117">
        <f t="shared" si="4"/>
        <v>0.013950333274346723</v>
      </c>
      <c r="K12" s="118">
        <v>2370</v>
      </c>
      <c r="L12" s="119">
        <v>829.4</v>
      </c>
      <c r="M12" s="117">
        <f t="shared" si="5"/>
        <v>0.06989913289683242</v>
      </c>
      <c r="N12" s="118">
        <v>15</v>
      </c>
      <c r="O12" s="119">
        <v>4.8</v>
      </c>
      <c r="P12" s="117">
        <f t="shared" si="6"/>
        <v>0.00044239957529640774</v>
      </c>
      <c r="Q12" s="118">
        <v>883</v>
      </c>
      <c r="R12" s="119">
        <v>923.8</v>
      </c>
      <c r="S12" s="117">
        <f t="shared" si="7"/>
        <v>0.026042588332448536</v>
      </c>
      <c r="T12" s="118">
        <f t="shared" si="12"/>
        <v>3475</v>
      </c>
      <c r="U12" s="119">
        <f t="shared" si="10"/>
        <v>1559.6999999999996</v>
      </c>
      <c r="V12" s="117">
        <f t="shared" si="11"/>
        <v>0.10248923494366778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0.07346782280422344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0.13537427004070077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18157</v>
      </c>
      <c r="D13" s="112">
        <v>5023</v>
      </c>
      <c r="E13" s="113">
        <f t="shared" si="0"/>
        <v>0.2766426171724404</v>
      </c>
      <c r="F13" s="114">
        <v>2533.2000000000003</v>
      </c>
      <c r="G13" s="114">
        <f t="shared" si="3"/>
        <v>504.3201274138961</v>
      </c>
      <c r="H13" s="115">
        <v>484</v>
      </c>
      <c r="I13" s="116">
        <v>302.3</v>
      </c>
      <c r="J13" s="117">
        <f t="shared" si="4"/>
        <v>0.026656385966844744</v>
      </c>
      <c r="K13" s="118">
        <v>1642</v>
      </c>
      <c r="L13" s="119">
        <v>743.2</v>
      </c>
      <c r="M13" s="117">
        <f t="shared" si="5"/>
        <v>0.09043344164784932</v>
      </c>
      <c r="N13" s="118">
        <v>151</v>
      </c>
      <c r="O13" s="119">
        <v>60.9</v>
      </c>
      <c r="P13" s="117">
        <f t="shared" si="6"/>
        <v>0.00831635182023462</v>
      </c>
      <c r="Q13" s="118">
        <v>228</v>
      </c>
      <c r="R13" s="119">
        <v>235.5</v>
      </c>
      <c r="S13" s="117">
        <f t="shared" si="7"/>
        <v>0.012557140496778103</v>
      </c>
      <c r="T13" s="118">
        <f t="shared" si="12"/>
        <v>2518</v>
      </c>
      <c r="U13" s="119">
        <f t="shared" si="10"/>
        <v>1191.3</v>
      </c>
      <c r="V13" s="117">
        <f t="shared" si="11"/>
        <v>0.1386792972407336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0.10007159773090268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0.1589469626039544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24173</v>
      </c>
      <c r="D14" s="112">
        <v>6895</v>
      </c>
      <c r="E14" s="113">
        <f t="shared" si="0"/>
        <v>0.2852355934306871</v>
      </c>
      <c r="F14" s="114">
        <v>3416.7</v>
      </c>
      <c r="G14" s="114">
        <f t="shared" si="3"/>
        <v>495.5329949238578</v>
      </c>
      <c r="H14" s="115">
        <v>351</v>
      </c>
      <c r="I14" s="116">
        <v>142.9</v>
      </c>
      <c r="J14" s="117">
        <f t="shared" si="4"/>
        <v>0.014520332602490383</v>
      </c>
      <c r="K14" s="118">
        <v>2721</v>
      </c>
      <c r="L14" s="119">
        <v>1057.3</v>
      </c>
      <c r="M14" s="117">
        <f t="shared" si="5"/>
        <v>0.11256360402101519</v>
      </c>
      <c r="N14" s="118">
        <v>7</v>
      </c>
      <c r="O14" s="119">
        <v>2.9</v>
      </c>
      <c r="P14" s="117">
        <f t="shared" si="6"/>
        <v>0.00028957928267074834</v>
      </c>
      <c r="Q14" s="118">
        <v>779</v>
      </c>
      <c r="R14" s="119">
        <v>805.2</v>
      </c>
      <c r="S14" s="117">
        <f t="shared" si="7"/>
        <v>0.032226037314358996</v>
      </c>
      <c r="T14" s="118">
        <f t="shared" si="12"/>
        <v>3037</v>
      </c>
      <c r="U14" s="119">
        <f t="shared" si="10"/>
        <v>1408.3999999999999</v>
      </c>
      <c r="V14" s="117">
        <f t="shared" si="11"/>
        <v>0.12563604021015182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0.1198030860877839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0.16117155504074795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13710</v>
      </c>
      <c r="D15" s="112">
        <v>3696</v>
      </c>
      <c r="E15" s="113">
        <f t="shared" si="0"/>
        <v>0.26958424507658646</v>
      </c>
      <c r="F15" s="114">
        <v>1782.5</v>
      </c>
      <c r="G15" s="114">
        <f t="shared" si="3"/>
        <v>482.2781385281386</v>
      </c>
      <c r="H15" s="115">
        <v>264</v>
      </c>
      <c r="I15" s="116">
        <v>160.6</v>
      </c>
      <c r="J15" s="117">
        <f t="shared" si="4"/>
        <v>0.01925601750547046</v>
      </c>
      <c r="K15" s="118">
        <v>1099</v>
      </c>
      <c r="L15" s="119">
        <v>351.9</v>
      </c>
      <c r="M15" s="117">
        <f t="shared" si="5"/>
        <v>0.08016046681254559</v>
      </c>
      <c r="N15" s="118">
        <v>13</v>
      </c>
      <c r="O15" s="119">
        <v>5</v>
      </c>
      <c r="P15" s="117">
        <f t="shared" si="6"/>
        <v>0.0009482129832239242</v>
      </c>
      <c r="Q15" s="118">
        <v>347</v>
      </c>
      <c r="R15" s="119">
        <v>356.9</v>
      </c>
      <c r="S15" s="117">
        <f t="shared" si="7"/>
        <v>0.025309992706053976</v>
      </c>
      <c r="T15" s="118">
        <f t="shared" si="12"/>
        <v>1973</v>
      </c>
      <c r="U15" s="119">
        <f t="shared" si="10"/>
        <v>908.1</v>
      </c>
      <c r="V15" s="117">
        <f t="shared" si="11"/>
        <v>0.14390955506929248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0.0800875273522976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0.17366885485047412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13191</v>
      </c>
      <c r="D16" s="112">
        <v>3964</v>
      </c>
      <c r="E16" s="113">
        <f t="shared" si="0"/>
        <v>0.3005079220680767</v>
      </c>
      <c r="F16" s="114">
        <v>1959</v>
      </c>
      <c r="G16" s="114">
        <f t="shared" si="3"/>
        <v>494.1977800201816</v>
      </c>
      <c r="H16" s="115">
        <v>321</v>
      </c>
      <c r="I16" s="116">
        <v>160.4</v>
      </c>
      <c r="J16" s="117">
        <f t="shared" si="4"/>
        <v>0.024334773709347283</v>
      </c>
      <c r="K16" s="118">
        <v>1091</v>
      </c>
      <c r="L16" s="119">
        <v>521.9</v>
      </c>
      <c r="M16" s="117">
        <f t="shared" si="5"/>
        <v>0.08270790690622394</v>
      </c>
      <c r="N16" s="118">
        <v>14</v>
      </c>
      <c r="O16" s="119">
        <v>4</v>
      </c>
      <c r="P16" s="117">
        <f t="shared" si="6"/>
        <v>0.0010613296944886666</v>
      </c>
      <c r="Q16" s="118">
        <v>465</v>
      </c>
      <c r="R16" s="119">
        <v>271.8</v>
      </c>
      <c r="S16" s="117">
        <f t="shared" si="7"/>
        <v>0.035251307709802136</v>
      </c>
      <c r="T16" s="118">
        <f t="shared" si="12"/>
        <v>2073</v>
      </c>
      <c r="U16" s="119">
        <f t="shared" si="10"/>
        <v>1000.8999999999999</v>
      </c>
      <c r="V16" s="117">
        <f t="shared" si="11"/>
        <v>0.15715260404821468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0.08922750360094003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0.19611856568872715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21278</v>
      </c>
      <c r="D17" s="112">
        <v>5219</v>
      </c>
      <c r="E17" s="113">
        <f t="shared" si="0"/>
        <v>0.2452768117304258</v>
      </c>
      <c r="F17" s="114">
        <v>2526.6</v>
      </c>
      <c r="G17" s="114">
        <f t="shared" si="3"/>
        <v>484.1157309829469</v>
      </c>
      <c r="H17" s="115">
        <v>509</v>
      </c>
      <c r="I17" s="116">
        <v>350.5</v>
      </c>
      <c r="J17" s="117">
        <f t="shared" si="4"/>
        <v>0.023921421186201712</v>
      </c>
      <c r="K17" s="118">
        <v>1732</v>
      </c>
      <c r="L17" s="119">
        <v>768.6</v>
      </c>
      <c r="M17" s="117">
        <f t="shared" si="5"/>
        <v>0.08139862769057242</v>
      </c>
      <c r="N17" s="118">
        <v>82</v>
      </c>
      <c r="O17" s="119">
        <v>28.7</v>
      </c>
      <c r="P17" s="117">
        <f t="shared" si="6"/>
        <v>0.003853745652786916</v>
      </c>
      <c r="Q17" s="118">
        <v>348</v>
      </c>
      <c r="R17" s="119">
        <v>210.4</v>
      </c>
      <c r="S17" s="117">
        <f t="shared" si="7"/>
        <v>0.016354920575242033</v>
      </c>
      <c r="T17" s="118">
        <f t="shared" si="12"/>
        <v>2548</v>
      </c>
      <c r="U17" s="119">
        <f t="shared" si="10"/>
        <v>1168.3999999999999</v>
      </c>
      <c r="V17" s="117">
        <f t="shared" si="11"/>
        <v>0.1197480966256227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0.09032803834946894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0.1438575054046433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31615</v>
      </c>
      <c r="D18" s="112">
        <v>8274</v>
      </c>
      <c r="E18" s="113">
        <f t="shared" si="0"/>
        <v>0.2617112130317887</v>
      </c>
      <c r="F18" s="114">
        <v>3893.7000000000003</v>
      </c>
      <c r="G18" s="114">
        <f t="shared" si="3"/>
        <v>470.59463379260336</v>
      </c>
      <c r="H18" s="115">
        <v>776</v>
      </c>
      <c r="I18" s="116">
        <v>358.9</v>
      </c>
      <c r="J18" s="117">
        <f t="shared" si="4"/>
        <v>0.024545310770204016</v>
      </c>
      <c r="K18" s="118">
        <v>2334</v>
      </c>
      <c r="L18" s="119">
        <v>949.2</v>
      </c>
      <c r="M18" s="117">
        <f t="shared" si="5"/>
        <v>0.0738257156413095</v>
      </c>
      <c r="N18" s="118">
        <v>40</v>
      </c>
      <c r="O18" s="119">
        <v>12</v>
      </c>
      <c r="P18" s="117">
        <f t="shared" si="6"/>
        <v>0.0012652222046496916</v>
      </c>
      <c r="Q18" s="118">
        <v>985</v>
      </c>
      <c r="R18" s="119">
        <v>647.7</v>
      </c>
      <c r="S18" s="117">
        <f t="shared" si="7"/>
        <v>0.031156096789498655</v>
      </c>
      <c r="T18" s="118">
        <f t="shared" si="12"/>
        <v>4139</v>
      </c>
      <c r="U18" s="119">
        <f t="shared" si="10"/>
        <v>1925.9000000000003</v>
      </c>
      <c r="V18" s="117">
        <f t="shared" si="11"/>
        <v>0.13091886762612684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0.07812747113711846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0.1669460699035268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11655</v>
      </c>
      <c r="D19" s="112">
        <v>3164</v>
      </c>
      <c r="E19" s="113">
        <f t="shared" si="0"/>
        <v>0.2714714714714715</v>
      </c>
      <c r="F19" s="114">
        <v>1577.6</v>
      </c>
      <c r="G19" s="114">
        <f t="shared" si="3"/>
        <v>498.6093552465233</v>
      </c>
      <c r="H19" s="115">
        <v>204</v>
      </c>
      <c r="I19" s="116">
        <v>114.2</v>
      </c>
      <c r="J19" s="117">
        <f t="shared" si="4"/>
        <v>0.017503217503217504</v>
      </c>
      <c r="K19" s="118">
        <v>948</v>
      </c>
      <c r="L19" s="119">
        <v>349.4</v>
      </c>
      <c r="M19" s="117">
        <f t="shared" si="5"/>
        <v>0.08133848133848134</v>
      </c>
      <c r="N19" s="118">
        <v>27</v>
      </c>
      <c r="O19" s="119">
        <v>9.1</v>
      </c>
      <c r="P19" s="117">
        <f t="shared" si="6"/>
        <v>0.0023166023166023165</v>
      </c>
      <c r="Q19" s="118">
        <v>311</v>
      </c>
      <c r="R19" s="119">
        <v>313.5</v>
      </c>
      <c r="S19" s="117">
        <f t="shared" si="7"/>
        <v>0.026683826683826684</v>
      </c>
      <c r="T19" s="118">
        <f t="shared" si="12"/>
        <v>1674</v>
      </c>
      <c r="U19" s="119">
        <f t="shared" si="10"/>
        <v>791.4000000000001</v>
      </c>
      <c r="V19" s="117">
        <f t="shared" si="11"/>
        <v>0.14362934362934363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0.08777348777348777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0.18078078078078078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21852</v>
      </c>
      <c r="D20" s="112">
        <v>5484</v>
      </c>
      <c r="E20" s="113">
        <f t="shared" si="0"/>
        <v>0.25096101043382757</v>
      </c>
      <c r="F20" s="114">
        <v>2732.1000000000004</v>
      </c>
      <c r="G20" s="114">
        <f t="shared" si="3"/>
        <v>498.1947483588622</v>
      </c>
      <c r="H20" s="115">
        <v>379</v>
      </c>
      <c r="I20" s="116">
        <v>169.5</v>
      </c>
      <c r="J20" s="117">
        <f t="shared" si="4"/>
        <v>0.017343950210507046</v>
      </c>
      <c r="K20" s="118">
        <v>1887</v>
      </c>
      <c r="L20" s="119">
        <v>675.9</v>
      </c>
      <c r="M20" s="117">
        <f t="shared" si="5"/>
        <v>0.08635365183964855</v>
      </c>
      <c r="N20" s="118">
        <v>39</v>
      </c>
      <c r="O20" s="119">
        <v>14.8</v>
      </c>
      <c r="P20" s="117">
        <f t="shared" si="6"/>
        <v>0.0017847336628226248</v>
      </c>
      <c r="Q20" s="118">
        <v>730</v>
      </c>
      <c r="R20" s="119">
        <v>760.8</v>
      </c>
      <c r="S20" s="117">
        <f t="shared" si="7"/>
        <v>0.033406553175910673</v>
      </c>
      <c r="T20" s="118">
        <f t="shared" si="12"/>
        <v>2449</v>
      </c>
      <c r="U20" s="119">
        <f t="shared" si="10"/>
        <v>1111.1000000000004</v>
      </c>
      <c r="V20" s="117">
        <f t="shared" si="11"/>
        <v>0.11207212154493867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0.09065531759106718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0.1511989749222039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34933</v>
      </c>
      <c r="D21" s="112">
        <v>7745</v>
      </c>
      <c r="E21" s="113">
        <f t="shared" si="0"/>
        <v>0.22171013082185898</v>
      </c>
      <c r="F21" s="114">
        <v>3122.5</v>
      </c>
      <c r="G21" s="114">
        <f t="shared" si="3"/>
        <v>403.16333118140733</v>
      </c>
      <c r="H21" s="115">
        <v>518</v>
      </c>
      <c r="I21" s="116">
        <v>122.2</v>
      </c>
      <c r="J21" s="117">
        <f t="shared" si="4"/>
        <v>0.014828385767039761</v>
      </c>
      <c r="K21" s="118">
        <v>2575</v>
      </c>
      <c r="L21" s="119">
        <v>913</v>
      </c>
      <c r="M21" s="117">
        <f t="shared" si="5"/>
        <v>0.07371253542495634</v>
      </c>
      <c r="N21" s="118">
        <v>101</v>
      </c>
      <c r="O21" s="119">
        <v>41.5</v>
      </c>
      <c r="P21" s="117">
        <f t="shared" si="6"/>
        <v>0.0028912489622992584</v>
      </c>
      <c r="Q21" s="118">
        <v>406</v>
      </c>
      <c r="R21" s="119">
        <v>193.5</v>
      </c>
      <c r="S21" s="117">
        <f t="shared" si="7"/>
        <v>0.01162224830389603</v>
      </c>
      <c r="T21" s="118">
        <f t="shared" si="12"/>
        <v>4145</v>
      </c>
      <c r="U21" s="119">
        <f t="shared" si="10"/>
        <v>1852.3000000000002</v>
      </c>
      <c r="V21" s="117">
        <f t="shared" si="11"/>
        <v>0.11865571236366759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0.08043969885208828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0.1329974522657659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62441</v>
      </c>
      <c r="D22" s="112">
        <v>12151</v>
      </c>
      <c r="E22" s="113">
        <f t="shared" si="0"/>
        <v>0.19459970211880015</v>
      </c>
      <c r="F22" s="114">
        <v>5668</v>
      </c>
      <c r="G22" s="114">
        <f t="shared" si="3"/>
        <v>466.4636655419307</v>
      </c>
      <c r="H22" s="115">
        <v>957</v>
      </c>
      <c r="I22" s="116">
        <v>574</v>
      </c>
      <c r="J22" s="117">
        <f t="shared" si="4"/>
        <v>0.015326468185967553</v>
      </c>
      <c r="K22" s="118">
        <v>3613</v>
      </c>
      <c r="L22" s="119">
        <v>1545.4</v>
      </c>
      <c r="M22" s="117">
        <f t="shared" si="5"/>
        <v>0.0578626223154658</v>
      </c>
      <c r="N22" s="118">
        <v>102</v>
      </c>
      <c r="O22" s="119">
        <v>34.9</v>
      </c>
      <c r="P22" s="117">
        <f t="shared" si="6"/>
        <v>0.0016335420637081405</v>
      </c>
      <c r="Q22" s="118">
        <v>1233</v>
      </c>
      <c r="R22" s="119">
        <v>648.7</v>
      </c>
      <c r="S22" s="117">
        <f t="shared" si="7"/>
        <v>0.01974664082894252</v>
      </c>
      <c r="T22" s="118">
        <f t="shared" si="12"/>
        <v>6246</v>
      </c>
      <c r="U22" s="119">
        <f t="shared" si="10"/>
        <v>2865</v>
      </c>
      <c r="V22" s="117">
        <f t="shared" si="11"/>
        <v>0.10003042872471614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0.060505116830287795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0.12192309540205955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11635</v>
      </c>
      <c r="D23" s="112">
        <v>3581</v>
      </c>
      <c r="E23" s="113">
        <f t="shared" si="0"/>
        <v>0.30777825526428876</v>
      </c>
      <c r="F23" s="114">
        <v>1759.2190460073195</v>
      </c>
      <c r="G23" s="114">
        <f t="shared" si="3"/>
        <v>491.26474336981835</v>
      </c>
      <c r="H23" s="115">
        <v>345</v>
      </c>
      <c r="I23" s="116">
        <v>155.91904600731965</v>
      </c>
      <c r="J23" s="117">
        <f t="shared" si="4"/>
        <v>0.02965191233347658</v>
      </c>
      <c r="K23" s="118">
        <v>1289</v>
      </c>
      <c r="L23" s="119">
        <v>497.8</v>
      </c>
      <c r="M23" s="117">
        <f t="shared" si="5"/>
        <v>0.110786420283627</v>
      </c>
      <c r="N23" s="118">
        <v>24</v>
      </c>
      <c r="O23" s="119">
        <v>9.2</v>
      </c>
      <c r="P23" s="117">
        <f t="shared" si="6"/>
        <v>0.0020627417275461968</v>
      </c>
      <c r="Q23" s="118">
        <v>428</v>
      </c>
      <c r="R23" s="119">
        <v>406.3</v>
      </c>
      <c r="S23" s="117">
        <f t="shared" si="7"/>
        <v>0.036785560807907174</v>
      </c>
      <c r="T23" s="118">
        <f t="shared" si="12"/>
        <v>1495</v>
      </c>
      <c r="U23" s="119">
        <f t="shared" si="10"/>
        <v>690</v>
      </c>
      <c r="V23" s="117">
        <f t="shared" si="11"/>
        <v>0.12849162011173185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0.1198109153416416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0.16991834980661796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8300</v>
      </c>
      <c r="D24" s="112">
        <v>2394</v>
      </c>
      <c r="E24" s="113">
        <f t="shared" si="0"/>
        <v>0.28843373493975905</v>
      </c>
      <c r="F24" s="114">
        <v>1011.2365210841426</v>
      </c>
      <c r="G24" s="114">
        <f t="shared" si="3"/>
        <v>422.40456185636697</v>
      </c>
      <c r="H24" s="115">
        <v>180</v>
      </c>
      <c r="I24" s="116">
        <v>63.93652108414256</v>
      </c>
      <c r="J24" s="117">
        <f t="shared" si="4"/>
        <v>0.021686746987951807</v>
      </c>
      <c r="K24" s="118">
        <v>813</v>
      </c>
      <c r="L24" s="119">
        <v>278.3</v>
      </c>
      <c r="M24" s="117">
        <f t="shared" si="5"/>
        <v>0.09795180722891567</v>
      </c>
      <c r="N24" s="118">
        <v>3</v>
      </c>
      <c r="O24" s="119">
        <v>1.1</v>
      </c>
      <c r="P24" s="117">
        <f t="shared" si="6"/>
        <v>0.00036144578313253013</v>
      </c>
      <c r="Q24" s="118">
        <v>288</v>
      </c>
      <c r="R24" s="119">
        <v>173.9</v>
      </c>
      <c r="S24" s="117">
        <f t="shared" si="7"/>
        <v>0.03469879518072289</v>
      </c>
      <c r="T24" s="118">
        <f t="shared" si="12"/>
        <v>1110</v>
      </c>
      <c r="U24" s="119">
        <f t="shared" si="10"/>
        <v>494</v>
      </c>
      <c r="V24" s="117">
        <f t="shared" si="11"/>
        <v>0.13373493975903614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0.10542168674698796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0.1746987951807229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24123</v>
      </c>
      <c r="D25" s="112">
        <v>6986</v>
      </c>
      <c r="E25" s="113">
        <f t="shared" si="0"/>
        <v>0.2895991377523525</v>
      </c>
      <c r="F25" s="114">
        <v>3255.5386580708305</v>
      </c>
      <c r="G25" s="114">
        <f t="shared" si="3"/>
        <v>466.00896909115806</v>
      </c>
      <c r="H25" s="115">
        <v>869</v>
      </c>
      <c r="I25" s="116">
        <v>463.5386580708306</v>
      </c>
      <c r="J25" s="117">
        <f t="shared" si="4"/>
        <v>0.03602371181030552</v>
      </c>
      <c r="K25" s="118">
        <v>2107</v>
      </c>
      <c r="L25" s="119">
        <v>891.8</v>
      </c>
      <c r="M25" s="117">
        <f t="shared" si="5"/>
        <v>0.0873440285204991</v>
      </c>
      <c r="N25" s="118">
        <v>63</v>
      </c>
      <c r="O25" s="119">
        <v>23.1</v>
      </c>
      <c r="P25" s="117">
        <f t="shared" si="6"/>
        <v>0.002611615470712598</v>
      </c>
      <c r="Q25" s="118">
        <v>351</v>
      </c>
      <c r="R25" s="119">
        <v>196.7</v>
      </c>
      <c r="S25" s="117">
        <f t="shared" si="7"/>
        <v>0.014550429051113046</v>
      </c>
      <c r="T25" s="118">
        <f t="shared" si="12"/>
        <v>3596</v>
      </c>
      <c r="U25" s="119">
        <f t="shared" si="10"/>
        <v>1680.4</v>
      </c>
      <c r="V25" s="117">
        <f t="shared" si="11"/>
        <v>0.14906935289972226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0.09522032914645774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0.16900882974754383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15717</v>
      </c>
      <c r="D26" s="112">
        <v>6314</v>
      </c>
      <c r="E26" s="113">
        <f t="shared" si="0"/>
        <v>0.40173061016733475</v>
      </c>
      <c r="F26" s="114">
        <v>2617.8491076116293</v>
      </c>
      <c r="G26" s="114">
        <f t="shared" si="3"/>
        <v>414.6102482755193</v>
      </c>
      <c r="H26" s="115">
        <v>348</v>
      </c>
      <c r="I26" s="116">
        <v>118.44910761162929</v>
      </c>
      <c r="J26" s="117">
        <f t="shared" si="4"/>
        <v>0.022141630082076733</v>
      </c>
      <c r="K26" s="118">
        <v>1964</v>
      </c>
      <c r="L26" s="119">
        <v>650</v>
      </c>
      <c r="M26" s="117">
        <f t="shared" si="5"/>
        <v>0.12496023414137558</v>
      </c>
      <c r="N26" s="118">
        <v>21</v>
      </c>
      <c r="O26" s="119">
        <v>9.2</v>
      </c>
      <c r="P26" s="117">
        <f t="shared" si="6"/>
        <v>0.0013361328497804924</v>
      </c>
      <c r="Q26" s="118">
        <v>591</v>
      </c>
      <c r="R26" s="119">
        <v>203</v>
      </c>
      <c r="S26" s="117">
        <f t="shared" si="7"/>
        <v>0.037602595915251</v>
      </c>
      <c r="T26" s="118">
        <f t="shared" si="12"/>
        <v>3390</v>
      </c>
      <c r="U26" s="119">
        <f t="shared" si="10"/>
        <v>1637.2</v>
      </c>
      <c r="V26" s="117">
        <f t="shared" si="11"/>
        <v>0.21569001717885092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0.13310428198765667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0.2603550295857988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13659</v>
      </c>
      <c r="D27" s="112">
        <v>3959</v>
      </c>
      <c r="E27" s="113">
        <f t="shared" si="0"/>
        <v>0.28984552309832345</v>
      </c>
      <c r="F27" s="114">
        <v>1712.4619530350458</v>
      </c>
      <c r="G27" s="114">
        <f t="shared" si="3"/>
        <v>432.54911670498757</v>
      </c>
      <c r="H27" s="115">
        <v>424</v>
      </c>
      <c r="I27" s="116">
        <v>177.96195303504595</v>
      </c>
      <c r="J27" s="117">
        <f t="shared" si="4"/>
        <v>0.031041803938794934</v>
      </c>
      <c r="K27" s="118">
        <v>1277</v>
      </c>
      <c r="L27" s="119">
        <v>409.2</v>
      </c>
      <c r="M27" s="117">
        <f t="shared" si="5"/>
        <v>0.09349147082509701</v>
      </c>
      <c r="N27" s="118">
        <v>14</v>
      </c>
      <c r="O27" s="119">
        <v>4.5</v>
      </c>
      <c r="P27" s="117">
        <f t="shared" si="6"/>
        <v>0.0010249652243941724</v>
      </c>
      <c r="Q27" s="118">
        <v>511</v>
      </c>
      <c r="R27" s="119">
        <v>317.8</v>
      </c>
      <c r="S27" s="117">
        <f t="shared" si="7"/>
        <v>0.03741123069038729</v>
      </c>
      <c r="T27" s="118">
        <f t="shared" si="12"/>
        <v>1733</v>
      </c>
      <c r="U27" s="119">
        <f t="shared" si="10"/>
        <v>802.9999999999998</v>
      </c>
      <c r="V27" s="117">
        <f t="shared" si="11"/>
        <v>0.12687605241965005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0.10176440442199282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0.17087634526685702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33745</v>
      </c>
      <c r="D28" s="112">
        <v>10164</v>
      </c>
      <c r="E28" s="113">
        <f t="shared" si="0"/>
        <v>0.3012001778041191</v>
      </c>
      <c r="F28" s="114">
        <v>5638</v>
      </c>
      <c r="G28" s="114">
        <f t="shared" si="3"/>
        <v>554.7028728846911</v>
      </c>
      <c r="H28" s="115">
        <v>1095</v>
      </c>
      <c r="I28" s="116">
        <v>794.2</v>
      </c>
      <c r="J28" s="117">
        <f t="shared" si="4"/>
        <v>0.032449251740998664</v>
      </c>
      <c r="K28" s="118">
        <v>3023</v>
      </c>
      <c r="L28" s="119">
        <v>2075.8</v>
      </c>
      <c r="M28" s="117">
        <f t="shared" si="5"/>
        <v>0.08958364202104016</v>
      </c>
      <c r="N28" s="118">
        <v>542</v>
      </c>
      <c r="O28" s="119">
        <v>196</v>
      </c>
      <c r="P28" s="117">
        <f t="shared" si="6"/>
        <v>0.01606163876129797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5504</v>
      </c>
      <c r="U28" s="119">
        <f t="shared" si="10"/>
        <v>2572</v>
      </c>
      <c r="V28" s="117">
        <f t="shared" si="11"/>
        <v>0.16310564528078234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0.10120017780411913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0.16784708845754925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44786</v>
      </c>
      <c r="D29" s="112">
        <v>11469</v>
      </c>
      <c r="E29" s="113">
        <f t="shared" si="0"/>
        <v>0.2560844906890546</v>
      </c>
      <c r="F29" s="114">
        <v>6202.000000000001</v>
      </c>
      <c r="G29" s="114">
        <f t="shared" si="3"/>
        <v>540.7620542331503</v>
      </c>
      <c r="H29" s="115">
        <v>1720</v>
      </c>
      <c r="I29" s="116">
        <v>1328.9</v>
      </c>
      <c r="J29" s="117">
        <f t="shared" si="4"/>
        <v>0.038404858661188764</v>
      </c>
      <c r="K29" s="118">
        <v>4053</v>
      </c>
      <c r="L29" s="119">
        <v>2272</v>
      </c>
      <c r="M29" s="117">
        <f t="shared" si="5"/>
        <v>0.09049703032197562</v>
      </c>
      <c r="N29" s="118">
        <v>539</v>
      </c>
      <c r="O29" s="119">
        <v>207.7</v>
      </c>
      <c r="P29" s="117">
        <f t="shared" si="6"/>
        <v>0.012035010940919038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5157</v>
      </c>
      <c r="U29" s="119">
        <f t="shared" si="10"/>
        <v>2393.4000000000005</v>
      </c>
      <c r="V29" s="117">
        <f t="shared" si="11"/>
        <v>0.11514759076497119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0.10195150270173715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0.11968025722323941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127497</v>
      </c>
      <c r="D30" s="112">
        <v>31038</v>
      </c>
      <c r="E30" s="113">
        <f t="shared" si="0"/>
        <v>0.24344102214169744</v>
      </c>
      <c r="F30" s="114">
        <v>16226.7</v>
      </c>
      <c r="G30" s="114">
        <f t="shared" si="3"/>
        <v>522.8010825439784</v>
      </c>
      <c r="H30" s="115">
        <v>3908</v>
      </c>
      <c r="I30" s="116">
        <v>2957.8</v>
      </c>
      <c r="J30" s="117">
        <f t="shared" si="4"/>
        <v>0.030651701608665302</v>
      </c>
      <c r="K30" s="118">
        <v>11361</v>
      </c>
      <c r="L30" s="119">
        <v>5955.2</v>
      </c>
      <c r="M30" s="117">
        <f t="shared" si="5"/>
        <v>0.08910797901127085</v>
      </c>
      <c r="N30" s="118">
        <v>1626</v>
      </c>
      <c r="O30" s="119">
        <v>562.7</v>
      </c>
      <c r="P30" s="117">
        <f t="shared" si="6"/>
        <v>0.012753241252735359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14143</v>
      </c>
      <c r="U30" s="119">
        <f t="shared" si="10"/>
        <v>6751.000000000002</v>
      </c>
      <c r="V30" s="117">
        <f t="shared" si="11"/>
        <v>0.11092810026902594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0.09783759617873362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0.11630861902633004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28346</v>
      </c>
      <c r="D31" s="112">
        <v>8793</v>
      </c>
      <c r="E31" s="113">
        <f t="shared" si="0"/>
        <v>0.3102024977069075</v>
      </c>
      <c r="F31" s="114">
        <v>5357.3</v>
      </c>
      <c r="G31" s="114">
        <f t="shared" si="3"/>
        <v>609.2687364949392</v>
      </c>
      <c r="H31" s="115">
        <v>1407</v>
      </c>
      <c r="I31" s="116">
        <v>1445.3</v>
      </c>
      <c r="J31" s="117">
        <f t="shared" si="4"/>
        <v>0.049636633034643336</v>
      </c>
      <c r="K31" s="121">
        <v>3344</v>
      </c>
      <c r="L31" s="119">
        <v>2049.6</v>
      </c>
      <c r="M31" s="117">
        <f>K32/C31</f>
        <v>1.4059126508149298</v>
      </c>
      <c r="N31" s="118">
        <v>452</v>
      </c>
      <c r="O31" s="119">
        <v>166.5</v>
      </c>
      <c r="P31" s="117">
        <f t="shared" si="6"/>
        <v>0.01594581246031186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102783</v>
      </c>
      <c r="U31" s="119">
        <f t="shared" si="10"/>
        <v>1695.9</v>
      </c>
      <c r="V31" s="117">
        <f t="shared" si="11"/>
        <v>3.6260142524518453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0.13437522048966344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0.13458689056657025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508260</v>
      </c>
      <c r="D32" s="112">
        <v>107986</v>
      </c>
      <c r="E32" s="113">
        <f t="shared" si="0"/>
        <v>0.21246212568370518</v>
      </c>
      <c r="F32" s="114">
        <v>55981.3</v>
      </c>
      <c r="G32" s="114">
        <f t="shared" si="3"/>
        <v>518.4125720000741</v>
      </c>
      <c r="H32" s="115">
        <v>15159</v>
      </c>
      <c r="I32" s="116">
        <v>12298.3</v>
      </c>
      <c r="J32" s="117">
        <f>H32/C32</f>
        <v>0.02982528627080628</v>
      </c>
      <c r="K32" s="118">
        <v>39852</v>
      </c>
      <c r="L32" s="119">
        <v>18696.1</v>
      </c>
      <c r="M32" s="117" t="e">
        <f>#REF!/C32</f>
        <v>#REF!</v>
      </c>
      <c r="N32" s="118">
        <v>4062</v>
      </c>
      <c r="O32" s="119">
        <v>1441.8</v>
      </c>
      <c r="P32" s="117">
        <f t="shared" si="6"/>
        <v>0.007991972612442451</v>
      </c>
      <c r="Q32" s="118">
        <v>468</v>
      </c>
      <c r="R32" s="119">
        <v>454.2</v>
      </c>
      <c r="S32" s="117">
        <f t="shared" si="7"/>
        <v>0.0009207885727777122</v>
      </c>
      <c r="T32" s="118">
        <f>D33-H32-K32-N32-Q32</f>
        <v>233236</v>
      </c>
      <c r="U32" s="119">
        <f t="shared" si="10"/>
        <v>23090.9</v>
      </c>
      <c r="V32" s="117">
        <f t="shared" si="11"/>
        <v>0.458891118718766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0.08610750403336875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0.0983394325738795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1217820</v>
      </c>
      <c r="D33" s="182">
        <f>SUM(D7:D32)</f>
        <v>292777</v>
      </c>
      <c r="E33" s="124">
        <f t="shared" si="0"/>
        <v>0.24041073393440737</v>
      </c>
      <c r="F33" s="125">
        <f>SUM(F7:F32)</f>
        <v>147545.50528580896</v>
      </c>
      <c r="G33" s="114">
        <f t="shared" si="3"/>
        <v>503.9518312087663</v>
      </c>
      <c r="H33" s="123">
        <f>SUM(H7:H32)</f>
        <v>33392</v>
      </c>
      <c r="I33" s="125">
        <f>SUM(I7:I32)</f>
        <v>23707.105285808968</v>
      </c>
      <c r="J33" s="127">
        <f t="shared" si="4"/>
        <v>0.027419487280550492</v>
      </c>
      <c r="K33" s="170">
        <f>SUM(K7:K32)</f>
        <v>100370</v>
      </c>
      <c r="L33" s="125">
        <f>SUM(L7:L32)</f>
        <v>45975</v>
      </c>
      <c r="M33" s="127">
        <f t="shared" si="5"/>
        <v>0.08241776288778309</v>
      </c>
      <c r="N33" s="123">
        <f>SUM(N7:N32)</f>
        <v>8097</v>
      </c>
      <c r="O33" s="125">
        <f>SUM(O7:O32)</f>
        <v>2901</v>
      </c>
      <c r="P33" s="127">
        <f t="shared" si="6"/>
        <v>0.0066487658274621865</v>
      </c>
      <c r="Q33" s="123">
        <f>SUM(Q7:Q32)</f>
        <v>13118</v>
      </c>
      <c r="R33" s="125">
        <f>SUM(R7:R32)</f>
        <v>10344.599999999999</v>
      </c>
      <c r="S33" s="127">
        <f t="shared" si="7"/>
        <v>0.010771706820383965</v>
      </c>
      <c r="T33" s="170">
        <f t="shared" si="12"/>
        <v>137800</v>
      </c>
      <c r="U33" s="125">
        <f>SUM(U7:U32)</f>
        <v>64617.8</v>
      </c>
      <c r="V33" s="127">
        <f t="shared" si="11"/>
        <v>0.11315301111822765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0.08994104219014304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0.12782595129001</v>
      </c>
      <c r="AD33" s="129">
        <f t="shared" si="2"/>
        <v>609.4582352917537</v>
      </c>
    </row>
    <row r="34" spans="4:24" ht="15" hidden="1">
      <c r="D34" s="104">
        <f>H33+K33+N33+Q33+T33</f>
        <v>292777</v>
      </c>
      <c r="I34" s="105">
        <f>I33/H33/5*1000</f>
        <v>141.99272451969912</v>
      </c>
      <c r="L34" s="105">
        <f>L33/K33/5*1000</f>
        <v>91.61103915512602</v>
      </c>
      <c r="O34" s="105">
        <f>O33/N33/5*1000</f>
        <v>71.65616895146351</v>
      </c>
      <c r="R34" s="105">
        <f>R33/Q33/5*1000</f>
        <v>157.71611526147274</v>
      </c>
      <c r="U34" s="105">
        <f>U33/T33/5*1000</f>
        <v>93.78490566037736</v>
      </c>
      <c r="W34" s="135">
        <f>'МСП за январь-июнь 2019'!B36-K34</f>
        <v>0</v>
      </c>
      <c r="X34" s="120">
        <f>'МСП за январь-июнь 2019'!I36-'по форме министра на 01.02.2020'!L34-'МСП за январь-июнь 2019'!O36</f>
        <v>-91.61103915512602</v>
      </c>
    </row>
    <row r="35" ht="15">
      <c r="A35" s="132" t="s">
        <v>141</v>
      </c>
    </row>
    <row r="36" ht="15">
      <c r="A36" s="132" t="s">
        <v>142</v>
      </c>
    </row>
    <row r="37" spans="1:25" ht="15">
      <c r="A37" s="133" t="s">
        <v>143</v>
      </c>
      <c r="Y37" s="102" t="s">
        <v>155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5" zoomScaleNormal="40" zoomScaleSheetLayoutView="5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2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76" t="s">
        <v>35</v>
      </c>
      <c r="E6" s="176" t="s">
        <v>138</v>
      </c>
      <c r="F6" s="176" t="s">
        <v>139</v>
      </c>
      <c r="G6" s="176" t="s">
        <v>140</v>
      </c>
      <c r="H6" s="176" t="s">
        <v>35</v>
      </c>
      <c r="I6" s="176" t="s">
        <v>139</v>
      </c>
      <c r="J6" s="176" t="s">
        <v>47</v>
      </c>
      <c r="K6" s="176" t="s">
        <v>35</v>
      </c>
      <c r="L6" s="176" t="s">
        <v>139</v>
      </c>
      <c r="M6" s="176" t="s">
        <v>47</v>
      </c>
      <c r="N6" s="176" t="s">
        <v>35</v>
      </c>
      <c r="O6" s="176" t="s">
        <v>139</v>
      </c>
      <c r="P6" s="176" t="s">
        <v>47</v>
      </c>
      <c r="Q6" s="176" t="s">
        <v>35</v>
      </c>
      <c r="R6" s="176" t="s">
        <v>139</v>
      </c>
      <c r="S6" s="176" t="s">
        <v>47</v>
      </c>
      <c r="T6" s="176" t="s">
        <v>35</v>
      </c>
      <c r="U6" s="176" t="s">
        <v>139</v>
      </c>
      <c r="V6" s="176" t="s">
        <v>47</v>
      </c>
      <c r="W6" s="177" t="s">
        <v>2</v>
      </c>
      <c r="X6" s="176" t="s">
        <v>33</v>
      </c>
      <c r="Y6" s="176" t="s">
        <v>47</v>
      </c>
      <c r="Z6" s="176" t="s">
        <v>31</v>
      </c>
      <c r="AA6" s="176" t="s">
        <v>2</v>
      </c>
      <c r="AB6" s="176" t="s">
        <v>34</v>
      </c>
      <c r="AC6" s="176" t="s">
        <v>47</v>
      </c>
      <c r="AD6" s="176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17289.199999999997</v>
      </c>
      <c r="D7" s="112">
        <v>4066</v>
      </c>
      <c r="E7" s="113">
        <f aca="true" t="shared" si="0" ref="E7:E33">D7/C7</f>
        <v>0.23517571663234857</v>
      </c>
      <c r="F7" s="114">
        <v>18970.8</v>
      </c>
      <c r="G7" s="114">
        <f>F7/D7/12*1000</f>
        <v>388.80964092474176</v>
      </c>
      <c r="H7" s="115">
        <v>447</v>
      </c>
      <c r="I7" s="116">
        <v>888</v>
      </c>
      <c r="J7" s="117">
        <f>H7/C7</f>
        <v>0.02585429053975893</v>
      </c>
      <c r="K7" s="118">
        <v>1156</v>
      </c>
      <c r="L7" s="119">
        <v>2573.6</v>
      </c>
      <c r="M7" s="117">
        <f>K7/C7</f>
        <v>0.06686255003123338</v>
      </c>
      <c r="N7" s="118">
        <v>0</v>
      </c>
      <c r="O7" s="119">
        <v>0</v>
      </c>
      <c r="P7" s="117">
        <f>N7/C7</f>
        <v>0</v>
      </c>
      <c r="Q7" s="118">
        <v>355</v>
      </c>
      <c r="R7" s="119">
        <v>4408.2</v>
      </c>
      <c r="S7" s="117">
        <f>Q7/C7</f>
        <v>0.02053304953381302</v>
      </c>
      <c r="T7" s="118">
        <f>D7-H7-K7-Q7</f>
        <v>2108</v>
      </c>
      <c r="U7" s="119">
        <f>F7-I7-L7-R7</f>
        <v>11101</v>
      </c>
      <c r="V7" s="117">
        <f>T7/C7</f>
        <v>0.12192582652754323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0.06570575850820166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0.14297943224672052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23507.300000000003</v>
      </c>
      <c r="D8" s="112">
        <v>5247</v>
      </c>
      <c r="E8" s="113">
        <f t="shared" si="0"/>
        <v>0.22320725902166558</v>
      </c>
      <c r="F8" s="114">
        <v>25855.3</v>
      </c>
      <c r="G8" s="114">
        <f aca="true" t="shared" si="3" ref="G8:G33">F8/D8/12*1000</f>
        <v>410.6362365796328</v>
      </c>
      <c r="H8" s="115">
        <v>984</v>
      </c>
      <c r="I8" s="116">
        <v>2173.1</v>
      </c>
      <c r="J8" s="117">
        <f aca="true" t="shared" si="4" ref="J8:J33">H8/C8</f>
        <v>0.04185933731223917</v>
      </c>
      <c r="K8" s="118">
        <v>1358</v>
      </c>
      <c r="L8" s="119">
        <v>3392.5</v>
      </c>
      <c r="M8" s="117">
        <f aca="true" t="shared" si="5" ref="M8:M33">K8/C8</f>
        <v>0.057769288689045524</v>
      </c>
      <c r="N8" s="118">
        <v>10</v>
      </c>
      <c r="O8" s="119">
        <v>10</v>
      </c>
      <c r="P8" s="117">
        <f aca="true" t="shared" si="6" ref="P8:P33">N8/C8</f>
        <v>0.0004253997694333249</v>
      </c>
      <c r="Q8" s="118">
        <v>573</v>
      </c>
      <c r="R8" s="119">
        <v>7144.8</v>
      </c>
      <c r="S8" s="117">
        <f aca="true" t="shared" si="7" ref="S8:S33">Q8/C8</f>
        <v>0.024375406788529518</v>
      </c>
      <c r="T8" s="118">
        <f>D8-H8-K8-N8-Q8</f>
        <v>2322</v>
      </c>
      <c r="U8" s="119">
        <f>F8-I8-L8-O8-R8</f>
        <v>13134.900000000001</v>
      </c>
      <c r="V8" s="117">
        <f>T8/C8</f>
        <v>0.09877782646241805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8" ref="Y8:Y33">W8/C8</f>
        <v>0.05581244974965223</v>
      </c>
      <c r="Z8" s="119">
        <f aca="true" t="shared" si="9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0.12485483232868086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51374.9</v>
      </c>
      <c r="D9" s="112">
        <v>11375</v>
      </c>
      <c r="E9" s="113">
        <f t="shared" si="0"/>
        <v>0.22141162318564123</v>
      </c>
      <c r="F9" s="114">
        <v>57117.3</v>
      </c>
      <c r="G9" s="114">
        <f t="shared" si="3"/>
        <v>418.4417582417583</v>
      </c>
      <c r="H9" s="115">
        <v>1763</v>
      </c>
      <c r="I9" s="116">
        <v>3891.5</v>
      </c>
      <c r="J9" s="117">
        <f t="shared" si="4"/>
        <v>0.03431636849901411</v>
      </c>
      <c r="K9" s="118">
        <v>3608</v>
      </c>
      <c r="L9" s="119">
        <v>9807.8</v>
      </c>
      <c r="M9" s="117">
        <f t="shared" si="5"/>
        <v>0.07022884716077306</v>
      </c>
      <c r="N9" s="118">
        <v>12</v>
      </c>
      <c r="O9" s="119">
        <v>12.3</v>
      </c>
      <c r="P9" s="117">
        <f t="shared" si="6"/>
        <v>0.0002335770969870501</v>
      </c>
      <c r="Q9" s="118">
        <v>1394</v>
      </c>
      <c r="R9" s="119">
        <v>17291.7</v>
      </c>
      <c r="S9" s="117">
        <f t="shared" si="7"/>
        <v>0.02713387276666232</v>
      </c>
      <c r="T9" s="118">
        <f>D9-H9-K9-N9-Q9</f>
        <v>4598</v>
      </c>
      <c r="U9" s="119">
        <f aca="true" t="shared" si="10" ref="U9:U32">F9-I9-L9-O9-R9</f>
        <v>26113.999999999996</v>
      </c>
      <c r="V9" s="117">
        <f aca="true" t="shared" si="11" ref="V9:V33">T9/C9</f>
        <v>0.0894989576622047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8"/>
        <v>0.0685548779656992</v>
      </c>
      <c r="Z9" s="119">
        <f t="shared" si="9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0.1174503502683217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40448.6</v>
      </c>
      <c r="D10" s="112">
        <v>8532</v>
      </c>
      <c r="E10" s="113">
        <f t="shared" si="0"/>
        <v>0.21093437102891077</v>
      </c>
      <c r="F10" s="114">
        <v>44598.8</v>
      </c>
      <c r="G10" s="114">
        <f t="shared" si="3"/>
        <v>435.6032192530083</v>
      </c>
      <c r="H10" s="115">
        <v>1034</v>
      </c>
      <c r="I10" s="116">
        <v>2958</v>
      </c>
      <c r="J10" s="117">
        <f t="shared" si="4"/>
        <v>0.02556330750631666</v>
      </c>
      <c r="K10" s="118">
        <v>2488</v>
      </c>
      <c r="L10" s="119">
        <v>7569.9</v>
      </c>
      <c r="M10" s="117">
        <f t="shared" si="5"/>
        <v>0.0615101635161662</v>
      </c>
      <c r="N10" s="118">
        <v>95</v>
      </c>
      <c r="O10" s="119">
        <v>106.5</v>
      </c>
      <c r="P10" s="117">
        <f t="shared" si="6"/>
        <v>0.0023486597805610085</v>
      </c>
      <c r="Q10" s="118">
        <v>1219</v>
      </c>
      <c r="R10" s="119">
        <v>14148.9</v>
      </c>
      <c r="S10" s="117">
        <f t="shared" si="7"/>
        <v>0.03013701339477757</v>
      </c>
      <c r="T10" s="118">
        <f aca="true" t="shared" si="12" ref="T10:T33">D10-H10-K10-N10-Q10</f>
        <v>3696</v>
      </c>
      <c r="U10" s="119">
        <f t="shared" si="10"/>
        <v>19815.5</v>
      </c>
      <c r="V10" s="117">
        <f t="shared" si="11"/>
        <v>0.09137522683108934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8"/>
        <v>0.06039764046221625</v>
      </c>
      <c r="Z10" s="119">
        <f t="shared" si="9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0.11948497599422478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27240.899999999998</v>
      </c>
      <c r="D11" s="112">
        <v>5806</v>
      </c>
      <c r="E11" s="113">
        <f t="shared" si="0"/>
        <v>0.21313539567341755</v>
      </c>
      <c r="F11" s="114">
        <v>30149.699999999997</v>
      </c>
      <c r="G11" s="114">
        <f t="shared" si="3"/>
        <v>432.73768515328965</v>
      </c>
      <c r="H11" s="115">
        <v>698</v>
      </c>
      <c r="I11" s="116">
        <v>1542.7</v>
      </c>
      <c r="J11" s="117">
        <f t="shared" si="4"/>
        <v>0.02562323564933611</v>
      </c>
      <c r="K11" s="118">
        <v>1622</v>
      </c>
      <c r="L11" s="119">
        <v>4650.7</v>
      </c>
      <c r="M11" s="117">
        <f t="shared" si="5"/>
        <v>0.05954281980404466</v>
      </c>
      <c r="N11" s="118">
        <v>45</v>
      </c>
      <c r="O11" s="119">
        <v>49.1</v>
      </c>
      <c r="P11" s="117">
        <f t="shared" si="6"/>
        <v>0.0016519277997422994</v>
      </c>
      <c r="Q11" s="118">
        <v>776</v>
      </c>
      <c r="R11" s="119">
        <v>9588.5</v>
      </c>
      <c r="S11" s="117">
        <f t="shared" si="7"/>
        <v>0.02848657716888943</v>
      </c>
      <c r="T11" s="118">
        <f t="shared" si="12"/>
        <v>2665</v>
      </c>
      <c r="U11" s="119">
        <f t="shared" si="10"/>
        <v>14318.699999999997</v>
      </c>
      <c r="V11" s="117">
        <f t="shared" si="11"/>
        <v>0.09783083525140507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8"/>
        <v>0.05796431101762424</v>
      </c>
      <c r="Z11" s="119">
        <f t="shared" si="9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0.127235150086818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36341.69999999999</v>
      </c>
      <c r="D12" s="112">
        <v>7924</v>
      </c>
      <c r="E12" s="113">
        <f t="shared" si="0"/>
        <v>0.21804153355511718</v>
      </c>
      <c r="F12" s="114">
        <v>40026.49999999999</v>
      </c>
      <c r="G12" s="114">
        <f t="shared" si="3"/>
        <v>420.9416540467776</v>
      </c>
      <c r="H12" s="115">
        <v>756</v>
      </c>
      <c r="I12" s="116">
        <v>1662.6</v>
      </c>
      <c r="J12" s="117">
        <f t="shared" si="4"/>
        <v>0.020802549137767364</v>
      </c>
      <c r="K12" s="118">
        <v>2632</v>
      </c>
      <c r="L12" s="119">
        <v>6402.6</v>
      </c>
      <c r="M12" s="117">
        <f t="shared" si="5"/>
        <v>0.07242368959074563</v>
      </c>
      <c r="N12" s="118">
        <v>15</v>
      </c>
      <c r="O12" s="119">
        <v>15.7</v>
      </c>
      <c r="P12" s="117">
        <f t="shared" si="6"/>
        <v>0.0004127489908287175</v>
      </c>
      <c r="Q12" s="118">
        <v>1057</v>
      </c>
      <c r="R12" s="119">
        <v>13264.5</v>
      </c>
      <c r="S12" s="117">
        <f t="shared" si="7"/>
        <v>0.029085045553730295</v>
      </c>
      <c r="T12" s="118">
        <f t="shared" si="12"/>
        <v>3464</v>
      </c>
      <c r="U12" s="119">
        <f t="shared" si="10"/>
        <v>18681.099999999995</v>
      </c>
      <c r="V12" s="117">
        <f t="shared" si="11"/>
        <v>0.09531750028204516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8"/>
        <v>0.0685438490769557</v>
      </c>
      <c r="Z12" s="119">
        <f t="shared" si="9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0.12630119119358757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24008.15</v>
      </c>
      <c r="D13" s="112">
        <v>5514</v>
      </c>
      <c r="E13" s="113">
        <f t="shared" si="0"/>
        <v>0.22967200721421682</v>
      </c>
      <c r="F13" s="114">
        <v>26608.200000000004</v>
      </c>
      <c r="G13" s="114">
        <f t="shared" si="3"/>
        <v>402.1309394269134</v>
      </c>
      <c r="H13" s="115">
        <v>760</v>
      </c>
      <c r="I13" s="116">
        <v>2779.2</v>
      </c>
      <c r="J13" s="117">
        <f t="shared" si="4"/>
        <v>0.03165591684490475</v>
      </c>
      <c r="K13" s="118">
        <v>1797</v>
      </c>
      <c r="L13" s="119">
        <v>5845.7</v>
      </c>
      <c r="M13" s="117">
        <f t="shared" si="5"/>
        <v>0.07484958232933399</v>
      </c>
      <c r="N13" s="118">
        <v>154</v>
      </c>
      <c r="O13" s="119">
        <v>178.5</v>
      </c>
      <c r="P13" s="117">
        <f t="shared" si="6"/>
        <v>0.006414488413309646</v>
      </c>
      <c r="Q13" s="118">
        <v>278</v>
      </c>
      <c r="R13" s="119">
        <v>3421.9</v>
      </c>
      <c r="S13" s="117">
        <f t="shared" si="7"/>
        <v>0.011579401161688842</v>
      </c>
      <c r="T13" s="118">
        <f t="shared" si="12"/>
        <v>2525</v>
      </c>
      <c r="U13" s="119">
        <f t="shared" si="10"/>
        <v>14382.900000000003</v>
      </c>
      <c r="V13" s="117">
        <f t="shared" si="11"/>
        <v>0.10517261846497959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8"/>
        <v>0.07568263277262095</v>
      </c>
      <c r="Z13" s="119">
        <f t="shared" si="9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0.12020917896630935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33615.5</v>
      </c>
      <c r="D14" s="112">
        <v>7531</v>
      </c>
      <c r="E14" s="113">
        <f t="shared" si="0"/>
        <v>0.22403355594889263</v>
      </c>
      <c r="F14" s="114">
        <v>36902.6</v>
      </c>
      <c r="G14" s="114">
        <f t="shared" si="3"/>
        <v>408.341079095295</v>
      </c>
      <c r="H14" s="115">
        <v>670</v>
      </c>
      <c r="I14" s="116">
        <v>1219</v>
      </c>
      <c r="J14" s="117">
        <f t="shared" si="4"/>
        <v>0.01993128170040606</v>
      </c>
      <c r="K14" s="118">
        <v>2975</v>
      </c>
      <c r="L14" s="119">
        <v>8314.9</v>
      </c>
      <c r="M14" s="117">
        <f t="shared" si="5"/>
        <v>0.0885008403861314</v>
      </c>
      <c r="N14" s="118">
        <v>7</v>
      </c>
      <c r="O14" s="119">
        <v>9.4</v>
      </c>
      <c r="P14" s="117">
        <f t="shared" si="6"/>
        <v>0.00020823727149677976</v>
      </c>
      <c r="Q14" s="118">
        <v>847</v>
      </c>
      <c r="R14" s="119">
        <v>10469.1</v>
      </c>
      <c r="S14" s="117">
        <f t="shared" si="7"/>
        <v>0.02519670985111035</v>
      </c>
      <c r="T14" s="118">
        <f t="shared" si="12"/>
        <v>3032</v>
      </c>
      <c r="U14" s="119">
        <f t="shared" si="10"/>
        <v>16890.199999999997</v>
      </c>
      <c r="V14" s="117">
        <f t="shared" si="11"/>
        <v>0.09019648673974803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8"/>
        <v>0.08615073403638203</v>
      </c>
      <c r="Z14" s="119">
        <f t="shared" si="9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0.11589891567877914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18573</v>
      </c>
      <c r="D15" s="112">
        <v>4013</v>
      </c>
      <c r="E15" s="113">
        <f t="shared" si="0"/>
        <v>0.21606633284875895</v>
      </c>
      <c r="F15" s="114">
        <v>20441.000000000004</v>
      </c>
      <c r="G15" s="114">
        <f t="shared" si="3"/>
        <v>424.47462413821756</v>
      </c>
      <c r="H15" s="115">
        <v>400</v>
      </c>
      <c r="I15" s="116">
        <v>1271.4</v>
      </c>
      <c r="J15" s="117">
        <f t="shared" si="4"/>
        <v>0.021536639207451677</v>
      </c>
      <c r="K15" s="118">
        <v>1206</v>
      </c>
      <c r="L15" s="119">
        <v>3311.8</v>
      </c>
      <c r="M15" s="117">
        <f t="shared" si="5"/>
        <v>0.0649329672104668</v>
      </c>
      <c r="N15" s="118">
        <v>15</v>
      </c>
      <c r="O15" s="119">
        <v>16.2</v>
      </c>
      <c r="P15" s="117">
        <f t="shared" si="6"/>
        <v>0.0008076239702794379</v>
      </c>
      <c r="Q15" s="118">
        <v>418</v>
      </c>
      <c r="R15" s="119">
        <v>4953.4</v>
      </c>
      <c r="S15" s="117">
        <f t="shared" si="7"/>
        <v>0.022505787971787004</v>
      </c>
      <c r="T15" s="118">
        <f t="shared" si="12"/>
        <v>1974</v>
      </c>
      <c r="U15" s="119">
        <f t="shared" si="10"/>
        <v>10888.200000000003</v>
      </c>
      <c r="V15" s="117">
        <f t="shared" si="11"/>
        <v>0.10628331448877402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8"/>
        <v>0.059118074624454856</v>
      </c>
      <c r="Z15" s="119">
        <f t="shared" si="9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0.1281968448823561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21116.800000000003</v>
      </c>
      <c r="D16" s="112">
        <v>4423</v>
      </c>
      <c r="E16" s="113">
        <f t="shared" si="0"/>
        <v>0.20945408395211393</v>
      </c>
      <c r="F16" s="114">
        <v>23455.3</v>
      </c>
      <c r="G16" s="114">
        <f t="shared" si="3"/>
        <v>441.9191348255332</v>
      </c>
      <c r="H16" s="115">
        <v>588</v>
      </c>
      <c r="I16" s="116">
        <v>1430.8</v>
      </c>
      <c r="J16" s="117">
        <f t="shared" si="4"/>
        <v>0.027845128049704498</v>
      </c>
      <c r="K16" s="118">
        <v>1208</v>
      </c>
      <c r="L16" s="119">
        <v>3301.3</v>
      </c>
      <c r="M16" s="117">
        <f t="shared" si="5"/>
        <v>0.05720563721776026</v>
      </c>
      <c r="N16" s="118">
        <v>14</v>
      </c>
      <c r="O16" s="119">
        <v>11.9</v>
      </c>
      <c r="P16" s="117">
        <f t="shared" si="6"/>
        <v>0.0006629792392786785</v>
      </c>
      <c r="Q16" s="118">
        <v>535</v>
      </c>
      <c r="R16" s="119">
        <v>6662.7</v>
      </c>
      <c r="S16" s="117">
        <f t="shared" si="7"/>
        <v>0.025335278072435213</v>
      </c>
      <c r="T16" s="118">
        <f t="shared" si="12"/>
        <v>2078</v>
      </c>
      <c r="U16" s="119">
        <f t="shared" si="10"/>
        <v>12048.599999999999</v>
      </c>
      <c r="V16" s="117">
        <f t="shared" si="11"/>
        <v>0.09840506137293528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8"/>
        <v>0.05573761175935747</v>
      </c>
      <c r="Z16" s="119">
        <f t="shared" si="9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0.12250909228671009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26094.2</v>
      </c>
      <c r="D17" s="112">
        <v>5727</v>
      </c>
      <c r="E17" s="113">
        <f t="shared" si="0"/>
        <v>0.21947405936951506</v>
      </c>
      <c r="F17" s="114">
        <v>29012.899999999994</v>
      </c>
      <c r="G17" s="114">
        <f t="shared" si="3"/>
        <v>422.16547348815544</v>
      </c>
      <c r="H17" s="115">
        <v>763</v>
      </c>
      <c r="I17" s="116">
        <v>3080.3</v>
      </c>
      <c r="J17" s="117">
        <f t="shared" si="4"/>
        <v>0.029240214300495896</v>
      </c>
      <c r="K17" s="118">
        <v>1918</v>
      </c>
      <c r="L17" s="119">
        <v>6517.4</v>
      </c>
      <c r="M17" s="117">
        <f t="shared" si="5"/>
        <v>0.07350292402143005</v>
      </c>
      <c r="N17" s="118">
        <v>80</v>
      </c>
      <c r="O17" s="119">
        <v>82.8</v>
      </c>
      <c r="P17" s="117">
        <f t="shared" si="6"/>
        <v>0.003065815391926175</v>
      </c>
      <c r="Q17" s="118">
        <v>408</v>
      </c>
      <c r="R17" s="119">
        <v>5251.6</v>
      </c>
      <c r="S17" s="117">
        <f t="shared" si="7"/>
        <v>0.015635658498823493</v>
      </c>
      <c r="T17" s="118">
        <f t="shared" si="12"/>
        <v>2558</v>
      </c>
      <c r="U17" s="119">
        <f t="shared" si="10"/>
        <v>14080.799999999997</v>
      </c>
      <c r="V17" s="117">
        <f t="shared" si="11"/>
        <v>0.09802944715683945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8"/>
        <v>0.07365621479102635</v>
      </c>
      <c r="Z17" s="119">
        <f t="shared" si="9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0.11730576143357527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42139</v>
      </c>
      <c r="D18" s="112">
        <v>8975</v>
      </c>
      <c r="E18" s="113">
        <f t="shared" si="0"/>
        <v>0.21298559529177247</v>
      </c>
      <c r="F18" s="114">
        <v>46857.600000000006</v>
      </c>
      <c r="G18" s="114">
        <f t="shared" si="3"/>
        <v>435.0752089136491</v>
      </c>
      <c r="H18" s="115">
        <v>1144</v>
      </c>
      <c r="I18" s="116">
        <v>2749</v>
      </c>
      <c r="J18" s="117">
        <f t="shared" si="4"/>
        <v>0.027148247466717294</v>
      </c>
      <c r="K18" s="118">
        <v>2558</v>
      </c>
      <c r="L18" s="119">
        <v>7334.3</v>
      </c>
      <c r="M18" s="117">
        <f t="shared" si="5"/>
        <v>0.06070386103134863</v>
      </c>
      <c r="N18" s="118">
        <v>40</v>
      </c>
      <c r="O18" s="119">
        <v>36.8</v>
      </c>
      <c r="P18" s="117">
        <f t="shared" si="6"/>
        <v>0.000949239421913192</v>
      </c>
      <c r="Q18" s="118">
        <v>1089</v>
      </c>
      <c r="R18" s="119">
        <v>13598.1</v>
      </c>
      <c r="S18" s="117">
        <f t="shared" si="7"/>
        <v>0.025843043261586655</v>
      </c>
      <c r="T18" s="118">
        <f t="shared" si="12"/>
        <v>4144</v>
      </c>
      <c r="U18" s="119">
        <f t="shared" si="10"/>
        <v>23139.4</v>
      </c>
      <c r="V18" s="117">
        <f t="shared" si="11"/>
        <v>0.09834120411020669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8"/>
        <v>0.05861553430313961</v>
      </c>
      <c r="Z18" s="119">
        <f t="shared" si="9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0.1252521417214457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16652.7</v>
      </c>
      <c r="D19" s="112">
        <v>3422</v>
      </c>
      <c r="E19" s="113">
        <f t="shared" si="0"/>
        <v>0.2054922024656662</v>
      </c>
      <c r="F19" s="114">
        <v>18296.699999999997</v>
      </c>
      <c r="G19" s="114">
        <f t="shared" si="3"/>
        <v>445.56545879602567</v>
      </c>
      <c r="H19" s="115">
        <v>309</v>
      </c>
      <c r="I19" s="116">
        <v>1041.3</v>
      </c>
      <c r="J19" s="117">
        <f t="shared" si="4"/>
        <v>0.018555549550523336</v>
      </c>
      <c r="K19" s="118">
        <v>1033</v>
      </c>
      <c r="L19" s="119">
        <v>3130.7</v>
      </c>
      <c r="M19" s="117">
        <f t="shared" si="5"/>
        <v>0.062031982801587726</v>
      </c>
      <c r="N19" s="118">
        <v>27</v>
      </c>
      <c r="O19" s="119">
        <v>26.1</v>
      </c>
      <c r="P19" s="117">
        <f t="shared" si="6"/>
        <v>0.001621358698589418</v>
      </c>
      <c r="Q19" s="118">
        <v>369</v>
      </c>
      <c r="R19" s="119">
        <v>4554.7</v>
      </c>
      <c r="S19" s="117">
        <f t="shared" si="7"/>
        <v>0.022158568880722044</v>
      </c>
      <c r="T19" s="118">
        <f t="shared" si="12"/>
        <v>1684</v>
      </c>
      <c r="U19" s="119">
        <f t="shared" si="10"/>
        <v>9543.899999999998</v>
      </c>
      <c r="V19" s="117">
        <f t="shared" si="11"/>
        <v>0.1011247425342437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8"/>
        <v>0.06143147957988794</v>
      </c>
      <c r="Z19" s="119">
        <f t="shared" si="9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0.12652602881214456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27513.4</v>
      </c>
      <c r="D20" s="112">
        <v>5910</v>
      </c>
      <c r="E20" s="113">
        <f t="shared" si="0"/>
        <v>0.21480442257227386</v>
      </c>
      <c r="F20" s="114">
        <v>30461.2</v>
      </c>
      <c r="G20" s="114">
        <f t="shared" si="3"/>
        <v>429.51494641849973</v>
      </c>
      <c r="H20" s="115">
        <v>568</v>
      </c>
      <c r="I20" s="116">
        <v>1328.9</v>
      </c>
      <c r="J20" s="117">
        <f t="shared" si="4"/>
        <v>0.02064448595956879</v>
      </c>
      <c r="K20" s="118">
        <v>2053</v>
      </c>
      <c r="L20" s="119">
        <v>5590.6</v>
      </c>
      <c r="M20" s="117">
        <f t="shared" si="5"/>
        <v>0.07461818604752593</v>
      </c>
      <c r="N20" s="118">
        <v>40</v>
      </c>
      <c r="O20" s="119">
        <v>46.7</v>
      </c>
      <c r="P20" s="117">
        <f t="shared" si="6"/>
        <v>0.001453837039406253</v>
      </c>
      <c r="Q20" s="118">
        <v>804</v>
      </c>
      <c r="R20" s="119">
        <v>10170</v>
      </c>
      <c r="S20" s="117">
        <f t="shared" si="7"/>
        <v>0.029222124492065682</v>
      </c>
      <c r="T20" s="118">
        <f t="shared" si="12"/>
        <v>2445</v>
      </c>
      <c r="U20" s="119">
        <f t="shared" si="10"/>
        <v>13324.999999999996</v>
      </c>
      <c r="V20" s="117">
        <f t="shared" si="11"/>
        <v>0.0888657890337072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8"/>
        <v>0.07200127937659467</v>
      </c>
      <c r="Z20" s="119">
        <f t="shared" si="9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0.12008693945495649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33780.59667255436</v>
      </c>
      <c r="D21" s="112">
        <v>8126</v>
      </c>
      <c r="E21" s="113">
        <f t="shared" si="0"/>
        <v>0.24055229334069492</v>
      </c>
      <c r="F21" s="114">
        <v>37501</v>
      </c>
      <c r="G21" s="114">
        <f t="shared" si="3"/>
        <v>384.57830831077206</v>
      </c>
      <c r="H21" s="115">
        <v>517</v>
      </c>
      <c r="I21" s="116">
        <v>1319</v>
      </c>
      <c r="J21" s="117">
        <f t="shared" si="4"/>
        <v>0.015304643817024278</v>
      </c>
      <c r="K21" s="118">
        <v>2842</v>
      </c>
      <c r="L21" s="119">
        <v>7650.2</v>
      </c>
      <c r="M21" s="117">
        <f t="shared" si="5"/>
        <v>0.08413113680460928</v>
      </c>
      <c r="N21" s="118">
        <v>96</v>
      </c>
      <c r="O21" s="119">
        <v>103.3</v>
      </c>
      <c r="P21" s="117">
        <f t="shared" si="6"/>
        <v>0.0028418680975518967</v>
      </c>
      <c r="Q21" s="118">
        <v>505</v>
      </c>
      <c r="R21" s="119">
        <v>6146.9</v>
      </c>
      <c r="S21" s="117">
        <f t="shared" si="7"/>
        <v>0.014949410304830291</v>
      </c>
      <c r="T21" s="118">
        <f t="shared" si="12"/>
        <v>4166</v>
      </c>
      <c r="U21" s="119">
        <f t="shared" si="10"/>
        <v>22281.6</v>
      </c>
      <c r="V21" s="117">
        <f t="shared" si="11"/>
        <v>0.12332523431667919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8"/>
        <v>0.08318384743875865</v>
      </c>
      <c r="Z21" s="119">
        <f t="shared" si="9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0.13753457480443868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61343.499999999985</v>
      </c>
      <c r="D22" s="112">
        <v>12948</v>
      </c>
      <c r="E22" s="113">
        <f t="shared" si="0"/>
        <v>0.21107370789081162</v>
      </c>
      <c r="F22" s="114">
        <v>68538.6</v>
      </c>
      <c r="G22" s="114">
        <f t="shared" si="3"/>
        <v>441.1144578313253</v>
      </c>
      <c r="H22" s="115">
        <v>1348</v>
      </c>
      <c r="I22" s="116">
        <v>4656</v>
      </c>
      <c r="J22" s="117">
        <f t="shared" si="4"/>
        <v>0.0219746183377212</v>
      </c>
      <c r="K22" s="118">
        <v>3887</v>
      </c>
      <c r="L22" s="119">
        <v>11980.9</v>
      </c>
      <c r="M22" s="117">
        <f t="shared" si="5"/>
        <v>0.06336449664593642</v>
      </c>
      <c r="N22" s="118">
        <v>112</v>
      </c>
      <c r="O22" s="119">
        <v>103.2</v>
      </c>
      <c r="P22" s="117">
        <f t="shared" si="6"/>
        <v>0.0018257843129263903</v>
      </c>
      <c r="Q22" s="118">
        <v>1406</v>
      </c>
      <c r="R22" s="119">
        <v>17665</v>
      </c>
      <c r="S22" s="117">
        <f t="shared" si="7"/>
        <v>0.02292011378548665</v>
      </c>
      <c r="T22" s="118">
        <f t="shared" si="12"/>
        <v>6195</v>
      </c>
      <c r="U22" s="119">
        <f t="shared" si="10"/>
        <v>34133.50000000001</v>
      </c>
      <c r="V22" s="117">
        <f t="shared" si="11"/>
        <v>0.10098869480874097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8"/>
        <v>0.06158761726996342</v>
      </c>
      <c r="Z22" s="119">
        <f t="shared" si="9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0.12410442834204116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18356.499999999996</v>
      </c>
      <c r="D23" s="112">
        <v>4099</v>
      </c>
      <c r="E23" s="113">
        <f t="shared" si="0"/>
        <v>0.2232996486258274</v>
      </c>
      <c r="F23" s="114">
        <v>20169.399999999998</v>
      </c>
      <c r="G23" s="114">
        <f t="shared" si="3"/>
        <v>410.04716597544115</v>
      </c>
      <c r="H23" s="115">
        <v>690</v>
      </c>
      <c r="I23" s="116">
        <v>1664.6</v>
      </c>
      <c r="J23" s="117">
        <f t="shared" si="4"/>
        <v>0.03758886497970747</v>
      </c>
      <c r="K23" s="118">
        <v>1428</v>
      </c>
      <c r="L23" s="119">
        <v>4288.3</v>
      </c>
      <c r="M23" s="117">
        <f t="shared" si="5"/>
        <v>0.07779260752322067</v>
      </c>
      <c r="N23" s="118">
        <v>23</v>
      </c>
      <c r="O23" s="119">
        <v>26.6</v>
      </c>
      <c r="P23" s="117">
        <f t="shared" si="6"/>
        <v>0.001252962165990249</v>
      </c>
      <c r="Q23" s="118">
        <v>470</v>
      </c>
      <c r="R23" s="119">
        <v>5899.5</v>
      </c>
      <c r="S23" s="117">
        <f t="shared" si="7"/>
        <v>0.025604009478931173</v>
      </c>
      <c r="T23" s="118">
        <f t="shared" si="12"/>
        <v>1488</v>
      </c>
      <c r="U23" s="119">
        <f t="shared" si="10"/>
        <v>8290.4</v>
      </c>
      <c r="V23" s="117">
        <f t="shared" si="11"/>
        <v>0.08106120447797785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8"/>
        <v>0.0759404025821916</v>
      </c>
      <c r="Z23" s="119">
        <f t="shared" si="9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0.1077002696592488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11575.3</v>
      </c>
      <c r="D24" s="112">
        <v>2686</v>
      </c>
      <c r="E24" s="113">
        <f t="shared" si="0"/>
        <v>0.23204582170656485</v>
      </c>
      <c r="F24" s="114">
        <v>12840.1</v>
      </c>
      <c r="G24" s="114">
        <f t="shared" si="3"/>
        <v>398.36497890295357</v>
      </c>
      <c r="H24" s="115">
        <v>343</v>
      </c>
      <c r="I24" s="116">
        <v>736.4</v>
      </c>
      <c r="J24" s="117">
        <f t="shared" si="4"/>
        <v>0.029632061372059475</v>
      </c>
      <c r="K24" s="118">
        <v>895</v>
      </c>
      <c r="L24" s="119">
        <v>2087.3</v>
      </c>
      <c r="M24" s="117">
        <f t="shared" si="5"/>
        <v>0.07731981028569454</v>
      </c>
      <c r="N24" s="118">
        <v>3</v>
      </c>
      <c r="O24" s="119">
        <v>1.9</v>
      </c>
      <c r="P24" s="117">
        <f t="shared" si="6"/>
        <v>0.00025917254844366885</v>
      </c>
      <c r="Q24" s="118">
        <v>337</v>
      </c>
      <c r="R24" s="119">
        <v>4084.4</v>
      </c>
      <c r="S24" s="117">
        <f t="shared" si="7"/>
        <v>0.029113716275172136</v>
      </c>
      <c r="T24" s="118">
        <f t="shared" si="12"/>
        <v>1108</v>
      </c>
      <c r="U24" s="119">
        <f t="shared" si="10"/>
        <v>5930.100000000002</v>
      </c>
      <c r="V24" s="117">
        <f t="shared" si="11"/>
        <v>0.09572106122519504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8"/>
        <v>0.07559199329607008</v>
      </c>
      <c r="Z24" s="119">
        <f t="shared" si="9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0.12526673174777328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33245.77</v>
      </c>
      <c r="D25" s="112">
        <v>7802</v>
      </c>
      <c r="E25" s="113">
        <f t="shared" si="0"/>
        <v>0.2346764716233073</v>
      </c>
      <c r="F25" s="114">
        <v>36752.399999999994</v>
      </c>
      <c r="G25" s="114">
        <f t="shared" si="3"/>
        <v>392.5531914893616</v>
      </c>
      <c r="H25" s="115">
        <v>1404</v>
      </c>
      <c r="I25" s="116">
        <v>4421.2</v>
      </c>
      <c r="J25" s="117">
        <f t="shared" si="4"/>
        <v>0.042230936446952506</v>
      </c>
      <c r="K25" s="118">
        <v>2332</v>
      </c>
      <c r="L25" s="119">
        <v>7045.9</v>
      </c>
      <c r="M25" s="117">
        <f t="shared" si="5"/>
        <v>0.07014426196174732</v>
      </c>
      <c r="N25" s="118">
        <v>61</v>
      </c>
      <c r="O25" s="119">
        <v>67.2</v>
      </c>
      <c r="P25" s="117">
        <f t="shared" si="6"/>
        <v>0.0018348198883647456</v>
      </c>
      <c r="Q25" s="118">
        <v>406</v>
      </c>
      <c r="R25" s="119">
        <v>5041.7</v>
      </c>
      <c r="S25" s="117">
        <f t="shared" si="7"/>
        <v>0.012212079912722733</v>
      </c>
      <c r="T25" s="118">
        <f t="shared" si="12"/>
        <v>3599</v>
      </c>
      <c r="U25" s="119">
        <f t="shared" si="10"/>
        <v>20176.399999999994</v>
      </c>
      <c r="V25" s="117">
        <f t="shared" si="11"/>
        <v>0.10825437341351998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8"/>
        <v>0.06909149645202985</v>
      </c>
      <c r="Z25" s="119">
        <f t="shared" si="9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0.12263214237480438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31088.900000000005</v>
      </c>
      <c r="D26" s="112">
        <v>6854</v>
      </c>
      <c r="E26" s="113">
        <f t="shared" si="0"/>
        <v>0.2204645387903721</v>
      </c>
      <c r="F26" s="114">
        <v>34298.8084898631</v>
      </c>
      <c r="G26" s="114">
        <f t="shared" si="3"/>
        <v>417.0169303796214</v>
      </c>
      <c r="H26" s="115">
        <v>644</v>
      </c>
      <c r="I26" s="116">
        <v>1203</v>
      </c>
      <c r="J26" s="117">
        <f t="shared" si="4"/>
        <v>0.020714788879632278</v>
      </c>
      <c r="K26" s="118">
        <v>2142</v>
      </c>
      <c r="L26" s="119">
        <v>5355.5</v>
      </c>
      <c r="M26" s="117">
        <f t="shared" si="5"/>
        <v>0.06889918909964649</v>
      </c>
      <c r="N26" s="118">
        <v>19</v>
      </c>
      <c r="O26" s="119">
        <v>18.7</v>
      </c>
      <c r="P26" s="117">
        <f t="shared" si="6"/>
        <v>0.0006111506035916355</v>
      </c>
      <c r="Q26" s="118">
        <v>662</v>
      </c>
      <c r="R26" s="119">
        <v>8093.8</v>
      </c>
      <c r="S26" s="117">
        <f t="shared" si="7"/>
        <v>0.02129377366198225</v>
      </c>
      <c r="T26" s="118">
        <f t="shared" si="12"/>
        <v>3387</v>
      </c>
      <c r="U26" s="119">
        <f t="shared" si="10"/>
        <v>19627.8084898631</v>
      </c>
      <c r="V26" s="117">
        <f t="shared" si="11"/>
        <v>0.10894563654551945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8"/>
        <v>0.06729089803756323</v>
      </c>
      <c r="Z26" s="119">
        <f t="shared" si="9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0.13162254052089328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19783.8</v>
      </c>
      <c r="D27" s="112">
        <v>4410</v>
      </c>
      <c r="E27" s="113">
        <f t="shared" si="0"/>
        <v>0.22290965335274315</v>
      </c>
      <c r="F27" s="114">
        <v>21883.7</v>
      </c>
      <c r="G27" s="114">
        <f t="shared" si="3"/>
        <v>413.5241874527589</v>
      </c>
      <c r="H27" s="115">
        <v>683</v>
      </c>
      <c r="I27" s="116">
        <v>1348.3</v>
      </c>
      <c r="J27" s="117">
        <f t="shared" si="4"/>
        <v>0.034523195746014416</v>
      </c>
      <c r="K27" s="118">
        <v>1421</v>
      </c>
      <c r="L27" s="119">
        <v>3469</v>
      </c>
      <c r="M27" s="117">
        <f t="shared" si="5"/>
        <v>0.07182644385810613</v>
      </c>
      <c r="N27" s="118">
        <v>13</v>
      </c>
      <c r="O27" s="119">
        <v>10.9</v>
      </c>
      <c r="P27" s="117">
        <f t="shared" si="6"/>
        <v>0.0006571032865273608</v>
      </c>
      <c r="Q27" s="118">
        <v>563</v>
      </c>
      <c r="R27" s="119">
        <v>7438.9</v>
      </c>
      <c r="S27" s="117">
        <f t="shared" si="7"/>
        <v>0.028457626947300318</v>
      </c>
      <c r="T27" s="118">
        <f t="shared" si="12"/>
        <v>1730</v>
      </c>
      <c r="U27" s="119">
        <f t="shared" si="10"/>
        <v>9616.6</v>
      </c>
      <c r="V27" s="117">
        <f t="shared" si="11"/>
        <v>0.08744528351479494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8"/>
        <v>0.07025950525177166</v>
      </c>
      <c r="Z27" s="119">
        <f t="shared" si="9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0.11797531313498924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48090.64941949446</v>
      </c>
      <c r="D28" s="112">
        <v>10674</v>
      </c>
      <c r="E28" s="113">
        <f t="shared" si="0"/>
        <v>0.22195582985146986</v>
      </c>
      <c r="F28" s="114">
        <v>53157.59999999999</v>
      </c>
      <c r="G28" s="114">
        <f t="shared" si="3"/>
        <v>415.00843170320394</v>
      </c>
      <c r="H28" s="115">
        <v>1442</v>
      </c>
      <c r="I28" s="116">
        <v>7396.9</v>
      </c>
      <c r="J28" s="117">
        <f t="shared" si="4"/>
        <v>0.029985039033709904</v>
      </c>
      <c r="K28" s="118">
        <v>3265</v>
      </c>
      <c r="L28" s="119">
        <v>14580.6</v>
      </c>
      <c r="M28" s="117">
        <f t="shared" si="5"/>
        <v>0.06789261612001583</v>
      </c>
      <c r="N28" s="118">
        <v>529</v>
      </c>
      <c r="O28" s="119">
        <v>562.2</v>
      </c>
      <c r="P28" s="117">
        <f t="shared" si="6"/>
        <v>0.011000059395861678</v>
      </c>
      <c r="Q28" s="118">
        <f>'январь-май 2019'!U30</f>
        <v>0</v>
      </c>
      <c r="R28" s="119">
        <f>'январь-май 2019'!AG30</f>
        <v>0</v>
      </c>
      <c r="S28" s="117">
        <f t="shared" si="7"/>
        <v>0</v>
      </c>
      <c r="T28" s="118">
        <f t="shared" si="12"/>
        <v>5438</v>
      </c>
      <c r="U28" s="119">
        <f t="shared" si="10"/>
        <v>30617.89999999999</v>
      </c>
      <c r="V28" s="117">
        <f t="shared" si="11"/>
        <v>0.11307811530188243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8"/>
        <v>0.07101172558954183</v>
      </c>
      <c r="Z28" s="119">
        <f t="shared" si="9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0.1177775735693016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54967.3</v>
      </c>
      <c r="D29" s="112">
        <v>12893</v>
      </c>
      <c r="E29" s="113">
        <f t="shared" si="0"/>
        <v>0.23455763699508617</v>
      </c>
      <c r="F29" s="114">
        <v>60716.3</v>
      </c>
      <c r="G29" s="114">
        <f t="shared" si="3"/>
        <v>392.43711057679883</v>
      </c>
      <c r="H29" s="115">
        <v>2834</v>
      </c>
      <c r="I29" s="116">
        <v>13379</v>
      </c>
      <c r="J29" s="117">
        <f t="shared" si="4"/>
        <v>0.051557926257975194</v>
      </c>
      <c r="K29" s="118">
        <v>4406</v>
      </c>
      <c r="L29" s="119">
        <v>18164</v>
      </c>
      <c r="M29" s="117">
        <f t="shared" si="5"/>
        <v>0.08015674773911034</v>
      </c>
      <c r="N29" s="118">
        <v>528</v>
      </c>
      <c r="O29" s="119">
        <v>602.3</v>
      </c>
      <c r="P29" s="117">
        <f t="shared" si="6"/>
        <v>0.009605711031831651</v>
      </c>
      <c r="Q29" s="118">
        <f>'январь-май 2019'!U31</f>
        <v>0</v>
      </c>
      <c r="R29" s="119">
        <f>'январь-май 2019'!AG31</f>
        <v>0</v>
      </c>
      <c r="S29" s="117">
        <f t="shared" si="7"/>
        <v>0</v>
      </c>
      <c r="T29" s="118">
        <f t="shared" si="12"/>
        <v>5125</v>
      </c>
      <c r="U29" s="119">
        <f t="shared" si="10"/>
        <v>28571.000000000004</v>
      </c>
      <c r="V29" s="117">
        <f t="shared" si="11"/>
        <v>0.09323725196616897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8"/>
        <v>0.0830675692639078</v>
      </c>
      <c r="Z29" s="119">
        <f t="shared" si="9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0.09751252108071526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148154</v>
      </c>
      <c r="D30" s="112">
        <v>33845</v>
      </c>
      <c r="E30" s="113">
        <f t="shared" si="0"/>
        <v>0.22844472643330588</v>
      </c>
      <c r="F30" s="114">
        <v>164816.30000000002</v>
      </c>
      <c r="G30" s="114">
        <f t="shared" si="3"/>
        <v>405.81154281774764</v>
      </c>
      <c r="H30" s="115">
        <v>5909</v>
      </c>
      <c r="I30" s="116">
        <v>32500.3</v>
      </c>
      <c r="J30" s="117">
        <f t="shared" si="4"/>
        <v>0.039884174575104285</v>
      </c>
      <c r="K30" s="118">
        <v>12162</v>
      </c>
      <c r="L30" s="119">
        <v>49612.3</v>
      </c>
      <c r="M30" s="117">
        <f t="shared" si="5"/>
        <v>0.08209025743483132</v>
      </c>
      <c r="N30" s="118">
        <v>1607</v>
      </c>
      <c r="O30" s="119">
        <v>1602.7</v>
      </c>
      <c r="P30" s="117">
        <f t="shared" si="6"/>
        <v>0.010846821550548754</v>
      </c>
      <c r="Q30" s="118">
        <f>'январь-май 2019'!U32</f>
        <v>0</v>
      </c>
      <c r="R30" s="119">
        <f>'январь-май 2019'!AG32</f>
        <v>0</v>
      </c>
      <c r="S30" s="117">
        <f t="shared" si="7"/>
        <v>0</v>
      </c>
      <c r="T30" s="118">
        <f t="shared" si="12"/>
        <v>14167</v>
      </c>
      <c r="U30" s="119">
        <f t="shared" si="10"/>
        <v>81101.00000000003</v>
      </c>
      <c r="V30" s="117">
        <f t="shared" si="11"/>
        <v>0.09562347287282152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8"/>
        <v>0.08419617425111708</v>
      </c>
      <c r="Z30" s="119">
        <f t="shared" si="9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0.10009179637404322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45809</v>
      </c>
      <c r="D31" s="112">
        <v>9694</v>
      </c>
      <c r="E31" s="113">
        <f t="shared" si="0"/>
        <v>0.21161780436158834</v>
      </c>
      <c r="F31" s="114">
        <v>50853.9</v>
      </c>
      <c r="G31" s="114">
        <f t="shared" si="3"/>
        <v>437.15958324736954</v>
      </c>
      <c r="H31" s="115">
        <v>2000</v>
      </c>
      <c r="I31" s="116">
        <v>13126.8</v>
      </c>
      <c r="J31" s="117">
        <f t="shared" si="4"/>
        <v>0.043659542884586</v>
      </c>
      <c r="K31" s="121">
        <v>3687</v>
      </c>
      <c r="L31" s="119">
        <v>16955.8</v>
      </c>
      <c r="M31" s="117">
        <f>K32/C31</f>
        <v>0.9421511056779236</v>
      </c>
      <c r="N31" s="118">
        <v>431</v>
      </c>
      <c r="O31" s="119">
        <v>469.2</v>
      </c>
      <c r="P31" s="117">
        <f t="shared" si="6"/>
        <v>0.009408631491628282</v>
      </c>
      <c r="Q31" s="118">
        <f>'январь-май 2019'!U33</f>
        <v>0</v>
      </c>
      <c r="R31" s="119">
        <f>'январь-май 2019'!AG33</f>
        <v>0</v>
      </c>
      <c r="S31" s="117">
        <f t="shared" si="7"/>
        <v>0</v>
      </c>
      <c r="T31" s="118">
        <f>D32-H31-K31-N31-Q31</f>
        <v>113023</v>
      </c>
      <c r="U31" s="119">
        <f t="shared" si="10"/>
        <v>20302.100000000006</v>
      </c>
      <c r="V31" s="117">
        <f t="shared" si="11"/>
        <v>2.4672662577222817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8"/>
        <v>0.08314959942369403</v>
      </c>
      <c r="Z31" s="119">
        <f t="shared" si="9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0.08328057805234779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534645.3999999999</v>
      </c>
      <c r="D32" s="112">
        <v>119141</v>
      </c>
      <c r="E32" s="113">
        <f t="shared" si="0"/>
        <v>0.22284115789643008</v>
      </c>
      <c r="F32" s="114">
        <v>593289.3</v>
      </c>
      <c r="G32" s="114">
        <f t="shared" si="3"/>
        <v>414.9770020396002</v>
      </c>
      <c r="H32" s="115">
        <v>23022</v>
      </c>
      <c r="I32" s="116">
        <v>126376.5</v>
      </c>
      <c r="J32" s="117">
        <f>H32/C32</f>
        <v>0.04306031623951128</v>
      </c>
      <c r="K32" s="118">
        <v>43159</v>
      </c>
      <c r="L32" s="119">
        <v>179677</v>
      </c>
      <c r="M32" s="117" t="e">
        <f>#REF!/C32</f>
        <v>#REF!</v>
      </c>
      <c r="N32" s="118">
        <v>4029</v>
      </c>
      <c r="O32" s="119">
        <v>4368.1</v>
      </c>
      <c r="P32" s="117">
        <f t="shared" si="6"/>
        <v>0.007535835901702326</v>
      </c>
      <c r="Q32" s="118">
        <v>489</v>
      </c>
      <c r="R32" s="119">
        <v>5968.138944830759</v>
      </c>
      <c r="S32" s="117">
        <f t="shared" si="7"/>
        <v>0.0009146249083972295</v>
      </c>
      <c r="T32" s="118">
        <f>D33-H32-K32-N32-Q32</f>
        <v>250938</v>
      </c>
      <c r="U32" s="119">
        <f t="shared" si="10"/>
        <v>276899.5610551693</v>
      </c>
      <c r="V32" s="117">
        <f t="shared" si="11"/>
        <v>0.46935408029321873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8"/>
        <v>0.08185799410225919</v>
      </c>
      <c r="Z32" s="119">
        <f t="shared" si="9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0.09348626210942806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1446756.0660920488</v>
      </c>
      <c r="D33" s="171">
        <f>SUM(D7:D32)</f>
        <v>321637</v>
      </c>
      <c r="E33" s="124">
        <f t="shared" si="0"/>
        <v>0.22231598507742914</v>
      </c>
      <c r="F33" s="125">
        <f>SUM(F7:F32)</f>
        <v>1603571.3084898633</v>
      </c>
      <c r="G33" s="114">
        <f t="shared" si="3"/>
        <v>415.47129955246214</v>
      </c>
      <c r="H33" s="123">
        <f>SUM(H7:H32)</f>
        <v>51720</v>
      </c>
      <c r="I33" s="125">
        <f>SUM(I7:I32)</f>
        <v>236143.8</v>
      </c>
      <c r="J33" s="127">
        <f t="shared" si="4"/>
        <v>0.035748942902105896</v>
      </c>
      <c r="K33" s="170">
        <f>SUM(K7:K32)</f>
        <v>109238</v>
      </c>
      <c r="L33" s="125">
        <f>SUM(L7:L32)</f>
        <v>398610.6</v>
      </c>
      <c r="M33" s="127">
        <f t="shared" si="5"/>
        <v>0.07550547224942468</v>
      </c>
      <c r="N33" s="123">
        <f>SUM(N7:N32)</f>
        <v>8005</v>
      </c>
      <c r="O33" s="125">
        <f>SUM(O7:O32)</f>
        <v>8538.3</v>
      </c>
      <c r="P33" s="127">
        <f t="shared" si="6"/>
        <v>0.005533068212129886</v>
      </c>
      <c r="Q33" s="123">
        <f>SUM(Q7:Q32)</f>
        <v>14960</v>
      </c>
      <c r="R33" s="125">
        <f>SUM(R7:R32)</f>
        <v>185266.43894483073</v>
      </c>
      <c r="S33" s="127">
        <f t="shared" si="7"/>
        <v>0.010340374822418875</v>
      </c>
      <c r="T33" s="170">
        <f t="shared" si="12"/>
        <v>137714</v>
      </c>
      <c r="U33" s="125">
        <f>SUM(U7:U32)</f>
        <v>775012.1695450323</v>
      </c>
      <c r="V33" s="127">
        <f t="shared" si="11"/>
        <v>0.0951881268913498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8"/>
        <v>0.07570868549794013</v>
      </c>
      <c r="Z33" s="128">
        <f t="shared" si="9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0.10759865028282914</v>
      </c>
      <c r="AD33" s="129">
        <f t="shared" si="2"/>
        <v>609.4582352917537</v>
      </c>
    </row>
    <row r="34" spans="4:24" ht="15" hidden="1">
      <c r="D34" s="104">
        <f>H33+K33+N33+Q33+T33</f>
        <v>321637</v>
      </c>
      <c r="I34" s="105">
        <f>I33/H33/5*1000</f>
        <v>913.1624129930393</v>
      </c>
      <c r="L34" s="105">
        <f>L33/K33/5*1000</f>
        <v>729.8020835240484</v>
      </c>
      <c r="O34" s="105">
        <f>O33/N33/5*1000</f>
        <v>213.3241723922548</v>
      </c>
      <c r="R34" s="105">
        <f>R33/Q33/5*1000</f>
        <v>2476.824050064582</v>
      </c>
      <c r="U34" s="105">
        <f>U33/T33/5*1000</f>
        <v>1125.5386809547792</v>
      </c>
      <c r="W34" s="135">
        <f>'МСП за январь-июнь 2019'!B36-K34</f>
        <v>0</v>
      </c>
      <c r="X34" s="120">
        <f>'МСП за январь-июнь 2019'!I36-'по форме министра на 01.01.2020'!L34-'МСП за январь-июнь 2019'!O36</f>
        <v>-729.8020835240484</v>
      </c>
    </row>
    <row r="35" ht="15">
      <c r="A35" s="132" t="s">
        <v>141</v>
      </c>
    </row>
    <row r="36" ht="15">
      <c r="A36" s="132" t="s">
        <v>142</v>
      </c>
    </row>
    <row r="37" ht="15">
      <c r="A37" s="133" t="s">
        <v>143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N5:P5"/>
    <mergeCell ref="Q5:S5"/>
    <mergeCell ref="T5:U5"/>
    <mergeCell ref="W5:Z5"/>
    <mergeCell ref="AA5:AD5"/>
    <mergeCell ref="A33:B33"/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55" zoomScaleNormal="40" zoomScaleSheetLayoutView="55" zoomScalePageLayoutView="0" workbookViewId="0" topLeftCell="A1">
      <pane xSplit="3" ySplit="6" topLeftCell="D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37"/>
    </sheetView>
  </sheetViews>
  <sheetFormatPr defaultColWidth="8.8515625" defaultRowHeight="15"/>
  <cols>
    <col min="1" max="1" width="5.140625" style="102" customWidth="1"/>
    <col min="2" max="2" width="25.140625" style="102" customWidth="1"/>
    <col min="3" max="3" width="13.8515625" style="102" customWidth="1"/>
    <col min="4" max="4" width="10.57421875" style="102" customWidth="1"/>
    <col min="5" max="5" width="13.140625" style="102" customWidth="1"/>
    <col min="6" max="6" width="12.57421875" style="102" customWidth="1"/>
    <col min="7" max="7" width="12.421875" style="102" customWidth="1"/>
    <col min="8" max="8" width="10.57421875" style="102" customWidth="1"/>
    <col min="9" max="9" width="11.421875" style="102" customWidth="1"/>
    <col min="10" max="10" width="11.421875" style="102" hidden="1" customWidth="1"/>
    <col min="11" max="11" width="10.57421875" style="102" customWidth="1"/>
    <col min="12" max="12" width="12.8515625" style="102" customWidth="1"/>
    <col min="13" max="13" width="1.57421875" style="102" hidden="1" customWidth="1"/>
    <col min="14" max="14" width="10.57421875" style="102" customWidth="1"/>
    <col min="15" max="15" width="11.421875" style="102" customWidth="1"/>
    <col min="16" max="16" width="11.421875" style="102" hidden="1" customWidth="1"/>
    <col min="17" max="17" width="10.57421875" style="102" customWidth="1"/>
    <col min="18" max="18" width="11.421875" style="102" customWidth="1"/>
    <col min="19" max="19" width="11.421875" style="102" hidden="1" customWidth="1"/>
    <col min="20" max="20" width="11.8515625" style="102" customWidth="1"/>
    <col min="21" max="21" width="12.421875" style="102" customWidth="1"/>
    <col min="22" max="22" width="11.421875" style="102" hidden="1" customWidth="1"/>
    <col min="23" max="23" width="14.00390625" style="102" customWidth="1"/>
    <col min="24" max="25" width="16.8515625" style="102" customWidth="1"/>
    <col min="26" max="26" width="15.57421875" style="102" customWidth="1"/>
    <col min="27" max="27" width="13.8515625" style="102" customWidth="1"/>
    <col min="28" max="29" width="16.57421875" style="102" customWidth="1"/>
    <col min="30" max="30" width="16.140625" style="102" customWidth="1"/>
    <col min="31" max="16384" width="8.8515625" style="102" customWidth="1"/>
  </cols>
  <sheetData>
    <row r="1" spans="1:30" s="131" customFormat="1" ht="21" customHeight="1">
      <c r="A1" s="229" t="s">
        <v>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30"/>
      <c r="X1" s="130"/>
      <c r="Y1" s="130"/>
      <c r="Z1" s="130"/>
      <c r="AA1" s="130"/>
      <c r="AB1" s="130"/>
      <c r="AC1" s="130"/>
      <c r="AD1" s="130"/>
    </row>
    <row r="2" spans="1:30" s="131" customFormat="1" ht="18">
      <c r="A2" s="229" t="s">
        <v>152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130"/>
      <c r="X2" s="130"/>
      <c r="Y2" s="130"/>
      <c r="Z2" s="130"/>
      <c r="AA2" s="130"/>
      <c r="AB2" s="130"/>
      <c r="AC2" s="130"/>
      <c r="AD2" s="130"/>
    </row>
    <row r="3" spans="2:30" ht="4.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108" customFormat="1" ht="16.5" customHeight="1">
      <c r="A4" s="230" t="s">
        <v>45</v>
      </c>
      <c r="B4" s="230" t="s">
        <v>0</v>
      </c>
      <c r="C4" s="230" t="s">
        <v>38</v>
      </c>
      <c r="D4" s="230" t="s">
        <v>41</v>
      </c>
      <c r="E4" s="230"/>
      <c r="F4" s="230" t="s">
        <v>42</v>
      </c>
      <c r="G4" s="230"/>
      <c r="H4" s="230" t="s">
        <v>37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6"/>
      <c r="W4" s="106"/>
      <c r="X4" s="106"/>
      <c r="Y4" s="106"/>
      <c r="Z4" s="106"/>
      <c r="AA4" s="106"/>
      <c r="AB4" s="106"/>
      <c r="AC4" s="106"/>
      <c r="AD4" s="107"/>
    </row>
    <row r="5" spans="1:30" s="108" customFormat="1" ht="78.75" customHeight="1">
      <c r="A5" s="230"/>
      <c r="B5" s="230"/>
      <c r="C5" s="230"/>
      <c r="D5" s="230"/>
      <c r="E5" s="230"/>
      <c r="F5" s="230"/>
      <c r="G5" s="230"/>
      <c r="H5" s="230" t="s">
        <v>144</v>
      </c>
      <c r="I5" s="230"/>
      <c r="J5" s="230"/>
      <c r="K5" s="230" t="s">
        <v>145</v>
      </c>
      <c r="L5" s="230"/>
      <c r="M5" s="230"/>
      <c r="N5" s="230" t="s">
        <v>134</v>
      </c>
      <c r="O5" s="230"/>
      <c r="P5" s="230"/>
      <c r="Q5" s="230" t="s">
        <v>146</v>
      </c>
      <c r="R5" s="230"/>
      <c r="S5" s="230"/>
      <c r="T5" s="230" t="s">
        <v>147</v>
      </c>
      <c r="U5" s="230"/>
      <c r="V5" s="107"/>
      <c r="W5" s="231" t="s">
        <v>46</v>
      </c>
      <c r="X5" s="230"/>
      <c r="Y5" s="230"/>
      <c r="Z5" s="230"/>
      <c r="AA5" s="230" t="s">
        <v>48</v>
      </c>
      <c r="AB5" s="230"/>
      <c r="AC5" s="230"/>
      <c r="AD5" s="230"/>
    </row>
    <row r="6" spans="1:30" s="108" customFormat="1" ht="63.75" customHeight="1">
      <c r="A6" s="230"/>
      <c r="B6" s="230"/>
      <c r="C6" s="230"/>
      <c r="D6" s="174" t="s">
        <v>35</v>
      </c>
      <c r="E6" s="174" t="s">
        <v>138</v>
      </c>
      <c r="F6" s="174" t="s">
        <v>139</v>
      </c>
      <c r="G6" s="174" t="s">
        <v>140</v>
      </c>
      <c r="H6" s="174" t="s">
        <v>35</v>
      </c>
      <c r="I6" s="174" t="s">
        <v>139</v>
      </c>
      <c r="J6" s="174" t="s">
        <v>47</v>
      </c>
      <c r="K6" s="174" t="s">
        <v>35</v>
      </c>
      <c r="L6" s="174" t="s">
        <v>139</v>
      </c>
      <c r="M6" s="174" t="s">
        <v>47</v>
      </c>
      <c r="N6" s="174" t="s">
        <v>35</v>
      </c>
      <c r="O6" s="174" t="s">
        <v>139</v>
      </c>
      <c r="P6" s="174" t="s">
        <v>47</v>
      </c>
      <c r="Q6" s="174" t="s">
        <v>35</v>
      </c>
      <c r="R6" s="174" t="s">
        <v>139</v>
      </c>
      <c r="S6" s="174" t="s">
        <v>47</v>
      </c>
      <c r="T6" s="174" t="s">
        <v>35</v>
      </c>
      <c r="U6" s="174" t="s">
        <v>139</v>
      </c>
      <c r="V6" s="174" t="s">
        <v>47</v>
      </c>
      <c r="W6" s="175" t="s">
        <v>2</v>
      </c>
      <c r="X6" s="174" t="s">
        <v>33</v>
      </c>
      <c r="Y6" s="174" t="s">
        <v>47</v>
      </c>
      <c r="Z6" s="174" t="s">
        <v>31</v>
      </c>
      <c r="AA6" s="174" t="s">
        <v>2</v>
      </c>
      <c r="AB6" s="174" t="s">
        <v>34</v>
      </c>
      <c r="AC6" s="174" t="s">
        <v>47</v>
      </c>
      <c r="AD6" s="174" t="s">
        <v>31</v>
      </c>
    </row>
    <row r="7" spans="1:30" s="121" customFormat="1" ht="15.75" customHeight="1">
      <c r="A7" s="110">
        <v>1</v>
      </c>
      <c r="B7" s="111" t="s">
        <v>9</v>
      </c>
      <c r="C7" s="112">
        <v>14216</v>
      </c>
      <c r="D7" s="112">
        <v>4043</v>
      </c>
      <c r="E7" s="113">
        <f aca="true" t="shared" si="0" ref="E7:E33">D7/C7</f>
        <v>0.2843978615644344</v>
      </c>
      <c r="F7" s="114">
        <v>14190.000000000002</v>
      </c>
      <c r="G7" s="114">
        <f>F7/D7/9*1000</f>
        <v>389.9744414213868</v>
      </c>
      <c r="H7" s="115">
        <v>434</v>
      </c>
      <c r="I7" s="116">
        <v>517.1</v>
      </c>
      <c r="J7" s="117">
        <f>H7/C7</f>
        <v>0.03052898142937535</v>
      </c>
      <c r="K7" s="118">
        <v>1143</v>
      </c>
      <c r="L7" s="119">
        <v>2023.7</v>
      </c>
      <c r="M7" s="117">
        <f>K7/C7</f>
        <v>0.08040236353404615</v>
      </c>
      <c r="N7" s="118">
        <v>0</v>
      </c>
      <c r="O7" s="119">
        <v>0</v>
      </c>
      <c r="P7" s="117">
        <f>N7/C7</f>
        <v>0</v>
      </c>
      <c r="Q7" s="118">
        <v>350</v>
      </c>
      <c r="R7" s="119">
        <v>3267.4</v>
      </c>
      <c r="S7" s="117">
        <f>Q7/C7</f>
        <v>0.02462014631401238</v>
      </c>
      <c r="T7" s="118">
        <f>D7-H7-K7-Q7</f>
        <v>2116</v>
      </c>
      <c r="U7" s="119">
        <f>F7-I7-L7-R7</f>
        <v>8381.800000000001</v>
      </c>
      <c r="V7" s="117">
        <f>T7/C7</f>
        <v>0.14884637028700057</v>
      </c>
      <c r="W7" s="135">
        <f>'МСП за январь-июнь 2019'!B9</f>
        <v>1136</v>
      </c>
      <c r="X7" s="120">
        <f>'МСП за январь-июнь 2019'!I9</f>
        <v>1669.8532951512302</v>
      </c>
      <c r="Y7" s="117">
        <f>W7/C7</f>
        <v>0.0799099606077659</v>
      </c>
      <c r="Z7" s="119">
        <f>X7/W7*1000/5</f>
        <v>293.9882561885969</v>
      </c>
      <c r="AA7" s="118">
        <f>'МСП за январь-июнь 2019'!P9</f>
        <v>2472</v>
      </c>
      <c r="AB7" s="120">
        <f>'МСП за январь-июнь 2019'!X9</f>
        <v>7785.14436</v>
      </c>
      <c r="AC7" s="117">
        <f aca="true" t="shared" si="1" ref="AC7:AC33">AA7/C7</f>
        <v>0.1738885762521103</v>
      </c>
      <c r="AD7" s="120">
        <f aca="true" t="shared" si="2" ref="AD7:AD33">AB7/AA7*1000/5</f>
        <v>629.8660485436893</v>
      </c>
    </row>
    <row r="8" spans="1:30" s="121" customFormat="1" ht="15.75" customHeight="1">
      <c r="A8" s="110">
        <v>2</v>
      </c>
      <c r="B8" s="111" t="s">
        <v>10</v>
      </c>
      <c r="C8" s="112">
        <v>15173</v>
      </c>
      <c r="D8" s="112">
        <v>5119</v>
      </c>
      <c r="E8" s="113">
        <f t="shared" si="0"/>
        <v>0.3373756013972187</v>
      </c>
      <c r="F8" s="114">
        <v>19211.300000000003</v>
      </c>
      <c r="G8" s="114">
        <f>F8/D8/9*1000</f>
        <v>416.99333637212135</v>
      </c>
      <c r="H8" s="115">
        <v>909</v>
      </c>
      <c r="I8" s="116">
        <v>1441.1</v>
      </c>
      <c r="J8" s="117">
        <f aca="true" t="shared" si="3" ref="J8:J33">H8/C8</f>
        <v>0.05990904896856258</v>
      </c>
      <c r="K8" s="118">
        <v>1323</v>
      </c>
      <c r="L8" s="119">
        <v>2614.5</v>
      </c>
      <c r="M8" s="117">
        <f aca="true" t="shared" si="4" ref="M8:M33">K8/C8</f>
        <v>0.0871943583997891</v>
      </c>
      <c r="N8" s="118">
        <v>10</v>
      </c>
      <c r="O8" s="119">
        <v>6.4</v>
      </c>
      <c r="P8" s="117">
        <f aca="true" t="shared" si="5" ref="P8:P33">N8/C8</f>
        <v>0.0006590654451987082</v>
      </c>
      <c r="Q8" s="118">
        <v>571</v>
      </c>
      <c r="R8" s="119">
        <v>5303.4</v>
      </c>
      <c r="S8" s="117">
        <f aca="true" t="shared" si="6" ref="S8:S33">Q8/C8</f>
        <v>0.03763263692084624</v>
      </c>
      <c r="T8" s="118">
        <f>D8-H8-K8-N8-Q8</f>
        <v>2306</v>
      </c>
      <c r="U8" s="119">
        <f>F8-I8-L8-O8-R8</f>
        <v>9845.900000000005</v>
      </c>
      <c r="V8" s="117">
        <f>T8/C8</f>
        <v>0.15198049166282213</v>
      </c>
      <c r="W8" s="135">
        <f>'МСП за январь-июнь 2019'!B10</f>
        <v>1312</v>
      </c>
      <c r="X8" s="120">
        <f>'МСП за январь-июнь 2019'!I10</f>
        <v>2128.4291492260872</v>
      </c>
      <c r="Y8" s="117">
        <f aca="true" t="shared" si="7" ref="Y8:Y33">W8/C8</f>
        <v>0.08646938641007051</v>
      </c>
      <c r="Z8" s="119">
        <f aca="true" t="shared" si="8" ref="Z8:Z33">X8/W8*1000/5</f>
        <v>324.4556629917816</v>
      </c>
      <c r="AA8" s="118">
        <f>'МСП за январь-июнь 2019'!P10</f>
        <v>2935</v>
      </c>
      <c r="AB8" s="120">
        <f>'МСП за январь-июнь 2019'!X10</f>
        <v>10190.48184</v>
      </c>
      <c r="AC8" s="117">
        <f t="shared" si="1"/>
        <v>0.19343570816582087</v>
      </c>
      <c r="AD8" s="120">
        <f t="shared" si="2"/>
        <v>694.4110282793868</v>
      </c>
    </row>
    <row r="9" spans="1:30" s="121" customFormat="1" ht="15.75" customHeight="1">
      <c r="A9" s="110">
        <v>3</v>
      </c>
      <c r="B9" s="111" t="s">
        <v>11</v>
      </c>
      <c r="C9" s="122">
        <v>33419</v>
      </c>
      <c r="D9" s="112">
        <v>11257</v>
      </c>
      <c r="E9" s="113">
        <f t="shared" si="0"/>
        <v>0.33684431012298394</v>
      </c>
      <c r="F9" s="114">
        <v>42486.311040902394</v>
      </c>
      <c r="G9" s="114">
        <f aca="true" t="shared" si="9" ref="G9:G32">F9/D9/9*1000</f>
        <v>419.35695360814896</v>
      </c>
      <c r="H9" s="115">
        <v>1693</v>
      </c>
      <c r="I9" s="116">
        <v>2875.7</v>
      </c>
      <c r="J9" s="117">
        <f t="shared" si="3"/>
        <v>0.05065980430294144</v>
      </c>
      <c r="K9" s="118">
        <v>3562</v>
      </c>
      <c r="L9" s="119">
        <v>7725.3</v>
      </c>
      <c r="M9" s="117">
        <f t="shared" si="4"/>
        <v>0.10658607379035878</v>
      </c>
      <c r="N9" s="118">
        <v>10</v>
      </c>
      <c r="O9" s="119">
        <v>7.4</v>
      </c>
      <c r="P9" s="117">
        <f t="shared" si="5"/>
        <v>0.000299230976390676</v>
      </c>
      <c r="Q9" s="118">
        <v>1375</v>
      </c>
      <c r="R9" s="119">
        <v>12233.3110409024</v>
      </c>
      <c r="S9" s="117">
        <f t="shared" si="6"/>
        <v>0.041144259253717945</v>
      </c>
      <c r="T9" s="118">
        <f>D9-H9-K9-N9-Q9</f>
        <v>4617</v>
      </c>
      <c r="U9" s="119">
        <f aca="true" t="shared" si="10" ref="U9:U32">F9-I9-L9-O9-R9</f>
        <v>19644.6</v>
      </c>
      <c r="V9" s="117">
        <f aca="true" t="shared" si="11" ref="V9:V33">T9/C9</f>
        <v>0.1381549417995751</v>
      </c>
      <c r="W9" s="135">
        <f>'МСП за январь-июнь 2019'!B11</f>
        <v>3522</v>
      </c>
      <c r="X9" s="120">
        <f>'МСП за январь-июнь 2019'!I11</f>
        <v>6378.280469946221</v>
      </c>
      <c r="Y9" s="117">
        <f t="shared" si="7"/>
        <v>0.10538914988479607</v>
      </c>
      <c r="Z9" s="119">
        <f t="shared" si="8"/>
        <v>362.19650595946746</v>
      </c>
      <c r="AA9" s="118">
        <f>'МСП за январь-июнь 2019'!P11</f>
        <v>6034</v>
      </c>
      <c r="AB9" s="120">
        <f>'МСП за январь-июнь 2019'!X11</f>
        <v>21047.840422560002</v>
      </c>
      <c r="AC9" s="117">
        <f t="shared" si="1"/>
        <v>0.18055597115413388</v>
      </c>
      <c r="AD9" s="120">
        <f t="shared" si="2"/>
        <v>697.6413796009281</v>
      </c>
    </row>
    <row r="10" spans="1:30" s="121" customFormat="1" ht="15.75" customHeight="1">
      <c r="A10" s="110">
        <v>4</v>
      </c>
      <c r="B10" s="111" t="s">
        <v>12</v>
      </c>
      <c r="C10" s="122">
        <v>31105</v>
      </c>
      <c r="D10" s="112">
        <v>8319</v>
      </c>
      <c r="E10" s="113">
        <f t="shared" si="0"/>
        <v>0.26744896318919786</v>
      </c>
      <c r="F10" s="114">
        <v>33155.200000000004</v>
      </c>
      <c r="G10" s="114">
        <f t="shared" si="9"/>
        <v>442.831002657905</v>
      </c>
      <c r="H10" s="115">
        <v>971</v>
      </c>
      <c r="I10" s="116">
        <v>2010.6</v>
      </c>
      <c r="J10" s="117">
        <f t="shared" si="3"/>
        <v>0.03121684616621122</v>
      </c>
      <c r="K10" s="118">
        <v>2432</v>
      </c>
      <c r="L10" s="119">
        <v>5741.3</v>
      </c>
      <c r="M10" s="117">
        <f t="shared" si="4"/>
        <v>0.07818678669024273</v>
      </c>
      <c r="N10" s="118">
        <v>94</v>
      </c>
      <c r="O10" s="119">
        <v>70.8</v>
      </c>
      <c r="P10" s="117">
        <f t="shared" si="5"/>
        <v>0.0030220221829287894</v>
      </c>
      <c r="Q10" s="118">
        <v>1157</v>
      </c>
      <c r="R10" s="119">
        <v>10489.1</v>
      </c>
      <c r="S10" s="117">
        <f t="shared" si="6"/>
        <v>0.03719659218775116</v>
      </c>
      <c r="T10" s="118">
        <f aca="true" t="shared" si="12" ref="T10:T33">D10-H10-K10-N10-Q10</f>
        <v>3665</v>
      </c>
      <c r="U10" s="119">
        <f t="shared" si="10"/>
        <v>14843.400000000007</v>
      </c>
      <c r="V10" s="117">
        <f t="shared" si="11"/>
        <v>0.11782671596206398</v>
      </c>
      <c r="W10" s="135">
        <f>'МСП за январь-июнь 2019'!B12</f>
        <v>2443</v>
      </c>
      <c r="X10" s="120">
        <f>'МСП за январь-июнь 2019'!I12</f>
        <v>4641.975121547687</v>
      </c>
      <c r="Y10" s="117">
        <f t="shared" si="7"/>
        <v>0.07854042758398971</v>
      </c>
      <c r="Z10" s="119">
        <f t="shared" si="8"/>
        <v>380.02252325400633</v>
      </c>
      <c r="AA10" s="118">
        <f>'МСП за январь-июнь 2019'!P12</f>
        <v>4833</v>
      </c>
      <c r="AB10" s="120">
        <f>'МСП за январь-июнь 2019'!X12</f>
        <v>16833.5182512</v>
      </c>
      <c r="AC10" s="117">
        <f t="shared" si="1"/>
        <v>0.15537694904356214</v>
      </c>
      <c r="AD10" s="120">
        <f t="shared" si="2"/>
        <v>696.6074178026071</v>
      </c>
    </row>
    <row r="11" spans="1:30" s="121" customFormat="1" ht="15.75" customHeight="1">
      <c r="A11" s="110">
        <v>5</v>
      </c>
      <c r="B11" s="111" t="s">
        <v>13</v>
      </c>
      <c r="C11" s="122">
        <v>22893</v>
      </c>
      <c r="D11" s="112">
        <v>5700</v>
      </c>
      <c r="E11" s="113">
        <f t="shared" si="0"/>
        <v>0.2489844057135369</v>
      </c>
      <c r="F11" s="114">
        <v>22402.399999999998</v>
      </c>
      <c r="G11" s="114">
        <f t="shared" si="9"/>
        <v>436.6939571150097</v>
      </c>
      <c r="H11" s="115">
        <v>647</v>
      </c>
      <c r="I11" s="116">
        <v>985.7</v>
      </c>
      <c r="J11" s="117">
        <f t="shared" si="3"/>
        <v>0.028261914122220767</v>
      </c>
      <c r="K11" s="118">
        <v>1582</v>
      </c>
      <c r="L11" s="119">
        <v>3512.2</v>
      </c>
      <c r="M11" s="117">
        <f t="shared" si="4"/>
        <v>0.06910409295417813</v>
      </c>
      <c r="N11" s="118">
        <v>40</v>
      </c>
      <c r="O11" s="119">
        <v>32.5</v>
      </c>
      <c r="P11" s="117">
        <f t="shared" si="5"/>
        <v>0.0017472589874634168</v>
      </c>
      <c r="Q11" s="118">
        <v>767</v>
      </c>
      <c r="R11" s="119">
        <v>7106.2</v>
      </c>
      <c r="S11" s="117">
        <f t="shared" si="6"/>
        <v>0.033503691084611015</v>
      </c>
      <c r="T11" s="118">
        <f t="shared" si="12"/>
        <v>2664</v>
      </c>
      <c r="U11" s="119">
        <f t="shared" si="10"/>
        <v>10765.799999999996</v>
      </c>
      <c r="V11" s="117">
        <f t="shared" si="11"/>
        <v>0.11636744856506355</v>
      </c>
      <c r="W11" s="135">
        <f>'МСП за январь-июнь 2019'!B13</f>
        <v>1579</v>
      </c>
      <c r="X11" s="120">
        <f>'МСП за январь-июнь 2019'!I13</f>
        <v>2833.6865933688377</v>
      </c>
      <c r="Y11" s="117">
        <f t="shared" si="7"/>
        <v>0.06897304853011837</v>
      </c>
      <c r="Z11" s="119">
        <f t="shared" si="8"/>
        <v>358.9216711043493</v>
      </c>
      <c r="AA11" s="118">
        <f>'МСП за январь-июнь 2019'!P13</f>
        <v>3466</v>
      </c>
      <c r="AB11" s="120">
        <f>'МСП за январь-июнь 2019'!X13</f>
        <v>11942.31024</v>
      </c>
      <c r="AC11" s="117">
        <f t="shared" si="1"/>
        <v>0.15139999126370507</v>
      </c>
      <c r="AD11" s="120">
        <f t="shared" si="2"/>
        <v>689.1119584535488</v>
      </c>
    </row>
    <row r="12" spans="1:30" s="121" customFormat="1" ht="15.75" customHeight="1">
      <c r="A12" s="110">
        <v>6</v>
      </c>
      <c r="B12" s="111" t="s">
        <v>14</v>
      </c>
      <c r="C12" s="122">
        <v>34528</v>
      </c>
      <c r="D12" s="112">
        <v>7832</v>
      </c>
      <c r="E12" s="113">
        <f t="shared" si="0"/>
        <v>0.2268303985171455</v>
      </c>
      <c r="F12" s="114">
        <v>29884.599999999995</v>
      </c>
      <c r="G12" s="114">
        <f t="shared" si="9"/>
        <v>423.96720009079553</v>
      </c>
      <c r="H12" s="115">
        <v>756</v>
      </c>
      <c r="I12" s="116">
        <v>981.1</v>
      </c>
      <c r="J12" s="117">
        <f t="shared" si="3"/>
        <v>0.0218952734012975</v>
      </c>
      <c r="K12" s="118">
        <v>2544</v>
      </c>
      <c r="L12" s="119">
        <v>4980.8</v>
      </c>
      <c r="M12" s="117">
        <f t="shared" si="4"/>
        <v>0.07367933271547729</v>
      </c>
      <c r="N12" s="118">
        <v>14</v>
      </c>
      <c r="O12" s="119">
        <v>10.3</v>
      </c>
      <c r="P12" s="117">
        <f t="shared" si="5"/>
        <v>0.00040546802594995364</v>
      </c>
      <c r="Q12" s="118">
        <v>1056</v>
      </c>
      <c r="R12" s="119">
        <v>9888.1</v>
      </c>
      <c r="S12" s="117">
        <f t="shared" si="6"/>
        <v>0.030583873957367932</v>
      </c>
      <c r="T12" s="118">
        <f t="shared" si="12"/>
        <v>3462</v>
      </c>
      <c r="U12" s="119">
        <f t="shared" si="10"/>
        <v>14024.299999999997</v>
      </c>
      <c r="V12" s="117">
        <f t="shared" si="11"/>
        <v>0.10026645041705283</v>
      </c>
      <c r="W12" s="135">
        <f>'МСП за январь-июнь 2019'!B14</f>
        <v>2491</v>
      </c>
      <c r="X12" s="120">
        <f>'МСП за январь-июнь 2019'!I14</f>
        <v>4036.9776111584456</v>
      </c>
      <c r="Y12" s="117">
        <f t="shared" si="7"/>
        <v>0.07214434661723819</v>
      </c>
      <c r="Z12" s="119">
        <f t="shared" si="8"/>
        <v>324.1250591054553</v>
      </c>
      <c r="AA12" s="118">
        <f>'МСП за январь-июнь 2019'!P14</f>
        <v>4590</v>
      </c>
      <c r="AB12" s="120">
        <f>'МСП за январь-июнь 2019'!X14</f>
        <v>16037.36985312</v>
      </c>
      <c r="AC12" s="117">
        <f t="shared" si="1"/>
        <v>0.13293558850787768</v>
      </c>
      <c r="AD12" s="120">
        <f t="shared" si="2"/>
        <v>698.7960720313727</v>
      </c>
    </row>
    <row r="13" spans="1:30" s="121" customFormat="1" ht="15.75" customHeight="1">
      <c r="A13" s="110">
        <v>7</v>
      </c>
      <c r="B13" s="111" t="s">
        <v>15</v>
      </c>
      <c r="C13" s="122">
        <v>18445</v>
      </c>
      <c r="D13" s="112">
        <v>5480</v>
      </c>
      <c r="E13" s="113">
        <f t="shared" si="0"/>
        <v>0.29709948495527244</v>
      </c>
      <c r="F13" s="114">
        <v>19996.300000000003</v>
      </c>
      <c r="G13" s="114">
        <f t="shared" si="9"/>
        <v>405.4399837793999</v>
      </c>
      <c r="H13" s="115">
        <v>752</v>
      </c>
      <c r="I13" s="116">
        <v>2010.4</v>
      </c>
      <c r="J13" s="117">
        <f t="shared" si="3"/>
        <v>0.04076985632962862</v>
      </c>
      <c r="K13" s="118">
        <v>1771</v>
      </c>
      <c r="L13" s="119">
        <v>4515</v>
      </c>
      <c r="M13" s="117">
        <f t="shared" si="4"/>
        <v>0.09601518026565464</v>
      </c>
      <c r="N13" s="118">
        <v>154</v>
      </c>
      <c r="O13" s="119">
        <v>118.1</v>
      </c>
      <c r="P13" s="117">
        <f t="shared" si="5"/>
        <v>0.008349146110056925</v>
      </c>
      <c r="Q13" s="118">
        <v>274</v>
      </c>
      <c r="R13" s="119">
        <v>2517.4</v>
      </c>
      <c r="S13" s="117">
        <f t="shared" si="6"/>
        <v>0.014854974247763622</v>
      </c>
      <c r="T13" s="118">
        <f t="shared" si="12"/>
        <v>2529</v>
      </c>
      <c r="U13" s="119">
        <f t="shared" si="10"/>
        <v>10835.400000000001</v>
      </c>
      <c r="V13" s="117">
        <f t="shared" si="11"/>
        <v>0.1371103280021686</v>
      </c>
      <c r="W13" s="135">
        <f>'МСП за январь-июнь 2019'!B15</f>
        <v>1817</v>
      </c>
      <c r="X13" s="120">
        <f>'МСП за январь-июнь 2019'!I15</f>
        <v>3638.951550967205</v>
      </c>
      <c r="Y13" s="117">
        <f t="shared" si="7"/>
        <v>0.09850908105177555</v>
      </c>
      <c r="Z13" s="119">
        <f t="shared" si="8"/>
        <v>400.54502487255974</v>
      </c>
      <c r="AA13" s="118">
        <f>'МСП за январь-июнь 2019'!P15</f>
        <v>2886</v>
      </c>
      <c r="AB13" s="120">
        <f>'МСП за январь-июнь 2019'!X15</f>
        <v>8889.11106048</v>
      </c>
      <c r="AC13" s="117">
        <f t="shared" si="1"/>
        <v>0.15646516671184602</v>
      </c>
      <c r="AD13" s="120">
        <f t="shared" si="2"/>
        <v>616.0160125072764</v>
      </c>
    </row>
    <row r="14" spans="1:30" s="121" customFormat="1" ht="15.75" customHeight="1">
      <c r="A14" s="110">
        <v>8</v>
      </c>
      <c r="B14" s="111" t="s">
        <v>16</v>
      </c>
      <c r="C14" s="122">
        <v>24567</v>
      </c>
      <c r="D14" s="112">
        <v>7373</v>
      </c>
      <c r="E14" s="113">
        <f t="shared" si="0"/>
        <v>0.3001180445312818</v>
      </c>
      <c r="F14" s="114">
        <v>27910</v>
      </c>
      <c r="G14" s="114">
        <f t="shared" si="9"/>
        <v>420.60370420603704</v>
      </c>
      <c r="H14" s="115">
        <v>554</v>
      </c>
      <c r="I14" s="116">
        <v>782.9</v>
      </c>
      <c r="J14" s="117">
        <f t="shared" si="3"/>
        <v>0.022550575975902633</v>
      </c>
      <c r="K14" s="118">
        <v>2926</v>
      </c>
      <c r="L14" s="119">
        <v>6591</v>
      </c>
      <c r="M14" s="117">
        <f t="shared" si="4"/>
        <v>0.11910286156225831</v>
      </c>
      <c r="N14" s="118">
        <v>7</v>
      </c>
      <c r="O14" s="119">
        <v>6.6</v>
      </c>
      <c r="P14" s="117">
        <f t="shared" si="5"/>
        <v>0.000284935075507795</v>
      </c>
      <c r="Q14" s="118">
        <v>842</v>
      </c>
      <c r="R14" s="119">
        <v>7779.4</v>
      </c>
      <c r="S14" s="117">
        <f t="shared" si="6"/>
        <v>0.03427361908250906</v>
      </c>
      <c r="T14" s="118">
        <f t="shared" si="12"/>
        <v>3044</v>
      </c>
      <c r="U14" s="119">
        <f t="shared" si="10"/>
        <v>12750.1</v>
      </c>
      <c r="V14" s="117">
        <f t="shared" si="11"/>
        <v>0.123906052835104</v>
      </c>
      <c r="W14" s="135">
        <f>'МСП за январь-июнь 2019'!B16</f>
        <v>2896</v>
      </c>
      <c r="X14" s="120">
        <f>'МСП за январь-июнь 2019'!I16</f>
        <v>5407.036767774258</v>
      </c>
      <c r="Y14" s="117">
        <f t="shared" si="7"/>
        <v>0.11788171123865347</v>
      </c>
      <c r="Z14" s="119">
        <f t="shared" si="8"/>
        <v>373.41414142087416</v>
      </c>
      <c r="AA14" s="118">
        <f>'МСП за январь-июнь 2019'!P16</f>
        <v>3896</v>
      </c>
      <c r="AB14" s="120">
        <f>'МСП за январь-июнь 2019'!X16</f>
        <v>13721.48824032</v>
      </c>
      <c r="AC14" s="117">
        <f t="shared" si="1"/>
        <v>0.15858672202548132</v>
      </c>
      <c r="AD14" s="120">
        <f t="shared" si="2"/>
        <v>704.3885133634498</v>
      </c>
    </row>
    <row r="15" spans="1:30" s="121" customFormat="1" ht="15.75" customHeight="1">
      <c r="A15" s="110">
        <v>9</v>
      </c>
      <c r="B15" s="111" t="s">
        <v>17</v>
      </c>
      <c r="C15" s="122">
        <v>13849</v>
      </c>
      <c r="D15" s="112">
        <v>3960</v>
      </c>
      <c r="E15" s="113">
        <f t="shared" si="0"/>
        <v>0.28594122319301035</v>
      </c>
      <c r="F15" s="114">
        <v>15215.9</v>
      </c>
      <c r="G15" s="114">
        <f t="shared" si="9"/>
        <v>426.93322109988776</v>
      </c>
      <c r="H15" s="115">
        <v>376</v>
      </c>
      <c r="I15" s="116">
        <v>863.4</v>
      </c>
      <c r="J15" s="117">
        <f t="shared" si="3"/>
        <v>0.02714997472741714</v>
      </c>
      <c r="K15" s="118">
        <v>1186</v>
      </c>
      <c r="L15" s="119">
        <v>2478.9</v>
      </c>
      <c r="M15" s="117">
        <f t="shared" si="4"/>
        <v>0.08563795219871471</v>
      </c>
      <c r="N15" s="118">
        <v>14</v>
      </c>
      <c r="O15" s="119">
        <v>8.9</v>
      </c>
      <c r="P15" s="117">
        <f t="shared" si="5"/>
        <v>0.0010109033143187235</v>
      </c>
      <c r="Q15" s="118">
        <v>418</v>
      </c>
      <c r="R15" s="119">
        <v>3703</v>
      </c>
      <c r="S15" s="117">
        <f t="shared" si="6"/>
        <v>0.030182684670373314</v>
      </c>
      <c r="T15" s="118">
        <f t="shared" si="12"/>
        <v>1966</v>
      </c>
      <c r="U15" s="119">
        <f t="shared" si="10"/>
        <v>8161.700000000001</v>
      </c>
      <c r="V15" s="117">
        <f t="shared" si="11"/>
        <v>0.14195970828218643</v>
      </c>
      <c r="W15" s="135">
        <f>'МСП за январь-июнь 2019'!B17</f>
        <v>1098</v>
      </c>
      <c r="X15" s="120">
        <f>'МСП за январь-июнь 2019'!I17</f>
        <v>1863.327074558998</v>
      </c>
      <c r="Y15" s="117">
        <f t="shared" si="7"/>
        <v>0.07928370279442559</v>
      </c>
      <c r="Z15" s="119">
        <f t="shared" si="8"/>
        <v>339.403838717486</v>
      </c>
      <c r="AA15" s="118">
        <f>'МСП за январь-июнь 2019'!P17</f>
        <v>2381</v>
      </c>
      <c r="AB15" s="120">
        <f>'МСП за январь-июнь 2019'!X17</f>
        <v>7907.4046800000015</v>
      </c>
      <c r="AC15" s="117">
        <f t="shared" si="1"/>
        <v>0.17192577081377716</v>
      </c>
      <c r="AD15" s="120">
        <f t="shared" si="2"/>
        <v>664.2087089458212</v>
      </c>
    </row>
    <row r="16" spans="1:30" s="121" customFormat="1" ht="15.75" customHeight="1">
      <c r="A16" s="110">
        <v>10</v>
      </c>
      <c r="B16" s="111" t="s">
        <v>18</v>
      </c>
      <c r="C16" s="122">
        <v>13568</v>
      </c>
      <c r="D16" s="112">
        <v>4375</v>
      </c>
      <c r="E16" s="113">
        <f t="shared" si="0"/>
        <v>0.3224498820754717</v>
      </c>
      <c r="F16" s="114">
        <v>17335.7</v>
      </c>
      <c r="G16" s="114">
        <f t="shared" si="9"/>
        <v>440.27174603174603</v>
      </c>
      <c r="H16" s="115">
        <v>559</v>
      </c>
      <c r="I16" s="116">
        <v>1008.7</v>
      </c>
      <c r="J16" s="117">
        <f t="shared" si="3"/>
        <v>0.0411998820754717</v>
      </c>
      <c r="K16" s="118">
        <v>1181</v>
      </c>
      <c r="L16" s="119">
        <v>2452.6</v>
      </c>
      <c r="M16" s="117">
        <f t="shared" si="4"/>
        <v>0.08704304245283019</v>
      </c>
      <c r="N16" s="118">
        <v>14</v>
      </c>
      <c r="O16" s="119">
        <v>6.8</v>
      </c>
      <c r="P16" s="117">
        <f t="shared" si="5"/>
        <v>0.0010318396226415094</v>
      </c>
      <c r="Q16" s="118">
        <v>535</v>
      </c>
      <c r="R16" s="119">
        <v>4754.8</v>
      </c>
      <c r="S16" s="117">
        <f t="shared" si="6"/>
        <v>0.0394310141509434</v>
      </c>
      <c r="T16" s="118">
        <f t="shared" si="12"/>
        <v>2086</v>
      </c>
      <c r="U16" s="119">
        <f t="shared" si="10"/>
        <v>9112.8</v>
      </c>
      <c r="V16" s="117">
        <f t="shared" si="11"/>
        <v>0.1537441037735849</v>
      </c>
      <c r="W16" s="135">
        <f>'МСП за январь-июнь 2019'!B18</f>
        <v>1177</v>
      </c>
      <c r="X16" s="120">
        <f>'МСП за январь-июнь 2019'!I18</f>
        <v>2020.3825810287267</v>
      </c>
      <c r="Y16" s="117">
        <f t="shared" si="7"/>
        <v>0.08674823113207547</v>
      </c>
      <c r="Z16" s="119">
        <f t="shared" si="8"/>
        <v>343.310549027821</v>
      </c>
      <c r="AA16" s="118">
        <f>'МСП за январь-июнь 2019'!P18</f>
        <v>2587</v>
      </c>
      <c r="AB16" s="120">
        <f>'МСП за январь-июнь 2019'!X18</f>
        <v>9076.45584384</v>
      </c>
      <c r="AC16" s="117">
        <f t="shared" si="1"/>
        <v>0.1906692216981132</v>
      </c>
      <c r="AD16" s="120">
        <f t="shared" si="2"/>
        <v>701.6973980548898</v>
      </c>
    </row>
    <row r="17" spans="1:30" s="121" customFormat="1" ht="29.25" customHeight="1">
      <c r="A17" s="110">
        <v>11</v>
      </c>
      <c r="B17" s="111" t="s">
        <v>19</v>
      </c>
      <c r="C17" s="122">
        <v>21562</v>
      </c>
      <c r="D17" s="112">
        <v>5711</v>
      </c>
      <c r="E17" s="113">
        <f t="shared" si="0"/>
        <v>0.26486411279102123</v>
      </c>
      <c r="F17" s="114">
        <v>21619.4</v>
      </c>
      <c r="G17" s="114">
        <f t="shared" si="9"/>
        <v>420.61907819218277</v>
      </c>
      <c r="H17" s="115">
        <v>740</v>
      </c>
      <c r="I17" s="116">
        <v>2221.3</v>
      </c>
      <c r="J17" s="117">
        <f t="shared" si="3"/>
        <v>0.03431963639736574</v>
      </c>
      <c r="K17" s="118">
        <v>1886</v>
      </c>
      <c r="L17" s="119">
        <v>4939.5</v>
      </c>
      <c r="M17" s="117">
        <f t="shared" si="4"/>
        <v>0.08746869492625917</v>
      </c>
      <c r="N17" s="118">
        <v>80</v>
      </c>
      <c r="O17" s="119">
        <v>54.4</v>
      </c>
      <c r="P17" s="117">
        <f t="shared" si="5"/>
        <v>0.003710230961877377</v>
      </c>
      <c r="Q17" s="118">
        <v>407</v>
      </c>
      <c r="R17" s="119">
        <v>3681.5</v>
      </c>
      <c r="S17" s="117">
        <f t="shared" si="6"/>
        <v>0.018875800018551155</v>
      </c>
      <c r="T17" s="118">
        <f t="shared" si="12"/>
        <v>2598</v>
      </c>
      <c r="U17" s="119">
        <f t="shared" si="10"/>
        <v>10722.700000000003</v>
      </c>
      <c r="V17" s="117">
        <f t="shared" si="11"/>
        <v>0.12048975048696782</v>
      </c>
      <c r="W17" s="135">
        <f>'МСП за январь-июнь 2019'!B19</f>
        <v>1922</v>
      </c>
      <c r="X17" s="120">
        <f>'МСП за январь-июнь 2019'!I19</f>
        <v>3963.591828186638</v>
      </c>
      <c r="Y17" s="117">
        <f t="shared" si="7"/>
        <v>0.08913829885910397</v>
      </c>
      <c r="Z17" s="119">
        <f t="shared" si="8"/>
        <v>412.44451906208513</v>
      </c>
      <c r="AA17" s="118">
        <f>'МСП за январь-июнь 2019'!P19</f>
        <v>3061</v>
      </c>
      <c r="AB17" s="120">
        <f>'МСП за январь-июнь 2019'!X19</f>
        <v>9603.583345440002</v>
      </c>
      <c r="AC17" s="117">
        <f t="shared" si="1"/>
        <v>0.14196271217883313</v>
      </c>
      <c r="AD17" s="120">
        <f t="shared" si="2"/>
        <v>627.4801271114015</v>
      </c>
    </row>
    <row r="18" spans="1:30" s="121" customFormat="1" ht="15.75" customHeight="1">
      <c r="A18" s="110">
        <v>12</v>
      </c>
      <c r="B18" s="111" t="s">
        <v>20</v>
      </c>
      <c r="C18" s="122">
        <v>32107</v>
      </c>
      <c r="D18" s="112">
        <v>8821</v>
      </c>
      <c r="E18" s="113">
        <f t="shared" si="0"/>
        <v>0.27473759616283056</v>
      </c>
      <c r="F18" s="114">
        <v>34741.1</v>
      </c>
      <c r="G18" s="114">
        <f t="shared" si="9"/>
        <v>437.6059655619796</v>
      </c>
      <c r="H18" s="115">
        <v>1060</v>
      </c>
      <c r="I18" s="116">
        <v>1743.2</v>
      </c>
      <c r="J18" s="117">
        <f t="shared" si="3"/>
        <v>0.03301460740648457</v>
      </c>
      <c r="K18" s="118">
        <v>2494</v>
      </c>
      <c r="L18" s="119">
        <v>5615.9</v>
      </c>
      <c r="M18" s="117">
        <f t="shared" si="4"/>
        <v>0.0776777649733703</v>
      </c>
      <c r="N18" s="118">
        <v>35</v>
      </c>
      <c r="O18" s="119">
        <v>20.5</v>
      </c>
      <c r="P18" s="117">
        <f t="shared" si="5"/>
        <v>0.0010901049615348677</v>
      </c>
      <c r="Q18" s="118">
        <v>1090</v>
      </c>
      <c r="R18" s="119">
        <v>9978.8</v>
      </c>
      <c r="S18" s="117">
        <f t="shared" si="6"/>
        <v>0.033948983087800165</v>
      </c>
      <c r="T18" s="118">
        <f t="shared" si="12"/>
        <v>4142</v>
      </c>
      <c r="U18" s="119">
        <f t="shared" si="10"/>
        <v>17382.7</v>
      </c>
      <c r="V18" s="117">
        <f t="shared" si="11"/>
        <v>0.12900613573364064</v>
      </c>
      <c r="W18" s="135">
        <f>'МСП за январь-июнь 2019'!B20</f>
        <v>2470</v>
      </c>
      <c r="X18" s="120">
        <f>'МСП за январь-июнь 2019'!I20</f>
        <v>4479.192591801857</v>
      </c>
      <c r="Y18" s="117">
        <f t="shared" si="7"/>
        <v>0.07693026442831781</v>
      </c>
      <c r="Z18" s="119">
        <f t="shared" si="8"/>
        <v>362.6876592552111</v>
      </c>
      <c r="AA18" s="118">
        <f>'МСП за январь-июнь 2019'!P20</f>
        <v>5278</v>
      </c>
      <c r="AB18" s="120">
        <f>'МСП за январь-июнь 2019'!X20</f>
        <v>17961.63721632</v>
      </c>
      <c r="AC18" s="117">
        <f t="shared" si="1"/>
        <v>0.16438782819945807</v>
      </c>
      <c r="AD18" s="120">
        <f t="shared" si="2"/>
        <v>680.6228577612732</v>
      </c>
    </row>
    <row r="19" spans="1:30" s="121" customFormat="1" ht="15.75" customHeight="1">
      <c r="A19" s="110">
        <v>13</v>
      </c>
      <c r="B19" s="111" t="s">
        <v>21</v>
      </c>
      <c r="C19" s="122">
        <v>11903</v>
      </c>
      <c r="D19" s="112">
        <v>3419</v>
      </c>
      <c r="E19" s="113">
        <f t="shared" si="0"/>
        <v>0.28723851129967237</v>
      </c>
      <c r="F19" s="114">
        <v>13807.900000000001</v>
      </c>
      <c r="G19" s="114">
        <f t="shared" si="9"/>
        <v>448.73094797049174</v>
      </c>
      <c r="H19" s="115">
        <v>301</v>
      </c>
      <c r="I19" s="116">
        <v>703.7</v>
      </c>
      <c r="J19" s="117">
        <f t="shared" si="3"/>
        <v>0.025287742585902714</v>
      </c>
      <c r="K19" s="118">
        <v>1028</v>
      </c>
      <c r="L19" s="119">
        <v>2505.5</v>
      </c>
      <c r="M19" s="117">
        <f t="shared" si="4"/>
        <v>0.08636478198773419</v>
      </c>
      <c r="N19" s="118">
        <v>27</v>
      </c>
      <c r="O19" s="119">
        <v>17.2</v>
      </c>
      <c r="P19" s="117">
        <f t="shared" si="5"/>
        <v>0.0022683357136856256</v>
      </c>
      <c r="Q19" s="118">
        <v>365</v>
      </c>
      <c r="R19" s="119">
        <v>3371.2</v>
      </c>
      <c r="S19" s="117">
        <f t="shared" si="6"/>
        <v>0.030664538351676048</v>
      </c>
      <c r="T19" s="118">
        <f t="shared" si="12"/>
        <v>1698</v>
      </c>
      <c r="U19" s="119">
        <f t="shared" si="10"/>
        <v>7210.3</v>
      </c>
      <c r="V19" s="117">
        <f t="shared" si="11"/>
        <v>0.1426531126606738</v>
      </c>
      <c r="W19" s="135">
        <f>'МСП за январь-июнь 2019'!B21</f>
        <v>1023</v>
      </c>
      <c r="X19" s="120">
        <f>'МСП за январь-июнь 2019'!I21</f>
        <v>2077.361941075649</v>
      </c>
      <c r="Y19" s="117">
        <f t="shared" si="7"/>
        <v>0.08594471981853315</v>
      </c>
      <c r="Z19" s="119">
        <f t="shared" si="8"/>
        <v>406.13136677920807</v>
      </c>
      <c r="AA19" s="118">
        <f>'МСП за январь-июнь 2019'!P21</f>
        <v>2107</v>
      </c>
      <c r="AB19" s="120">
        <f>'МСП за январь-июнь 2019'!X21</f>
        <v>7088.00700384</v>
      </c>
      <c r="AC19" s="117">
        <f t="shared" si="1"/>
        <v>0.177014198101319</v>
      </c>
      <c r="AD19" s="120">
        <f t="shared" si="2"/>
        <v>672.805600744186</v>
      </c>
    </row>
    <row r="20" spans="1:30" s="121" customFormat="1" ht="15.75" customHeight="1">
      <c r="A20" s="110">
        <v>14</v>
      </c>
      <c r="B20" s="111" t="s">
        <v>22</v>
      </c>
      <c r="C20" s="122">
        <v>22204</v>
      </c>
      <c r="D20" s="112">
        <v>5829</v>
      </c>
      <c r="E20" s="113">
        <f t="shared" si="0"/>
        <v>0.26252026661862726</v>
      </c>
      <c r="F20" s="114">
        <v>22815.699999999997</v>
      </c>
      <c r="G20" s="114">
        <f t="shared" si="9"/>
        <v>434.9078362974399</v>
      </c>
      <c r="H20" s="115">
        <v>541</v>
      </c>
      <c r="I20" s="116">
        <v>874.3</v>
      </c>
      <c r="J20" s="117">
        <f t="shared" si="3"/>
        <v>0.02436497928301207</v>
      </c>
      <c r="K20" s="118">
        <v>2009</v>
      </c>
      <c r="L20" s="119">
        <v>4293.4</v>
      </c>
      <c r="M20" s="117">
        <f t="shared" si="4"/>
        <v>0.09047919293820933</v>
      </c>
      <c r="N20" s="118">
        <v>39</v>
      </c>
      <c r="O20" s="119">
        <v>31.5</v>
      </c>
      <c r="P20" s="117">
        <f t="shared" si="5"/>
        <v>0.001756440281030445</v>
      </c>
      <c r="Q20" s="118">
        <v>802</v>
      </c>
      <c r="R20" s="119">
        <v>7600.7</v>
      </c>
      <c r="S20" s="117">
        <f t="shared" si="6"/>
        <v>0.0361196180868312</v>
      </c>
      <c r="T20" s="118">
        <f t="shared" si="12"/>
        <v>2438</v>
      </c>
      <c r="U20" s="119">
        <f t="shared" si="10"/>
        <v>10015.8</v>
      </c>
      <c r="V20" s="117">
        <f t="shared" si="11"/>
        <v>0.10980003602954423</v>
      </c>
      <c r="W20" s="135">
        <f>'МСП за январь-июнь 2019'!B22</f>
        <v>1981</v>
      </c>
      <c r="X20" s="120">
        <f>'МСП за январь-июнь 2019'!I22</f>
        <v>3413.9103407293915</v>
      </c>
      <c r="Y20" s="117">
        <f t="shared" si="7"/>
        <v>0.08921815889029004</v>
      </c>
      <c r="Z20" s="119">
        <f t="shared" si="8"/>
        <v>344.66535494491586</v>
      </c>
      <c r="AA20" s="118">
        <f>'МСП за январь-июнь 2019'!P22</f>
        <v>3304</v>
      </c>
      <c r="AB20" s="120">
        <f>'МСП за январь-июнь 2019'!X22</f>
        <v>11797.188479999999</v>
      </c>
      <c r="AC20" s="117">
        <f t="shared" si="1"/>
        <v>0.14880201765447668</v>
      </c>
      <c r="AD20" s="120">
        <f t="shared" si="2"/>
        <v>714.1155254237287</v>
      </c>
    </row>
    <row r="21" spans="1:30" s="121" customFormat="1" ht="15.75" customHeight="1">
      <c r="A21" s="110">
        <v>15</v>
      </c>
      <c r="B21" s="111" t="s">
        <v>23</v>
      </c>
      <c r="C21" s="122">
        <v>35375</v>
      </c>
      <c r="D21" s="112">
        <v>8024</v>
      </c>
      <c r="E21" s="113">
        <f t="shared" si="0"/>
        <v>0.22682685512367493</v>
      </c>
      <c r="F21" s="114">
        <v>27947.699999999997</v>
      </c>
      <c r="G21" s="114">
        <f t="shared" si="9"/>
        <v>387.0014955134596</v>
      </c>
      <c r="H21" s="115">
        <v>461</v>
      </c>
      <c r="I21" s="116">
        <v>952.3</v>
      </c>
      <c r="J21" s="117">
        <f t="shared" si="3"/>
        <v>0.013031802120141343</v>
      </c>
      <c r="K21" s="118">
        <v>2805</v>
      </c>
      <c r="L21" s="119">
        <v>5898.9</v>
      </c>
      <c r="M21" s="117">
        <f t="shared" si="4"/>
        <v>0.07929328621908127</v>
      </c>
      <c r="N21" s="118">
        <v>90</v>
      </c>
      <c r="O21" s="119">
        <v>62.3</v>
      </c>
      <c r="P21" s="117">
        <f t="shared" si="5"/>
        <v>0.0025441696113074207</v>
      </c>
      <c r="Q21" s="118">
        <v>524</v>
      </c>
      <c r="R21" s="119">
        <v>4334.4</v>
      </c>
      <c r="S21" s="117">
        <f t="shared" si="6"/>
        <v>0.014812720848056538</v>
      </c>
      <c r="T21" s="118">
        <f t="shared" si="12"/>
        <v>4144</v>
      </c>
      <c r="U21" s="119">
        <f t="shared" si="10"/>
        <v>16699.800000000003</v>
      </c>
      <c r="V21" s="117">
        <f t="shared" si="11"/>
        <v>0.11714487632508834</v>
      </c>
      <c r="W21" s="135">
        <f>'МСП за январь-июнь 2019'!B23</f>
        <v>2810</v>
      </c>
      <c r="X21" s="120">
        <f>'МСП за январь-июнь 2019'!I23</f>
        <v>4677.4667899242095</v>
      </c>
      <c r="Y21" s="117">
        <f t="shared" si="7"/>
        <v>0.07943462897526501</v>
      </c>
      <c r="Z21" s="119">
        <f t="shared" si="8"/>
        <v>332.9157857597302</v>
      </c>
      <c r="AA21" s="118">
        <f>'МСП за январь-июнь 2019'!P23</f>
        <v>4646</v>
      </c>
      <c r="AB21" s="120">
        <f>'МСП за январь-июнь 2019'!X23</f>
        <v>13849.151399999999</v>
      </c>
      <c r="AC21" s="117">
        <f t="shared" si="1"/>
        <v>0.1313356890459364</v>
      </c>
      <c r="AD21" s="120">
        <f t="shared" si="2"/>
        <v>596.1752647438656</v>
      </c>
    </row>
    <row r="22" spans="1:30" s="121" customFormat="1" ht="15.75" customHeight="1">
      <c r="A22" s="110">
        <v>16</v>
      </c>
      <c r="B22" s="111" t="s">
        <v>24</v>
      </c>
      <c r="C22" s="122">
        <v>62039</v>
      </c>
      <c r="D22" s="112">
        <v>12743</v>
      </c>
      <c r="E22" s="113">
        <f t="shared" si="0"/>
        <v>0.20540305291832556</v>
      </c>
      <c r="F22" s="114">
        <v>50335.799999999996</v>
      </c>
      <c r="G22" s="114">
        <f t="shared" si="9"/>
        <v>438.8971723037484</v>
      </c>
      <c r="H22" s="115">
        <v>1252</v>
      </c>
      <c r="I22" s="116">
        <v>3378.8</v>
      </c>
      <c r="J22" s="117">
        <f t="shared" si="3"/>
        <v>0.020180853978948726</v>
      </c>
      <c r="K22" s="118">
        <v>3806</v>
      </c>
      <c r="L22" s="119">
        <v>8950.2</v>
      </c>
      <c r="M22" s="117">
        <f t="shared" si="4"/>
        <v>0.06134850658456777</v>
      </c>
      <c r="N22" s="118">
        <v>112</v>
      </c>
      <c r="O22" s="119">
        <v>67.4</v>
      </c>
      <c r="P22" s="117">
        <f t="shared" si="5"/>
        <v>0.0018053160108963716</v>
      </c>
      <c r="Q22" s="118">
        <v>1421</v>
      </c>
      <c r="R22" s="119">
        <v>12474.5</v>
      </c>
      <c r="S22" s="117">
        <f t="shared" si="6"/>
        <v>0.022904946888247714</v>
      </c>
      <c r="T22" s="118">
        <f t="shared" si="12"/>
        <v>6152</v>
      </c>
      <c r="U22" s="119">
        <f t="shared" si="10"/>
        <v>25464.899999999987</v>
      </c>
      <c r="V22" s="117">
        <f t="shared" si="11"/>
        <v>0.09916342945566499</v>
      </c>
      <c r="W22" s="135">
        <f>'МСП за январь-июнь 2019'!B24</f>
        <v>3778</v>
      </c>
      <c r="X22" s="120">
        <f>'МСП за январь-июнь 2019'!I24</f>
        <v>7313.086815997186</v>
      </c>
      <c r="Y22" s="117">
        <f t="shared" si="7"/>
        <v>0.06089717758184368</v>
      </c>
      <c r="Z22" s="119">
        <f t="shared" si="8"/>
        <v>387.1406466912221</v>
      </c>
      <c r="AA22" s="118">
        <f>'МСП за январь-июнь 2019'!P24</f>
        <v>7613</v>
      </c>
      <c r="AB22" s="120">
        <f>'МСП за январь-июнь 2019'!X24</f>
        <v>24896.20868784</v>
      </c>
      <c r="AC22" s="117">
        <f t="shared" si="1"/>
        <v>0.12271313206208997</v>
      </c>
      <c r="AD22" s="120">
        <f t="shared" si="2"/>
        <v>654.0446259776697</v>
      </c>
    </row>
    <row r="23" spans="1:30" s="121" customFormat="1" ht="15.75" customHeight="1">
      <c r="A23" s="110">
        <v>17</v>
      </c>
      <c r="B23" s="111" t="s">
        <v>25</v>
      </c>
      <c r="C23" s="122">
        <v>11969</v>
      </c>
      <c r="D23" s="112">
        <v>4011</v>
      </c>
      <c r="E23" s="113">
        <f t="shared" si="0"/>
        <v>0.3351157155986298</v>
      </c>
      <c r="F23" s="114">
        <v>15231.600000000002</v>
      </c>
      <c r="G23" s="114">
        <f t="shared" si="9"/>
        <v>421.93966591872356</v>
      </c>
      <c r="H23" s="115">
        <v>638</v>
      </c>
      <c r="I23" s="116">
        <v>1216.9</v>
      </c>
      <c r="J23" s="117">
        <f t="shared" si="3"/>
        <v>0.05330436962152227</v>
      </c>
      <c r="K23" s="118">
        <v>1406</v>
      </c>
      <c r="L23" s="119">
        <v>3429.2</v>
      </c>
      <c r="M23" s="117">
        <f t="shared" si="4"/>
        <v>0.11747013117219483</v>
      </c>
      <c r="N23" s="118">
        <v>22</v>
      </c>
      <c r="O23" s="119">
        <v>18.6</v>
      </c>
      <c r="P23" s="117">
        <f t="shared" si="5"/>
        <v>0.0018380817110869748</v>
      </c>
      <c r="Q23" s="118">
        <v>459</v>
      </c>
      <c r="R23" s="119">
        <v>4356.3</v>
      </c>
      <c r="S23" s="117">
        <f t="shared" si="6"/>
        <v>0.038349068426769155</v>
      </c>
      <c r="T23" s="118">
        <f t="shared" si="12"/>
        <v>1486</v>
      </c>
      <c r="U23" s="119">
        <f t="shared" si="10"/>
        <v>6210.600000000003</v>
      </c>
      <c r="V23" s="117">
        <f t="shared" si="11"/>
        <v>0.12415406466705656</v>
      </c>
      <c r="W23" s="135">
        <f>'МСП за январь-июнь 2019'!B25</f>
        <v>1394</v>
      </c>
      <c r="X23" s="120">
        <f>'МСП за январь-июнь 2019'!I25</f>
        <v>2813.1028247598297</v>
      </c>
      <c r="Y23" s="117">
        <f t="shared" si="7"/>
        <v>0.11646754114796558</v>
      </c>
      <c r="Z23" s="119">
        <f t="shared" si="8"/>
        <v>403.6015530501908</v>
      </c>
      <c r="AA23" s="118">
        <f>'МСП за январь-июнь 2019'!P25</f>
        <v>1977</v>
      </c>
      <c r="AB23" s="120">
        <f>'МСП за январь-июнь 2019'!X25</f>
        <v>6708.96828</v>
      </c>
      <c r="AC23" s="117">
        <f t="shared" si="1"/>
        <v>0.1651767064917704</v>
      </c>
      <c r="AD23" s="120">
        <f t="shared" si="2"/>
        <v>678.701899848255</v>
      </c>
    </row>
    <row r="24" spans="1:30" s="121" customFormat="1" ht="15.75" customHeight="1">
      <c r="A24" s="110">
        <v>18</v>
      </c>
      <c r="B24" s="111" t="s">
        <v>26</v>
      </c>
      <c r="C24" s="122">
        <v>8495</v>
      </c>
      <c r="D24" s="112">
        <v>2626</v>
      </c>
      <c r="E24" s="113">
        <f t="shared" si="0"/>
        <v>0.3091230135373749</v>
      </c>
      <c r="F24" s="114">
        <v>9673.500000000002</v>
      </c>
      <c r="G24" s="114">
        <f t="shared" si="9"/>
        <v>409.3043919776594</v>
      </c>
      <c r="H24" s="115">
        <v>309</v>
      </c>
      <c r="I24" s="116">
        <v>559.6</v>
      </c>
      <c r="J24" s="117">
        <f t="shared" si="3"/>
        <v>0.036374337845791645</v>
      </c>
      <c r="K24" s="118">
        <v>881</v>
      </c>
      <c r="L24" s="119">
        <v>1619.7</v>
      </c>
      <c r="M24" s="117">
        <f t="shared" si="4"/>
        <v>0.103708063566804</v>
      </c>
      <c r="N24" s="118">
        <v>3</v>
      </c>
      <c r="O24" s="119">
        <v>1.2</v>
      </c>
      <c r="P24" s="117">
        <f t="shared" si="5"/>
        <v>0.0003531489111241907</v>
      </c>
      <c r="Q24" s="118">
        <v>334</v>
      </c>
      <c r="R24" s="119">
        <v>3048</v>
      </c>
      <c r="S24" s="117">
        <f t="shared" si="6"/>
        <v>0.03931724543849323</v>
      </c>
      <c r="T24" s="118">
        <f t="shared" si="12"/>
        <v>1099</v>
      </c>
      <c r="U24" s="119">
        <f t="shared" si="10"/>
        <v>4445.000000000002</v>
      </c>
      <c r="V24" s="117">
        <f t="shared" si="11"/>
        <v>0.12937021777516186</v>
      </c>
      <c r="W24" s="135">
        <f>'МСП за январь-июнь 2019'!B26</f>
        <v>875</v>
      </c>
      <c r="X24" s="120">
        <f>'МСП за январь-июнь 2019'!I26</f>
        <v>1356.4348153794533</v>
      </c>
      <c r="Y24" s="117">
        <f t="shared" si="7"/>
        <v>0.10300176574455562</v>
      </c>
      <c r="Z24" s="119">
        <f t="shared" si="8"/>
        <v>310.0422435153036</v>
      </c>
      <c r="AA24" s="118">
        <f>'МСП за январь-июнь 2019'!P26</f>
        <v>1450</v>
      </c>
      <c r="AB24" s="120">
        <f>'МСП за январь-июнь 2019'!X26</f>
        <v>5044.225183200001</v>
      </c>
      <c r="AC24" s="117">
        <f t="shared" si="1"/>
        <v>0.17068864037669218</v>
      </c>
      <c r="AD24" s="120">
        <f t="shared" si="2"/>
        <v>695.7551976827588</v>
      </c>
    </row>
    <row r="25" spans="1:30" s="121" customFormat="1" ht="15.75" customHeight="1">
      <c r="A25" s="110">
        <v>19</v>
      </c>
      <c r="B25" s="111" t="s">
        <v>27</v>
      </c>
      <c r="C25" s="122">
        <v>24672</v>
      </c>
      <c r="D25" s="112">
        <v>7803</v>
      </c>
      <c r="E25" s="113">
        <f t="shared" si="0"/>
        <v>0.3162694552529183</v>
      </c>
      <c r="F25" s="114">
        <v>27479.699999999993</v>
      </c>
      <c r="G25" s="114">
        <f t="shared" si="9"/>
        <v>391.2982186338587</v>
      </c>
      <c r="H25" s="115">
        <v>1385</v>
      </c>
      <c r="I25" s="116">
        <v>3215.1</v>
      </c>
      <c r="J25" s="117">
        <f t="shared" si="3"/>
        <v>0.05613651102464332</v>
      </c>
      <c r="K25" s="118">
        <v>2307</v>
      </c>
      <c r="L25" s="119">
        <v>5301.8</v>
      </c>
      <c r="M25" s="117">
        <f t="shared" si="4"/>
        <v>0.0935068093385214</v>
      </c>
      <c r="N25" s="118">
        <v>60</v>
      </c>
      <c r="O25" s="119">
        <v>44.6</v>
      </c>
      <c r="P25" s="117">
        <f t="shared" si="5"/>
        <v>0.0024319066147859923</v>
      </c>
      <c r="Q25" s="118">
        <v>415</v>
      </c>
      <c r="R25" s="119">
        <v>3636.5</v>
      </c>
      <c r="S25" s="117">
        <f t="shared" si="6"/>
        <v>0.016820687418936445</v>
      </c>
      <c r="T25" s="118">
        <f t="shared" si="12"/>
        <v>3636</v>
      </c>
      <c r="U25" s="119">
        <f t="shared" si="10"/>
        <v>15281.699999999997</v>
      </c>
      <c r="V25" s="117">
        <f t="shared" si="11"/>
        <v>0.14737354085603113</v>
      </c>
      <c r="W25" s="135">
        <f>'МСП за январь-июнь 2019'!B27</f>
        <v>2297</v>
      </c>
      <c r="X25" s="120">
        <f>'МСП за январь-июнь 2019'!I27</f>
        <v>4444.672299098434</v>
      </c>
      <c r="Y25" s="117">
        <f t="shared" si="7"/>
        <v>0.0931014915693904</v>
      </c>
      <c r="Z25" s="119">
        <f t="shared" si="8"/>
        <v>386.9980234304253</v>
      </c>
      <c r="AA25" s="118">
        <f>'МСП за январь-июнь 2019'!P27</f>
        <v>4077</v>
      </c>
      <c r="AB25" s="120">
        <f>'МСП за январь-июнь 2019'!X27</f>
        <v>12518.05212</v>
      </c>
      <c r="AC25" s="117">
        <f t="shared" si="1"/>
        <v>0.16524805447470817</v>
      </c>
      <c r="AD25" s="120">
        <f t="shared" si="2"/>
        <v>614.0815364238412</v>
      </c>
    </row>
    <row r="26" spans="1:30" s="121" customFormat="1" ht="15.75" customHeight="1">
      <c r="A26" s="110">
        <v>20</v>
      </c>
      <c r="B26" s="111" t="s">
        <v>28</v>
      </c>
      <c r="C26" s="122">
        <v>16293</v>
      </c>
      <c r="D26" s="112">
        <v>6742</v>
      </c>
      <c r="E26" s="113">
        <f t="shared" si="0"/>
        <v>0.4137973362793838</v>
      </c>
      <c r="F26" s="114">
        <v>25486.3</v>
      </c>
      <c r="G26" s="114">
        <f t="shared" si="9"/>
        <v>420.0253798740894</v>
      </c>
      <c r="H26" s="115">
        <v>548</v>
      </c>
      <c r="I26" s="116">
        <v>797.7</v>
      </c>
      <c r="J26" s="117">
        <f t="shared" si="3"/>
        <v>0.03363407598355122</v>
      </c>
      <c r="K26" s="118">
        <v>2116</v>
      </c>
      <c r="L26" s="119">
        <v>4219.6</v>
      </c>
      <c r="M26" s="117">
        <f t="shared" si="4"/>
        <v>0.1298717240532744</v>
      </c>
      <c r="N26" s="118">
        <v>19</v>
      </c>
      <c r="O26" s="119">
        <v>13.6</v>
      </c>
      <c r="P26" s="117">
        <f t="shared" si="5"/>
        <v>0.0011661449702326152</v>
      </c>
      <c r="Q26" s="118">
        <v>649</v>
      </c>
      <c r="R26" s="119">
        <v>5649.3</v>
      </c>
      <c r="S26" s="117">
        <f t="shared" si="6"/>
        <v>0.039833057141103544</v>
      </c>
      <c r="T26" s="118">
        <f t="shared" si="12"/>
        <v>3410</v>
      </c>
      <c r="U26" s="119">
        <f t="shared" si="10"/>
        <v>14806.100000000002</v>
      </c>
      <c r="V26" s="117">
        <f t="shared" si="11"/>
        <v>0.209292334131222</v>
      </c>
      <c r="W26" s="135">
        <f>'МСП за январь-июнь 2019'!B28</f>
        <v>2092</v>
      </c>
      <c r="X26" s="120">
        <f>'МСП за январь-июнь 2019'!I28</f>
        <v>3459.743093694447</v>
      </c>
      <c r="Y26" s="117">
        <f t="shared" si="7"/>
        <v>0.12839869882771743</v>
      </c>
      <c r="Z26" s="119">
        <f t="shared" si="8"/>
        <v>330.75937798226073</v>
      </c>
      <c r="AA26" s="118">
        <f>'МСП за январь-июнь 2019'!P28</f>
        <v>4092</v>
      </c>
      <c r="AB26" s="120">
        <f>'МСП за январь-июнь 2019'!X28</f>
        <v>13593.79224</v>
      </c>
      <c r="AC26" s="117">
        <f t="shared" si="1"/>
        <v>0.2511508009574664</v>
      </c>
      <c r="AD26" s="120">
        <f t="shared" si="2"/>
        <v>664.4082228739003</v>
      </c>
    </row>
    <row r="27" spans="1:30" s="121" customFormat="1" ht="15.75" customHeight="1">
      <c r="A27" s="110">
        <v>21</v>
      </c>
      <c r="B27" s="111" t="s">
        <v>29</v>
      </c>
      <c r="C27" s="122">
        <v>14069</v>
      </c>
      <c r="D27" s="112">
        <v>4391</v>
      </c>
      <c r="E27" s="113">
        <f t="shared" si="0"/>
        <v>0.3121046271945412</v>
      </c>
      <c r="F27" s="114">
        <v>16321.399999999998</v>
      </c>
      <c r="G27" s="114">
        <f t="shared" si="9"/>
        <v>413.0013411270528</v>
      </c>
      <c r="H27" s="115">
        <v>683</v>
      </c>
      <c r="I27" s="116">
        <v>900.8</v>
      </c>
      <c r="J27" s="117">
        <f t="shared" si="3"/>
        <v>0.0485464496410548</v>
      </c>
      <c r="K27" s="118">
        <v>1398</v>
      </c>
      <c r="L27" s="119">
        <v>2715.6</v>
      </c>
      <c r="M27" s="117">
        <f t="shared" si="4"/>
        <v>0.0993674035112659</v>
      </c>
      <c r="N27" s="118">
        <v>12</v>
      </c>
      <c r="O27" s="119">
        <v>7</v>
      </c>
      <c r="P27" s="117">
        <f t="shared" si="5"/>
        <v>0.0008529390859336129</v>
      </c>
      <c r="Q27" s="118">
        <v>562</v>
      </c>
      <c r="R27" s="119">
        <v>5429.2</v>
      </c>
      <c r="S27" s="117">
        <f t="shared" si="6"/>
        <v>0.039945980524557535</v>
      </c>
      <c r="T27" s="118">
        <f t="shared" si="12"/>
        <v>1736</v>
      </c>
      <c r="U27" s="119">
        <f t="shared" si="10"/>
        <v>7268.799999999998</v>
      </c>
      <c r="V27" s="117">
        <f t="shared" si="11"/>
        <v>0.12339185443172933</v>
      </c>
      <c r="W27" s="135">
        <f>'МСП за январь-июнь 2019'!B29</f>
        <v>1390</v>
      </c>
      <c r="X27" s="120">
        <f>'МСП за январь-июнь 2019'!I29</f>
        <v>2128.19991428883</v>
      </c>
      <c r="Y27" s="117">
        <f t="shared" si="7"/>
        <v>0.09879877745397683</v>
      </c>
      <c r="Z27" s="119">
        <f t="shared" si="8"/>
        <v>306.215815005587</v>
      </c>
      <c r="AA27" s="118">
        <f>'МСП за январь-июнь 2019'!P29</f>
        <v>2334</v>
      </c>
      <c r="AB27" s="120">
        <f>'МСП за январь-июнь 2019'!X29</f>
        <v>8774.375399999999</v>
      </c>
      <c r="AC27" s="117">
        <f t="shared" si="1"/>
        <v>0.1658966522140877</v>
      </c>
      <c r="AD27" s="120">
        <f t="shared" si="2"/>
        <v>751.8744987146529</v>
      </c>
    </row>
    <row r="28" spans="1:30" s="121" customFormat="1" ht="15.75" customHeight="1">
      <c r="A28" s="110">
        <v>22</v>
      </c>
      <c r="B28" s="111" t="s">
        <v>5</v>
      </c>
      <c r="C28" s="112">
        <v>34176</v>
      </c>
      <c r="D28" s="112">
        <v>10541</v>
      </c>
      <c r="E28" s="113">
        <f t="shared" si="0"/>
        <v>0.30843281835205993</v>
      </c>
      <c r="F28" s="114">
        <v>39794.59999999999</v>
      </c>
      <c r="G28" s="114">
        <f t="shared" si="9"/>
        <v>419.46895192317817</v>
      </c>
      <c r="H28" s="115">
        <v>1376</v>
      </c>
      <c r="I28" s="116">
        <v>5395</v>
      </c>
      <c r="J28" s="117">
        <f t="shared" si="3"/>
        <v>0.040262172284644196</v>
      </c>
      <c r="K28" s="118">
        <v>3208</v>
      </c>
      <c r="L28" s="119">
        <v>11006.3</v>
      </c>
      <c r="M28" s="117">
        <f t="shared" si="4"/>
        <v>0.09386704119850187</v>
      </c>
      <c r="N28" s="118">
        <v>510</v>
      </c>
      <c r="O28" s="119">
        <v>365.2</v>
      </c>
      <c r="P28" s="117">
        <f t="shared" si="5"/>
        <v>0.014922752808988764</v>
      </c>
      <c r="Q28" s="118">
        <f>'январь-май 2019'!U30</f>
        <v>0</v>
      </c>
      <c r="R28" s="119">
        <f>'январь-май 2019'!AG30</f>
        <v>0</v>
      </c>
      <c r="S28" s="117">
        <f t="shared" si="6"/>
        <v>0</v>
      </c>
      <c r="T28" s="118">
        <f t="shared" si="12"/>
        <v>5447</v>
      </c>
      <c r="U28" s="119">
        <f t="shared" si="10"/>
        <v>23028.09999999999</v>
      </c>
      <c r="V28" s="117">
        <f t="shared" si="11"/>
        <v>0.15938085205992508</v>
      </c>
      <c r="W28" s="135">
        <f>'МСП за январь-июнь 2019'!B30</f>
        <v>3415</v>
      </c>
      <c r="X28" s="120">
        <f>'МСП за январь-июнь 2019'!I30</f>
        <v>8989.714684066554</v>
      </c>
      <c r="Y28" s="117">
        <f t="shared" si="7"/>
        <v>0.09992392322097378</v>
      </c>
      <c r="Z28" s="119">
        <f t="shared" si="8"/>
        <v>526.4840224929168</v>
      </c>
      <c r="AA28" s="118">
        <f>'МСП за январь-июнь 2019'!P30</f>
        <v>5664</v>
      </c>
      <c r="AB28" s="120">
        <f>'МСП за январь-июнь 2019'!X30</f>
        <v>15247.69344</v>
      </c>
      <c r="AC28" s="117">
        <f t="shared" si="1"/>
        <v>0.16573033707865167</v>
      </c>
      <c r="AD28" s="120">
        <f t="shared" si="2"/>
        <v>538.4072542372882</v>
      </c>
    </row>
    <row r="29" spans="1:30" s="121" customFormat="1" ht="15.75" customHeight="1">
      <c r="A29" s="110">
        <v>23</v>
      </c>
      <c r="B29" s="111" t="s">
        <v>6</v>
      </c>
      <c r="C29" s="112">
        <v>45222</v>
      </c>
      <c r="D29" s="112">
        <v>12701</v>
      </c>
      <c r="E29" s="113">
        <f t="shared" si="0"/>
        <v>0.2808588739993808</v>
      </c>
      <c r="F29" s="114">
        <v>45333.8</v>
      </c>
      <c r="G29" s="114">
        <f t="shared" si="9"/>
        <v>396.58994479874724</v>
      </c>
      <c r="H29" s="115">
        <v>2723</v>
      </c>
      <c r="I29" s="116">
        <v>10121.4</v>
      </c>
      <c r="J29" s="117">
        <f t="shared" si="3"/>
        <v>0.0602140551059219</v>
      </c>
      <c r="K29" s="118">
        <v>4354</v>
      </c>
      <c r="L29" s="119">
        <v>13409</v>
      </c>
      <c r="M29" s="117">
        <f t="shared" si="4"/>
        <v>0.09628057140329928</v>
      </c>
      <c r="N29" s="118">
        <v>522</v>
      </c>
      <c r="O29" s="119">
        <v>394.3</v>
      </c>
      <c r="P29" s="117">
        <f t="shared" si="5"/>
        <v>0.011543054265622927</v>
      </c>
      <c r="Q29" s="118">
        <f>'январь-май 2019'!U31</f>
        <v>0</v>
      </c>
      <c r="R29" s="119">
        <f>'январь-май 2019'!AG31</f>
        <v>0</v>
      </c>
      <c r="S29" s="117">
        <f t="shared" si="6"/>
        <v>0</v>
      </c>
      <c r="T29" s="118">
        <f t="shared" si="12"/>
        <v>5102</v>
      </c>
      <c r="U29" s="119">
        <f t="shared" si="10"/>
        <v>21409.100000000002</v>
      </c>
      <c r="V29" s="117">
        <f t="shared" si="11"/>
        <v>0.11282119322453674</v>
      </c>
      <c r="W29" s="135">
        <f>'МСП за январь-июнь 2019'!B31</f>
        <v>4566</v>
      </c>
      <c r="X29" s="120">
        <f>'МСП за январь-июнь 2019'!I31</f>
        <v>10829.70366408003</v>
      </c>
      <c r="Y29" s="117">
        <f t="shared" si="7"/>
        <v>0.10096855512803503</v>
      </c>
      <c r="Z29" s="119">
        <f t="shared" si="8"/>
        <v>474.36284117739945</v>
      </c>
      <c r="AA29" s="118">
        <f>'МСП за январь-июнь 2019'!P31</f>
        <v>5360</v>
      </c>
      <c r="AB29" s="120">
        <f>'МСП за январь-июнь 2019'!X31</f>
        <v>14209.675199999998</v>
      </c>
      <c r="AC29" s="117">
        <f t="shared" si="1"/>
        <v>0.11852638096501703</v>
      </c>
      <c r="AD29" s="120">
        <f t="shared" si="2"/>
        <v>530.2117611940297</v>
      </c>
    </row>
    <row r="30" spans="1:30" s="121" customFormat="1" ht="15.75" customHeight="1">
      <c r="A30" s="110">
        <v>24</v>
      </c>
      <c r="B30" s="111" t="s">
        <v>7</v>
      </c>
      <c r="C30" s="112">
        <v>127099</v>
      </c>
      <c r="D30" s="112">
        <v>33393</v>
      </c>
      <c r="E30" s="113">
        <f t="shared" si="0"/>
        <v>0.26273220088277643</v>
      </c>
      <c r="F30" s="114">
        <v>121807.99999999999</v>
      </c>
      <c r="G30" s="114">
        <f t="shared" si="9"/>
        <v>405.30117755883634</v>
      </c>
      <c r="H30" s="115">
        <v>5763</v>
      </c>
      <c r="I30" s="116">
        <v>23744.4</v>
      </c>
      <c r="J30" s="117">
        <f t="shared" si="3"/>
        <v>0.045342606944193106</v>
      </c>
      <c r="K30" s="118">
        <v>11888</v>
      </c>
      <c r="L30" s="119">
        <v>36139</v>
      </c>
      <c r="M30" s="117">
        <f t="shared" si="4"/>
        <v>0.09353338735945994</v>
      </c>
      <c r="N30" s="118">
        <v>1574</v>
      </c>
      <c r="O30" s="119">
        <v>1048.2</v>
      </c>
      <c r="P30" s="117">
        <f t="shared" si="5"/>
        <v>0.01238404708140898</v>
      </c>
      <c r="Q30" s="118">
        <f>'январь-май 2019'!U32</f>
        <v>0</v>
      </c>
      <c r="R30" s="119">
        <f>'январь-май 2019'!AG32</f>
        <v>0</v>
      </c>
      <c r="S30" s="117">
        <f t="shared" si="6"/>
        <v>0</v>
      </c>
      <c r="T30" s="118">
        <f t="shared" si="12"/>
        <v>14168</v>
      </c>
      <c r="U30" s="119">
        <f t="shared" si="10"/>
        <v>60876.39999999998</v>
      </c>
      <c r="V30" s="117">
        <f t="shared" si="11"/>
        <v>0.11147215949771438</v>
      </c>
      <c r="W30" s="135">
        <f>'МСП за январь-июнь 2019'!B32</f>
        <v>12474</v>
      </c>
      <c r="X30" s="120">
        <f>'МСП за январь-июнь 2019'!I32</f>
        <v>28255.374239219655</v>
      </c>
      <c r="Y30" s="117">
        <f t="shared" si="7"/>
        <v>0.09814396651429201</v>
      </c>
      <c r="Z30" s="119">
        <f t="shared" si="8"/>
        <v>453.0282866637752</v>
      </c>
      <c r="AA30" s="118">
        <f>'МСП за январь-июнь 2019'!P32</f>
        <v>14829</v>
      </c>
      <c r="AB30" s="120">
        <f>'МСП за январь-июнь 2019'!X32</f>
        <v>40280.12352</v>
      </c>
      <c r="AC30" s="117">
        <f t="shared" si="1"/>
        <v>0.11667282984130481</v>
      </c>
      <c r="AD30" s="120">
        <f t="shared" si="2"/>
        <v>543.2614946388833</v>
      </c>
    </row>
    <row r="31" spans="1:30" s="121" customFormat="1" ht="15.75" customHeight="1">
      <c r="A31" s="110">
        <v>25</v>
      </c>
      <c r="B31" s="111" t="s">
        <v>8</v>
      </c>
      <c r="C31" s="112">
        <v>28647</v>
      </c>
      <c r="D31" s="112">
        <v>9626</v>
      </c>
      <c r="E31" s="113">
        <f t="shared" si="0"/>
        <v>0.3360212238628827</v>
      </c>
      <c r="F31" s="114">
        <v>38088.5</v>
      </c>
      <c r="G31" s="114">
        <f t="shared" si="9"/>
        <v>439.64840593762267</v>
      </c>
      <c r="H31" s="115">
        <v>2000</v>
      </c>
      <c r="I31" s="116">
        <v>9666.1</v>
      </c>
      <c r="J31" s="117">
        <f t="shared" si="3"/>
        <v>0.06981533842985303</v>
      </c>
      <c r="K31" s="121">
        <v>3637</v>
      </c>
      <c r="L31" s="119">
        <v>12897.7</v>
      </c>
      <c r="M31" s="117">
        <f>K32/C31</f>
        <v>1.4848675253953294</v>
      </c>
      <c r="N31" s="118">
        <v>429</v>
      </c>
      <c r="O31" s="119">
        <v>308</v>
      </c>
      <c r="P31" s="117">
        <f t="shared" si="5"/>
        <v>0.014975390093203476</v>
      </c>
      <c r="Q31" s="118">
        <f>'январь-май 2019'!U33</f>
        <v>0</v>
      </c>
      <c r="R31" s="119">
        <f>'январь-май 2019'!AG33</f>
        <v>0</v>
      </c>
      <c r="S31" s="117">
        <f t="shared" si="6"/>
        <v>0</v>
      </c>
      <c r="T31" s="118">
        <f>D32-H31-K31-N31-Q31</f>
        <v>109946</v>
      </c>
      <c r="U31" s="119">
        <f t="shared" si="10"/>
        <v>15216.7</v>
      </c>
      <c r="V31" s="117">
        <f t="shared" si="11"/>
        <v>3.837958599504311</v>
      </c>
      <c r="W31" s="135">
        <f>'МСП за январь-июнь 2019'!B33</f>
        <v>3809</v>
      </c>
      <c r="X31" s="120">
        <f>'МСП за январь-июнь 2019'!I33</f>
        <v>10533.239366591144</v>
      </c>
      <c r="Y31" s="117">
        <f t="shared" si="7"/>
        <v>0.1329633120396551</v>
      </c>
      <c r="Z31" s="119">
        <f t="shared" si="8"/>
        <v>553.0711140242133</v>
      </c>
      <c r="AA31" s="118">
        <f>'МСП за январь-июнь 2019'!P33</f>
        <v>3815</v>
      </c>
      <c r="AB31" s="120">
        <f>'МСП за январь-июнь 2019'!X33</f>
        <v>10197.66384</v>
      </c>
      <c r="AC31" s="117">
        <f t="shared" si="1"/>
        <v>0.13317275805494466</v>
      </c>
      <c r="AD31" s="120">
        <f t="shared" si="2"/>
        <v>534.6088513761467</v>
      </c>
    </row>
    <row r="32" spans="1:30" s="121" customFormat="1" ht="15.75" customHeight="1">
      <c r="A32" s="110">
        <v>26</v>
      </c>
      <c r="B32" s="111" t="s">
        <v>4</v>
      </c>
      <c r="C32" s="112">
        <v>505800</v>
      </c>
      <c r="D32" s="112">
        <v>116012</v>
      </c>
      <c r="E32" s="113">
        <f t="shared" si="0"/>
        <v>0.22936338473705023</v>
      </c>
      <c r="F32" s="114">
        <v>441125.9</v>
      </c>
      <c r="G32" s="114">
        <f t="shared" si="9"/>
        <v>422.4906810406586</v>
      </c>
      <c r="H32" s="115">
        <v>20704</v>
      </c>
      <c r="I32" s="116">
        <v>92173</v>
      </c>
      <c r="J32" s="117">
        <f>H32/C32</f>
        <v>0.04093317516805061</v>
      </c>
      <c r="K32" s="118">
        <v>42537</v>
      </c>
      <c r="L32" s="119">
        <v>134035.1</v>
      </c>
      <c r="M32" s="117" t="e">
        <f>#REF!/C32</f>
        <v>#REF!</v>
      </c>
      <c r="N32" s="118">
        <v>3979</v>
      </c>
      <c r="O32" s="119">
        <v>2953.4</v>
      </c>
      <c r="P32" s="117">
        <f t="shared" si="5"/>
        <v>0.007866745749308027</v>
      </c>
      <c r="Q32" s="118">
        <v>475</v>
      </c>
      <c r="R32" s="119">
        <v>4402.4</v>
      </c>
      <c r="S32" s="117">
        <f t="shared" si="6"/>
        <v>0.0009391063661526295</v>
      </c>
      <c r="T32" s="118">
        <f>D33-H32-K32-N32-Q32</f>
        <v>248156</v>
      </c>
      <c r="U32" s="119">
        <f t="shared" si="10"/>
        <v>207562.00000000003</v>
      </c>
      <c r="V32" s="117">
        <f t="shared" si="11"/>
        <v>0.49062079873467773</v>
      </c>
      <c r="W32" s="135">
        <f>'МСП за январь-июнь 2019'!B34</f>
        <v>43765</v>
      </c>
      <c r="X32" s="120">
        <f>'МСП за январь-июнь 2019'!I34</f>
        <v>102931.09037637897</v>
      </c>
      <c r="Y32" s="117">
        <f t="shared" si="7"/>
        <v>0.08652629497825227</v>
      </c>
      <c r="Z32" s="119">
        <f t="shared" si="8"/>
        <v>470.3808539992184</v>
      </c>
      <c r="AA32" s="118">
        <f>'МСП за январь-июнь 2019'!P34</f>
        <v>49982</v>
      </c>
      <c r="AB32" s="120">
        <v>139167.3</v>
      </c>
      <c r="AC32" s="117">
        <f t="shared" si="1"/>
        <v>0.09881771451166468</v>
      </c>
      <c r="AD32" s="120">
        <f t="shared" si="2"/>
        <v>556.8696730823095</v>
      </c>
    </row>
    <row r="33" spans="1:30" s="121" customFormat="1" ht="19.5" customHeight="1">
      <c r="A33" s="232" t="s">
        <v>3</v>
      </c>
      <c r="B33" s="232"/>
      <c r="C33" s="123">
        <f>SUM(C7:C32)</f>
        <v>1223395</v>
      </c>
      <c r="D33" s="171">
        <f>SUM(D7:D32)</f>
        <v>315851</v>
      </c>
      <c r="E33" s="124">
        <f t="shared" si="0"/>
        <v>0.2581758140257235</v>
      </c>
      <c r="F33" s="125">
        <f>SUM(F7:F32)</f>
        <v>1193398.6110409023</v>
      </c>
      <c r="G33" s="114">
        <f>F33/D33/9*1000</f>
        <v>419.81771680701144</v>
      </c>
      <c r="H33" s="123">
        <f>SUM(H7:H32)</f>
        <v>48135</v>
      </c>
      <c r="I33" s="125">
        <f>SUM(I7:I32)</f>
        <v>171140.3</v>
      </c>
      <c r="J33" s="127">
        <f t="shared" si="3"/>
        <v>0.039345428091499476</v>
      </c>
      <c r="K33" s="170">
        <f>SUM(K7:K32)</f>
        <v>107410</v>
      </c>
      <c r="L33" s="125">
        <f>SUM(L7:L32)</f>
        <v>299611.70000000007</v>
      </c>
      <c r="M33" s="127">
        <f t="shared" si="4"/>
        <v>0.08779666420085092</v>
      </c>
      <c r="N33" s="123">
        <f>SUM(N7:N32)</f>
        <v>7870</v>
      </c>
      <c r="O33" s="125">
        <f>SUM(O7:O32)</f>
        <v>5675.200000000001</v>
      </c>
      <c r="P33" s="127">
        <f t="shared" si="5"/>
        <v>0.006432918231642274</v>
      </c>
      <c r="Q33" s="123">
        <f>SUM(Q7:Q32)</f>
        <v>14848</v>
      </c>
      <c r="R33" s="125">
        <f>SUM(R7:R32)</f>
        <v>135004.9110409024</v>
      </c>
      <c r="S33" s="127">
        <f t="shared" si="6"/>
        <v>0.012136717903865881</v>
      </c>
      <c r="T33" s="170">
        <f t="shared" si="12"/>
        <v>137588</v>
      </c>
      <c r="U33" s="125">
        <f>SUM(U7:U32)</f>
        <v>581966.5</v>
      </c>
      <c r="V33" s="127">
        <f t="shared" si="11"/>
        <v>0.11246408559786496</v>
      </c>
      <c r="W33" s="169">
        <f>'МСП за январь-июнь 2019'!B35</f>
        <v>109532</v>
      </c>
      <c r="X33" s="129">
        <f>'МСП за январь-июнь 2019'!I35</f>
        <v>236284.78579999998</v>
      </c>
      <c r="Y33" s="127">
        <f t="shared" si="7"/>
        <v>0.08953118167067872</v>
      </c>
      <c r="Z33" s="128">
        <f t="shared" si="8"/>
        <v>431.4443008435891</v>
      </c>
      <c r="AA33" s="170">
        <f>'МСП за январь-июнь 2019'!P35</f>
        <v>155669</v>
      </c>
      <c r="AB33" s="129">
        <f>SUM(AB7:AB32)</f>
        <v>474368.77014816005</v>
      </c>
      <c r="AC33" s="127">
        <f t="shared" si="1"/>
        <v>0.12724344958087944</v>
      </c>
      <c r="AD33" s="129">
        <f t="shared" si="2"/>
        <v>609.4582352917537</v>
      </c>
    </row>
    <row r="34" spans="4:24" ht="15" hidden="1">
      <c r="D34" s="104">
        <f>H33+K33+N33+Q33+T33</f>
        <v>315851</v>
      </c>
      <c r="I34" s="105">
        <f>I33/H33/5*1000</f>
        <v>711.084657733458</v>
      </c>
      <c r="L34" s="105">
        <f>L33/K33/5*1000</f>
        <v>557.8841821059492</v>
      </c>
      <c r="O34" s="105">
        <f>O33/N33/5*1000</f>
        <v>144.22363405336725</v>
      </c>
      <c r="R34" s="105">
        <f>R33/Q33/5*1000</f>
        <v>1818.4928750121549</v>
      </c>
      <c r="U34" s="105">
        <f>U33/T33/5*1000</f>
        <v>845.9553158705701</v>
      </c>
      <c r="W34" s="135">
        <f>'МСП за январь-июнь 2019'!B36-K34</f>
        <v>0</v>
      </c>
      <c r="X34" s="120">
        <f>'МСП за январь-июнь 2019'!I36-'по форме министра на 01.10.'!L34-'МСП за январь-июнь 2019'!O36</f>
        <v>-557.8841821059492</v>
      </c>
    </row>
    <row r="35" ht="15">
      <c r="A35" s="132" t="s">
        <v>141</v>
      </c>
    </row>
    <row r="36" ht="15">
      <c r="A36" s="132" t="s">
        <v>142</v>
      </c>
    </row>
    <row r="37" ht="15">
      <c r="A37" s="133" t="s">
        <v>143</v>
      </c>
    </row>
    <row r="42" ht="12.75">
      <c r="K42" s="102" t="s">
        <v>111</v>
      </c>
    </row>
    <row r="44" ht="12.75">
      <c r="T44" s="102" t="s">
        <v>150</v>
      </c>
    </row>
  </sheetData>
  <sheetProtection/>
  <mergeCells count="16">
    <mergeCell ref="A1:V1"/>
    <mergeCell ref="A2:V2"/>
    <mergeCell ref="A4:A6"/>
    <mergeCell ref="B4:B6"/>
    <mergeCell ref="C4:C6"/>
    <mergeCell ref="D4:E5"/>
    <mergeCell ref="F4:G5"/>
    <mergeCell ref="H4:U4"/>
    <mergeCell ref="H5:J5"/>
    <mergeCell ref="K5:M5"/>
    <mergeCell ref="N5:P5"/>
    <mergeCell ref="Q5:S5"/>
    <mergeCell ref="T5:U5"/>
    <mergeCell ref="W5:Z5"/>
    <mergeCell ref="AA5:AD5"/>
    <mergeCell ref="A33:B3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tarif16</dc:creator>
  <cp:keywords/>
  <dc:description/>
  <cp:lastModifiedBy>прыр</cp:lastModifiedBy>
  <cp:lastPrinted>2020-01-13T15:14:37Z</cp:lastPrinted>
  <dcterms:created xsi:type="dcterms:W3CDTF">2013-12-04T10:33:21Z</dcterms:created>
  <dcterms:modified xsi:type="dcterms:W3CDTF">2020-09-10T13:55:43Z</dcterms:modified>
  <cp:category/>
  <cp:version/>
  <cp:contentType/>
  <cp:contentStatus/>
</cp:coreProperties>
</file>