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1911.xml" ContentType="application/vnd.openxmlformats-officedocument.spreadsheetml.revisionLog+xml"/>
  <Override PartName="/xl/revisions/revisionLog1631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48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30111.xml" ContentType="application/vnd.openxmlformats-officedocument.spreadsheetml.revisionLog+xml"/>
  <Override PartName="/xl/revisions/revisionLog1310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204.xml" ContentType="application/vnd.openxmlformats-officedocument.spreadsheetml.revisionLog+xml"/>
  <Default Extension="xml" ContentType="application/xml"/>
  <Override PartName="/xl/revisions/revisionLog12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256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721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12111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621111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256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292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242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1711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40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101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2522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20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1331.xml" ContentType="application/vnd.openxmlformats-officedocument.spreadsheetml.revisionLog+xml"/>
  <Override PartName="/xl/revisions/revisionLog1174.xml" ContentType="application/vnd.openxmlformats-officedocument.spreadsheetml.revisionLog+xml"/>
  <Override PartName="/xl/revisions/revisionLog1713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63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33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92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3412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931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174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133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43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712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192111.xml" ContentType="application/vnd.openxmlformats-officedocument.spreadsheetml.revisionLog+xml"/>
  <Override PartName="/xl/revisions/revisionLog12412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135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1421111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1421111.xml" ContentType="application/vnd.openxmlformats-officedocument.spreadsheetml.revisionLog+xml"/>
  <Override PartName="/xl/revisions/revisionLog1641.xml" ContentType="application/vnd.openxmlformats-officedocument.spreadsheetml.revisionLog+xml"/>
  <Override PartName="/xl/revisions/revisionLog11712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28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311111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254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282111.xml" ContentType="application/vnd.openxmlformats-officedocument.spreadsheetml.revisionLog+xml"/>
  <Override PartName="/xl/revisions/revisionLog11731.xml" ContentType="application/vnd.openxmlformats-officedocument.spreadsheetml.revisionLog+xml"/>
  <Override PartName="/xl/revisions/revisionLog13111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283.xml" ContentType="application/vnd.openxmlformats-officedocument.spreadsheetml.revisionLo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revisions/revisionLog141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421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72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713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133211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3412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253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135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3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151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154.xml" ContentType="application/vnd.openxmlformats-officedocument.spreadsheetml.revisionLog+xml"/>
  <Override PartName="/xl/revisions/revisionLog1252211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621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613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342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013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92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255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91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1721.xml" ContentType="application/vnd.openxmlformats-officedocument.spreadsheetml.revisionLog+xml"/>
  <Override PartName="/xl/revisions/revisionLog1714.xml" ContentType="application/vnd.openxmlformats-officedocument.spreadsheetml.revisionLog+xml"/>
  <Override PartName="/xl/revisions/revisionLog11513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134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151112.xml" ContentType="application/vnd.openxmlformats-officedocument.spreadsheetml.revisionLog+xml"/>
  <Override PartName="/xl/revisions/revisionLog13012.xml" ContentType="application/vnd.openxmlformats-officedocument.spreadsheetml.revisionLog+xml"/>
  <Override PartName="/xl/revisions/revisionLog116111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173.xml" ContentType="application/vnd.openxmlformats-officedocument.spreadsheetml.revisionLog+xml"/>
  <Override PartName="/xl/revisions/revisionLog19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132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30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25221.xml" ContentType="application/vnd.openxmlformats-officedocument.spreadsheetml.revisionLog+xml"/>
  <Override PartName="/xl/revisions/revisionLog147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13321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3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255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1421111.xml" ContentType="application/vnd.openxmlformats-officedocument.spreadsheetml.revisionLog+xml"/>
  <Override PartName="/xl/revisions/revisionLog1342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92.xml" ContentType="application/vnd.openxmlformats-officedocument.spreadsheetml.revisionLog+xml"/>
  <Override PartName="/xl/revisions/revisionLog1134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34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74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10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2031.xml" ContentType="application/vnd.openxmlformats-officedocument.spreadsheetml.revisionLog+xml"/>
  <Override PartName="/xl/revisions/revisionLog11332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36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164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142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61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4" activeTab="1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r:id="rId22"/>
    <sheet name="Лист4" sheetId="23" r:id="rId23"/>
    <sheet name="Лист5" sheetId="24" state="hidden" r:id="rId24"/>
  </sheets>
  <definedNames>
    <definedName name="Z_1718F1EE_9F48_4DBE_9531_3B70F9C4A5DD_.wvu.Cols" localSheetId="1" hidden="1">Справка!$AV:$AX,Справка!$BB:$BD,Справка!$BH:$BP,Справка!$BT:$BY,Справка!$CX:$DF</definedName>
    <definedName name="Z_1718F1EE_9F48_4DBE_9531_3B70F9C4A5DD_.wvu.PrintArea" localSheetId="5" hidden="1">Иль!$A$1:$F$105</definedName>
    <definedName name="Z_1718F1EE_9F48_4DBE_9531_3B70F9C4A5DD_.wvu.PrintArea" localSheetId="0" hidden="1">Консол!$A$1:$K$50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Справка!$A$1:$EY$31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Иль!$19:$24,Иль!$30:$40,Иль!$46:$46,Иль!$48:$51,Иль!$59:$59,Иль!$61:$63,Иль!$69:$70,Иль!$79:$80,Иль!$82:$82,Иль!$87:$91,Иль!$94:$101,Иль!$144:$144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Консол!$22:$22,Консол!$43:$45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Мос!$19:$24,Мос!$29:$36,Мос!$45:$45,Мос!$47:$51,Мос!$59:$59,Мос!$61:$63,Мос!$69:$70,Мос!$80:$81,Мос!$83:$83,Мос!$86:$93,Мос!$96:$103,Мос!$144:$144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район!$18:$19,район!$21:$21,район!$26:$26,район!$28:$32,район!$36:$36,район!$39:$39,район!$51:$52,район!$65:$65,район!$72:$72,район!$89:$89,район!$96:$96,район!$124:$126,район!$129:$130</definedName>
    <definedName name="Z_1718F1EE_9F48_4DBE_9531_3B70F9C4A5DD_.wvu.Rows" localSheetId="1" hidden="1">Справка!#REF!</definedName>
    <definedName name="Z_1718F1EE_9F48_4DBE_9531_3B70F9C4A5DD_.wvu.Rows" localSheetId="4" hidden="1">Сун!$19:$24,Сун!$34:$39,Сун!$43:$43,Сун!$45:$45,Сун!$47:$47,Сун!$49:$51,Сун!$58:$58,Сун!$60:$62,Сун!$68:$69,Сун!$79:$80,Сун!$82:$82,Сун!$85:$90,Сун!$93:$100,Сун!$142:$142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Хор!$19:$24,Хор!$28:$36,Хор!$40:$40,Хор!$44:$44,Хор!$46:$48,Хор!$55:$55,Хор!$57:$59,Хор!$65:$66,Хор!$72:$72,Хор!$76:$77,Хор!$81:$85,Хор!$88:$95,Хор!$142:$142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Юсь!$19:$24,Юсь!$31:$33,Юсь!$36:$36,Юсь!$44:$50,Юсь!$58:$58,Юсь!$60:$62,Юсь!$68:$69,Юсь!$79:$80,Юсь!$84:$88,Юсь!$91:$98,Юсь!$142:$142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Яро!$19:$24,Яро!$28:$33,Яро!$43:$44,Яро!$46:$47,Яро!$54:$54,Яро!$56:$57,Яро!$64:$65,Яро!$75:$76,Яро!$80:$84,Яро!$87:$94</definedName>
    <definedName name="Z_1A52382B_3765_4E8C_903F_6B8919B7242E_.wvu.Cols" localSheetId="1" hidden="1">Справка!$AV:$AX,Справка!$BB:$BD,Справка!$BH:$BM,Справка!$BT:$BY,Справка!$CX:$DF</definedName>
    <definedName name="Z_1A52382B_3765_4E8C_903F_6B8919B7242E_.wvu.PrintArea" localSheetId="5" hidden="1">Иль!$A$1:$F$105</definedName>
    <definedName name="Z_1A52382B_3765_4E8C_903F_6B8919B7242E_.wvu.PrintArea" localSheetId="0" hidden="1">Консол!$A$1:$K$50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Справка!$A$1:$EY$31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Хор!$A$1:$F$99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Иль!$19:$24,Иль!$30:$31,Иль!$33:$33,Иль!$46:$46,Иль!$51:$51,Иль!$61:$62,Иль!$69:$70,Иль!$79:$80,Иль!$82:$82,Иль!$94:$98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Консол!$22:$22,Консол!$43:$45,Консол!$82:$84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Мос!$19:$24,Мос!$45:$45,Мос!$59:$59,Мос!$61:$62,Мос!$69:$70,Мос!$83:$83,Мос!$87:$91,Мос!$96:$101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район!$18:$19,район!$21:$21,район!$29:$31,район!$51:$52,район!#REF!,район!$65:$65,район!$72:$72,район!$89:$89,район!$96:$96,район!$124:$126</definedName>
    <definedName name="Z_1A52382B_3765_4E8C_903F_6B8919B7242E_.wvu.Rows" localSheetId="1" hidden="1">Справка!#REF!</definedName>
    <definedName name="Z_1A52382B_3765_4E8C_903F_6B8919B7242E_.wvu.Rows" localSheetId="4" hidden="1">Сун!$19:$24,Сун!$49:$51,Сун!$58:$58,Сун!$60:$61,Сун!$68:$69,Сун!$79:$80,Сун!$82:$82,Сун!$88:$89,Сун!$93:$97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Хор!$19:$24,Хор!$28:$36,Хор!$40:$40,Хор!$46:$48,Хор!$55:$55,Хор!$57:$59,Хор!$65:$66,Хор!$72:$72,Хор!$76:$77,Хор!$81:$85,Хор!$88:$95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Юсь!$20:$24,Юсь!$36:$36,Юсь!$40:$40,Юсь!$44:$49,Юсь!$58:$58,Юсь!$60:$61,Юсь!$68:$69,Юсь!$79:$80,Юсь!$84:$88,Юсь!$91:$98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Яро!$19:$24,Яро!$43:$43,Яро!$54:$54,Яро!$56:$58,Яро!$64:$65,Яро!$75:$76,Яро!$80:$84,Яро!$87:$94</definedName>
    <definedName name="Z_3DCB9AAA_F09C_4EA6_B992_F93E466D374A_.wvu.Cols" localSheetId="1" hidden="1">Справка!$AV:$AX,Справка!$BB:$BD,Справка!$BH:$BM,Справка!$BT:$BY,Справка!$CX:$DF</definedName>
    <definedName name="Z_3DCB9AAA_F09C_4EA6_B992_F93E466D374A_.wvu.PrintArea" localSheetId="5" hidden="1">Иль!$A$1:$F$105</definedName>
    <definedName name="Z_3DCB9AAA_F09C_4EA6_B992_F93E466D374A_.wvu.PrintArea" localSheetId="0" hidden="1">Консол!$A$1:$K$50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Справка!$A$1:$EY$31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Иль!$19:$24,Иль!$30:$31,Иль!$33:$33,Иль!$46:$46,Иль!$51:$51,Иль!$61:$62,Иль!$69:$70,Иль!$79:$80,Иль!$82:$82,Иль!$84:$91,Иль!$94:$98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Консол!$22:$22,Консол!$43:$45,Консол!$82:$84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Мос!$19:$24,Мос!$45:$45,Мос!$59:$59,Мос!$61:$62,Мос!$69:$70,Мос!$83:$83,Мос!$85:$91,Мос!$96:$101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район!$18:$19,район!$21:$21,район!$29:$31,район!$51:$52,район!$65:$65,район!$72:$72,район!$89:$89,район!$96:$96,район!$124:$126</definedName>
    <definedName name="Z_3DCB9AAA_F09C_4EA6_B992_F93E466D374A_.wvu.Rows" localSheetId="1" hidden="1">Справка!#REF!</definedName>
    <definedName name="Z_3DCB9AAA_F09C_4EA6_B992_F93E466D374A_.wvu.Rows" localSheetId="4" hidden="1">Сун!$19:$24,Сун!$49:$51,Сун!$58:$58,Сун!$60:$61,Сун!$68:$69,Сун!$79:$80,Сун!$82:$85,Сун!$88:$89,Сун!$93:$97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Хор!$19:$24,Хор!$32:$32,Хор!$40:$40,Хор!$44:$44,Хор!$55:$55,Хор!$57:$58,Хор!$65:$66,Хор!$81:$85,Хор!$88:$95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Юсь!$20:$24,Юсь!$40:$40,Юсь!$44:$49,Юсь!$58:$58,Юсь!$60:$61,Юсь!$68:$69,Юсь!$79:$80,Юсь!$83:$88,Юсь!$91:$98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Яро!$19:$24,Яро!$29:$30,Яро!$32:$32,Яро!$43:$43,Яро!$54:$54,Яро!$56:$57,Яро!$64:$65,Яро!$75:$76,Яро!$80:$85,Яро!$87:$94</definedName>
    <definedName name="Z_42584DC0_1D41_4C93_9B38_C388E7B8DAC4_.wvu.Cols" localSheetId="1" hidden="1">Справка!$AV:$AX,Справка!$BB:$BD,Справка!$BH:$BP,Справка!$BT:$BY,Справка!$CX:$DF</definedName>
    <definedName name="Z_42584DC0_1D41_4C93_9B38_C388E7B8DAC4_.wvu.PrintArea" localSheetId="5" hidden="1">Иль!$A$1:$F$105</definedName>
    <definedName name="Z_42584DC0_1D41_4C93_9B38_C388E7B8DAC4_.wvu.PrintArea" localSheetId="0" hidden="1">Консол!$A$1:$K$50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Справка!$A$1:$EY$31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Иль!$19:$24,Иль!$30:$40,Иль!$46:$46,Иль!$48:$51,Иль!$59:$59,Иль!$61:$63,Иль!$69:$70,Иль!$79:$80,Иль!$82:$82,Иль!$87:$91,Иль!$94:$101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Консол!$22:$22,Консол!$43:$45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Мос!$19:$24,Мос!$29:$36,Мос!$45:$45,Мос!$47:$51,Мос!$59:$59,Мос!$61:$62,Мос!$69:$70,Мос!$80:$81,Мос!$83:$83,Мос!$86:$93,Мос!$96:$103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$59:$61,район!$65:$65,район!$72:$72,район!$83:$83,район!$89:$89,район!$92:$92,район!$96:$96,район!$104:$104,район!$124:$126,район!$129:$130</definedName>
    <definedName name="Z_42584DC0_1D41_4C93_9B38_C388E7B8DAC4_.wvu.Rows" localSheetId="1" hidden="1">Справка!#REF!</definedName>
    <definedName name="Z_42584DC0_1D41_4C93_9B38_C388E7B8DAC4_.wvu.Rows" localSheetId="4" hidden="1">Сун!$19:$24,Сун!$34:$39,Сун!$49:$51,Сун!$58:$58,Сун!$60:$63,Сун!$68:$69,Сун!$79:$80,Сун!$82:$82,Сун!$85:$85,Сун!$87:$89,Сун!$93:$100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Хор!$19:$24,Хор!$28:$36,Хор!$40:$40,Хор!$44:$44,Хор!$46:$48,Хор!$55:$55,Хор!$57:$59,Хор!$65:$66,Хор!$72:$72,Хор!$76:$77,Хор!$81:$85,Хор!$88:$95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Юсь!$19:$24,Юсь!$31:$33,Юсь!$36:$36,Юсь!$40:$40,Юсь!$44:$49,Юсь!$58:$58,Юсь!$60:$62,Юсь!$68:$69,Юсь!$79:$80,Юсь!$84:$88,Юсь!$91:$98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Яро!$19:$24,Яро!$28:$36,Яро!$43:$44,Яро!$46:$47,Яро!$54:$54,Яро!$56:$58,Яро!$64:$65,Яро!$75:$76,Яро!$80:$84,Яро!$87:$94</definedName>
    <definedName name="Z_5BFCA170_DEAE_4D2C_98A0_1E68B427AC01_.wvu.Cols" localSheetId="1" hidden="1">Справка!$AV:$AX,Справка!$BB:$BD,Справка!$BH:$BM,Справка!$BT:$BY,Справка!$CX:$DF</definedName>
    <definedName name="Z_5BFCA170_DEAE_4D2C_98A0_1E68B427AC01_.wvu.PrintArea" localSheetId="5" hidden="1">Иль!$A$1:$F$105</definedName>
    <definedName name="Z_5BFCA170_DEAE_4D2C_98A0_1E68B427AC01_.wvu.PrintArea" localSheetId="0" hidden="1">Консол!$A$1:$K$50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Справка!$A$1:$EY$31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Иль!$19:$24,Иль!$30:$31,Иль!$33:$33,Иль!$46:$46,Иль!$51:$51,Иль!$61:$62,Иль!$69:$70,Иль!$79:$80,Иль!$82:$82,Иль!$94:$98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Консол!$22:$22,Консол!$43:$45,Консол!$82:$84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Мос!$19:$24,Мос!$45:$45,Мос!$59:$59,Мос!$61:$62,Мос!$69:$70,Мос!$83:$83,Мос!$85:$91,Мос!$96:$101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2" hidden="1">район!$18:$19,район!$21:$21,район!$29:$31,район!$51:$52,район!$65:$65,район!$72:$72,район!$89:$89,район!$96:$96,район!$124:$126</definedName>
    <definedName name="Z_5BFCA170_DEAE_4D2C_98A0_1E68B427AC01_.wvu.Rows" localSheetId="4" hidden="1">Сун!$19:$24,Сун!$49:$51,Сун!$58:$58,Сун!$60:$61,Сун!$68:$69,Сун!$79:$80,Сун!$82:$82,Сун!$88:$89,Сун!$93:$97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Хор!$19:$24,Хор!$32:$32,Хор!$40:$40,Хор!$44:$44,Хор!$55:$55,Хор!$57:$58,Хор!$65:$66,Хор!$81:$85,Хор!$88:$95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6" hidden="1">Юсь!$20:$24,Юсь!$40:$40,Юсь!$44:$49,Юсь!$58:$58,Юсь!$60:$61,Юсь!$68:$69,Юсь!$79:$80,Юсь!$83:$88,Юсь!$91:$98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Яро!$19:$24,Яро!$43:$43,Яро!$54:$54,Яро!$56:$57,Яро!$64:$65,Яро!$75:$76,Яро!$80:$85,Яро!$87:$94</definedName>
    <definedName name="Z_61528DAC_5C4C_48F4_ADE2_8A724B05A086_.wvu.Cols" localSheetId="1" hidden="1">Справка!$AV:$AX,Справка!$BB:$BD,Справка!$BH:$BJ,Справка!$BL:$BM,Справка!$BT:$BY,Справка!$CX:$DF</definedName>
    <definedName name="Z_61528DAC_5C4C_48F4_ADE2_8A724B05A086_.wvu.PrintArea" localSheetId="3" hidden="1">Але!$A$1:$F$97</definedName>
    <definedName name="Z_61528DAC_5C4C_48F4_ADE2_8A724B05A086_.wvu.PrintArea" localSheetId="5" hidden="1">Иль!$A$1:$F$105</definedName>
    <definedName name="Z_61528DAC_5C4C_48F4_ADE2_8A724B05A086_.wvu.PrintArea" localSheetId="0" hidden="1">Консол!$A$1:$K$50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район!$A$1:$F$138</definedName>
    <definedName name="Z_61528DAC_5C4C_48F4_ADE2_8A724B05A086_.wvu.PrintArea" localSheetId="1" hidden="1">Справка!$A$1:$EY$31</definedName>
    <definedName name="Z_61528DAC_5C4C_48F4_ADE2_8A724B05A086_.wvu.PrintArea" localSheetId="4" hidden="1">Сун!$A$1:$F$104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Але!$19:$24,Але!$28:$28,Але!$36:$36,Але!$46:$46,Але!$55:$56,Але!$63:$64,Але!$74:$75,Але!$79:$82,Але!$86:$93,Але!$142:$142</definedName>
    <definedName name="Z_61528DAC_5C4C_48F4_ADE2_8A724B05A086_.wvu.Rows" localSheetId="5" hidden="1">Иль!$19:$23,Иль!$34:$34,Иль!$59:$59,Иль!$61:$62,Иль!$69:$70,Иль!$79:$80,Иль!$82:$82,Иль!$87:$91,Иль!$94:$101,Иль!$144:$144</definedName>
    <definedName name="Z_61528DAC_5C4C_48F4_ADE2_8A724B05A086_.wvu.Rows" localSheetId="6" hidden="1">Кад!$19:$24,Кад!$31:$35,Кад!$38:$38,Кад!$44:$44,Кад!$48:$48,Кад!$56:$56,Кад!$58:$59,Кад!$66:$67,Кад!$77:$78,Кад!$82:$86,Кад!$89:$96,Кад!$142:$142</definedName>
    <definedName name="Z_61528DAC_5C4C_48F4_ADE2_8A724B05A086_.wvu.Rows" localSheetId="0" hidden="1">Консол!$22:$22,Консол!$43:$45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Мор!$17:$24,Мор!$27:$27,Мор!$31:$33,Мор!$44:$44,Мор!$47:$47,Мор!$49:$49,Мор!$57:$57,Мор!$59:$60,Мор!$64:$65,Мор!$67:$68,Мор!$78:$79,Мор!$83:$88,Мор!$91:$97,Мор!$142:$142</definedName>
    <definedName name="Z_61528DAC_5C4C_48F4_ADE2_8A724B05A086_.wvu.Rows" localSheetId="8" hidden="1">Мос!$19:$24,Мос!$29:$32,Мос!$45:$45,Мос!$51:$51,Мос!$59:$59,Мос!$61:$62,Мос!$69:$70,Мос!$80:$81,Мос!$83:$83,Мос!$86:$93,Мос!$96:$103,Мос!$144:$144</definedName>
    <definedName name="Z_61528DAC_5C4C_48F4_ADE2_8A724B05A086_.wvu.Rows" localSheetId="9" hidden="1">Ори!$19:$24,Ори!$31:$35,Ори!$44:$44,Ори!$48:$50,Ори!$57:$57,Ори!$59:$60,Ори!$67:$68,Ори!$78:$79,Ори!$81:$81,Ори!$84:$88,Ори!$91:$98,Ори!$142:$142</definedName>
    <definedName name="Z_61528DAC_5C4C_48F4_ADE2_8A724B05A086_.wvu.Rows" localSheetId="4" hidden="1">Сун!$19:$24,Сун!$33:$34,Сун!$45:$45,Сун!$49:$51,Сун!$58:$58,Сун!$60:$61,Сун!$68:$69,Сун!$79:$80,Сун!$82:$82,Сун!$85:$85,Сун!$87:$89,Сун!$93:$100,Сун!$142:$142</definedName>
    <definedName name="Z_61528DAC_5C4C_48F4_ADE2_8A724B05A086_.wvu.Rows" localSheetId="10" hidden="1">Сят!$19:$24,Сят!$31:$33,Сят!$38:$38,Сят!$45:$47,Сят!$57:$57,Сят!$59:$60,Сят!$67:$68,Сят!$78:$79,Сят!$83:$87,Сят!$90:$97,Сят!$143:$143</definedName>
    <definedName name="Z_61528DAC_5C4C_48F4_ADE2_8A724B05A086_.wvu.Rows" localSheetId="11" hidden="1">Тор!$19:$24,Тор!$32:$34,Тор!$39:$39,Тор!$57:$57,Тор!$59:$60,Тор!$67:$68,Тор!$75:$75,Тор!$79:$80,Тор!$85:$95,Тор!$142:$142</definedName>
    <definedName name="Z_61528DAC_5C4C_48F4_ADE2_8A724B05A086_.wvu.Rows" localSheetId="12" hidden="1">Хор!$19:$24,Хор!$28:$35,Хор!$40:$40,Хор!$46:$48,Хор!$55:$55,Хор!$57:$58,Хор!$65:$66,Хор!$76:$77,Хор!$81:$85,Хор!$88:$95,Хор!$142:$142</definedName>
    <definedName name="Z_61528DAC_5C4C_48F4_ADE2_8A724B05A086_.wvu.Rows" localSheetId="13" hidden="1">Чум!$19:$24,Чум!$31:$36,Чум!$47:$48,Чум!$57:$57,Чум!$59:$60,Чум!$67:$68,Чум!$78:$79,Чум!$83:$87,Чум!$90:$97,Чум!$142:$142</definedName>
    <definedName name="Z_61528DAC_5C4C_48F4_ADE2_8A724B05A086_.wvu.Rows" localSheetId="14" hidden="1">Шать!$19:$25,Шать!$31:$33,Шать!$35:$36,Шать!$57:$57,Шать!$59:$60,Шать!$67:$68,Шать!$78:$79,Шать!$84:$86,Шать!$90:$97,Шать!$142:$142</definedName>
    <definedName name="Z_61528DAC_5C4C_48F4_ADE2_8A724B05A086_.wvu.Rows" localSheetId="15" hidden="1">Юнг!$19:$24,Юнг!$38:$38,Юнг!$46:$46,Юнг!$56:$56,Юнг!$58:$59,Юнг!$66:$67,Юнг!$77:$78,Юнг!$82:$86,Юнг!$89:$96,Юнг!$142:$142</definedName>
    <definedName name="Z_61528DAC_5C4C_48F4_ADE2_8A724B05A086_.wvu.Rows" localSheetId="16" hidden="1">Юсь!$19:$24,Юсь!$36:$36,Юсь!$44:$49,Юсь!$58:$58,Юсь!$60:$61,Юсь!$68:$69,Юсь!$79:$80,Юсь!$84:$88,Юсь!$91:$98,Юсь!$142:$142</definedName>
    <definedName name="Z_61528DAC_5C4C_48F4_ADE2_8A724B05A086_.wvu.Rows" localSheetId="17" hidden="1">Яра!$19:$24,Яра!$28:$29,Яра!$33:$33,Яра!$36:$36,Яра!$46:$46,Яра!$48:$48,Яра!$58:$58,Яра!$60:$61,Яра!$68:$69,Яра!$79:$80,Яра!$84:$88,Яра!$91:$98,Яра!$143:$143</definedName>
    <definedName name="Z_61528DAC_5C4C_48F4_ADE2_8A724B05A086_.wvu.Rows" localSheetId="18" hidden="1">Яро!$19:$24,Яро!$28:$28,Яро!$43:$43,Яро!$46:$47,Яро!$54:$54,Яро!$56:$57,Яро!$64:$65,Яро!$75:$75,Яро!$82:$84,Яро!$87:$90,Яро!$92:$94</definedName>
    <definedName name="Z_A54C432C_6C68_4B53_A75C_446EB3A61B2B_.wvu.Cols" localSheetId="1" hidden="1">Справка!$AV:$AX,Справка!$BB:$BD,Справка!$BH:$BP,Справка!$BT:$BY,Справка!$CX:$DF</definedName>
    <definedName name="Z_A54C432C_6C68_4B53_A75C_446EB3A61B2B_.wvu.PrintArea" localSheetId="5" hidden="1">Иль!$A$1:$F$105</definedName>
    <definedName name="Z_A54C432C_6C68_4B53_A75C_446EB3A61B2B_.wvu.PrintArea" localSheetId="0" hidden="1">Консол!$A$1:$K$50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Справка!$A$1:$EY$31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Иль!$19:$24,Иль!$30:$40,Иль!$46:$46,Иль!$48:$51,Иль!$59:$59,Иль!$61:$63,Иль!$69:$70,Иль!$79:$80,Иль!$82:$82,Иль!$87:$91,Иль!$94:$101,Иль!$144:$144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Консол!$22:$22,Консол!$43:$45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Мос!$19:$24,Мос!$29:$36,Мос!$45:$45,Мос!$47:$51,Мос!$59:$59,Мос!$61:$62,Мос!$69:$70,Мос!$80:$81,Мос!$83:$83,Мос!$86:$93,Мос!$96:$103,Мос!$144:$144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район!$18:$19,район!$21:$21,район!$26:$26,район!$28:$32,район!$36:$36,район!$39:$39,район!$51:$52,район!#REF!,район!$65:$65,район!$72:$72,район!$89:$89,район!$96:$96,район!$124:$126,район!$129:$130</definedName>
    <definedName name="Z_A54C432C_6C68_4B53_A75C_446EB3A61B2B_.wvu.Rows" localSheetId="1" hidden="1">Справка!#REF!</definedName>
    <definedName name="Z_A54C432C_6C68_4B53_A75C_446EB3A61B2B_.wvu.Rows" localSheetId="4" hidden="1">Сун!$19:$24,Сун!$34:$39,Сун!$43:$43,Сун!$45:$45,Сун!$47:$47,Сун!$49:$51,Сун!$58:$58,Сун!$60:$62,Сун!$68:$69,Сун!$79:$80,Сун!$82:$82,Сун!$85:$85,Сун!$87:$89,Сун!$93:$100,Сун!$142:$142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Хор!$19:$24,Хор!$28:$33,Хор!$40:$40,Хор!$44:$44,Хор!$46:$48,Хор!$55:$55,Хор!$57:$59,Хор!$65:$66,Хор!$72:$72,Хор!$76:$77,Хор!$81:$85,Хор!$88:$95,Хор!$142:$142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Юсь!$19:$24,Юсь!$31:$33,Юсь!$36:$36,Юсь!$40:$40,Юсь!$44:$50,Юсь!$58:$58,Юсь!$60:$61,Юсь!$68:$69,Юсь!$79:$80,Юсь!$84:$88,Юсь!$91:$98,Юсь!$142:$142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Яро!$19:$24,Яро!$28:$36,Яро!$43:$43,Яро!$46:$46,Яро!$54:$54,Яро!$56:$58,Яро!$64:$65,Яро!$75:$75,Яро!$80:$84,Яро!$87:$94</definedName>
    <definedName name="Z_B30CE22D_C12F_4E12_8BB9_3AAE0A6991CC_.wvu.Cols" localSheetId="1" hidden="1">Справка!$AV:$AX,Справка!$BB:$BD,Справка!$BH:$BM,Справка!$BT:$BY,Справка!$CX:$DF</definedName>
    <definedName name="Z_B30CE22D_C12F_4E12_8BB9_3AAE0A6991CC_.wvu.PrintArea" localSheetId="3" hidden="1">Але!$A$1:$F$97</definedName>
    <definedName name="Z_B30CE22D_C12F_4E12_8BB9_3AAE0A6991CC_.wvu.PrintArea" localSheetId="5" hidden="1">Иль!$A$1:$F$105</definedName>
    <definedName name="Z_B30CE22D_C12F_4E12_8BB9_3AAE0A6991CC_.wvu.PrintArea" localSheetId="0" hidden="1">Консол!$A$1:$K$50</definedName>
    <definedName name="Z_B30CE22D_C12F_4E12_8BB9_3AAE0A6991CC_.wvu.PrintArea" localSheetId="7" hidden="1">Мор!$A$1:$F$101</definedName>
    <definedName name="Z_B30CE22D_C12F_4E12_8BB9_3AAE0A6991CC_.wvu.PrintArea" localSheetId="2" hidden="1">район!$A$1:$F$138</definedName>
    <definedName name="Z_B30CE22D_C12F_4E12_8BB9_3AAE0A6991CC_.wvu.PrintArea" localSheetId="1" hidden="1">Справка!$A$1:$EY$31</definedName>
    <definedName name="Z_B30CE22D_C12F_4E12_8BB9_3AAE0A6991CC_.wvu.PrintArea" localSheetId="4" hidden="1">Сун!$A$1:$F$104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Юсь!$A$1:$F$102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Иль!$19:$24,Иль!$34:$34,Иль!$39:$40,Иль!$49:$51,Иль!$59:$59,Иль!$61:$63,Иль!$69:$70,Иль!$79:$80,Иль!$82:$82,Иль!$87:$91,Иль!$94:$101,Иль!$144:$144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Консол!$22:$22,Консол!$43:$45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Мос!$19:$24,Мос!$29:$33,Мос!$45:$45,Мос!$59:$59,Мос!$61:$62,Мос!$69:$70,Мос!$80:$81,Мос!$83:$83,Мос!$86:$93,Мос!$96:$103,Мос!$144:$144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2" hidden="1">район!$28:$32,район!$51:$51,район!$72:$72,район!$96:$96,район!$124:$126,район!$129:$130</definedName>
    <definedName name="Z_B30CE22D_C12F_4E12_8BB9_3AAE0A6991CC_.wvu.Rows" localSheetId="4" hidden="1">Сун!$19:$24,Сун!$34:$36,Сун!$39:$39,Сун!$49:$51,Сун!$54:$54,Сун!$58:$58,Сун!$60:$62,Сун!$68:$69,Сун!$79:$80,Сун!$82:$82,Сун!$85:$85,Сун!$87:$90,Сун!$93:$100,Сун!$142:$142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Тор!$19:$24,Тор!$32:$36,Тор!$39:$39,Тор!$48:$48,Тор!$50:$50,Тор!$57:$57,Тор!$59:$60,Тор!$67:$68,Тор!$75:$75,Тор!$79:$80,Тор!$85:$87,Тор!$89:$95,Тор!$142:$142</definedName>
    <definedName name="Z_B30CE22D_C12F_4E12_8BB9_3AAE0A6991CC_.wvu.Rows" localSheetId="12" hidden="1">Хор!$19:$24,Хор!$28:$36,Хор!$40:$40,Хор!$46:$48,Хор!$55:$55,Хор!$57:$59,Хор!$65:$66,Хор!$76:$77,Хор!$81:$85,Хор!$88:$95,Хор!$142:$142</definedName>
    <definedName name="Z_B30CE22D_C12F_4E12_8BB9_3AAE0A6991CC_.wvu.Rows" localSheetId="13" hidden="1">Чум!$19:$24,Чум!$31:$36,Чум!$46:$49,Чум!$57:$57,Чум!$59:$61,Чум!$67:$68,Чум!$78:$79,Чум!$83:$87,Чум!$90:$97,Чум!$142:$142</definedName>
    <definedName name="Z_B30CE22D_C12F_4E12_8BB9_3AAE0A6991CC_.wvu.Rows" localSheetId="14" hidden="1">Шать!$19:$25,Шать!$31:$33,Шать!$48:$49,Шать!$57:$57,Шать!$59:$60,Шать!$67:$68,Шать!$78:$79,Шать!$84:$86,Шать!$90:$97,Шать!$142:$142</definedName>
    <definedName name="Z_B30CE22D_C12F_4E12_8BB9_3AAE0A6991CC_.wvu.Rows" localSheetId="15" hidden="1">Юнг!$19:$24,Юнг!$38:$38,Юнг!$46:$46,Юнг!$56:$56,Юнг!$58:$60,Юнг!$66:$67,Юнг!$77:$78,Юнг!$82:$86,Юнг!$89:$96,Юнг!$142:$142</definedName>
    <definedName name="Z_B30CE22D_C12F_4E12_8BB9_3AAE0A6991CC_.wvu.Rows" localSheetId="16" hidden="1">Юсь!$19:$24,Юсь!$31:$33,Юсь!$36:$36,Юсь!$44:$49,Юсь!$58:$58,Юсь!$60:$61,Юсь!$68:$69,Юсь!$79:$80,Юсь!$84:$88,Юсь!$91:$98,Юсь!$142:$142</definedName>
    <definedName name="Z_B30CE22D_C12F_4E12_8BB9_3AAE0A6991CC_.wvu.Rows" localSheetId="17" hidden="1">Яра!$19:$24,Яра!$46:$46,Яра!$48:$50,Яра!$58:$58,Яра!$60:$61,Яра!$68:$69,Яра!$79:$80,Яра!$84:$88,Яра!$91:$98,Яра!$143:$143</definedName>
    <definedName name="Z_B30CE22D_C12F_4E12_8BB9_3AAE0A6991CC_.wvu.Rows" localSheetId="18" hidden="1">Яро!$19:$24,Яро!$28:$28,Яро!$36:$36,Яро!$43:$43,Яро!$54:$54,Яро!$56:$57,Яро!$64:$65,Яро!$75:$75,Яро!$80:$84,Яро!$87:$90,Яро!$92:$94</definedName>
    <definedName name="Z_B31C8DB7_3E78_4144_A6B5_8DE36DE63F0E_.wvu.Cols" localSheetId="1" hidden="1">Справка!$AV:$AX,Справка!$BB:$BD,Справка!$BH:$BM,Справка!$BT:$BY,Справка!$CX:$DF</definedName>
    <definedName name="Z_B31C8DB7_3E78_4144_A6B5_8DE36DE63F0E_.wvu.PrintArea" localSheetId="5" hidden="1">Иль!$A$1:$F$105</definedName>
    <definedName name="Z_B31C8DB7_3E78_4144_A6B5_8DE36DE63F0E_.wvu.PrintArea" localSheetId="0" hidden="1">Консол!$A$1:$K$50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Справка!$A$1:$EY$31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Иль!$19:$24,Иль!$33:$33,Иль!$46:$46,Иль!$51:$51,Иль!$61:$62,Иль!$69:$70,Иль!$79:$80,Иль!$82:$82,Иль!$94:$98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Консол!$22:$22,Консол!$43:$45,Консол!$82:$84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Мос!$19:$24,Мос!$45:$45,Мос!$59:$59,Мос!$61:$62,Мос!$69:$70,Мос!$83:$83,Мос!$85:$91,Мос!$96:$101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район!$18:$19,район!$21:$21,район!$29:$31,район!$51:$52,район!$65:$65,район!$72:$72,район!$89:$89,район!$96:$96,район!$124:$126</definedName>
    <definedName name="Z_B31C8DB7_3E78_4144_A6B5_8DE36DE63F0E_.wvu.Rows" localSheetId="4" hidden="1">Сун!$19:$24,Сун!$49:$51,Сун!$58:$58,Сун!$60:$61,Сун!$68:$69,Сун!$79:$80,Сун!$82:$82,Сун!$88:$89,Сун!$93:$97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Хор!$19:$24,Хор!$32:$32,Хор!$40:$40,Хор!$55:$55,Хор!$57:$58,Хор!$65:$66,Хор!$81:$85,Хор!$88:$95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Юсь!$20:$24,Юсь!$40:$40,Юсь!$44:$49,Юсь!$68:$69,Юсь!$84:$88,Юсь!$91:$98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Яро!$19:$24,Яро!$54:$54,Яро!$56:$57,Яро!$64:$65,Яро!$75:$76,Яро!$80:$85,Яро!$87:$94</definedName>
    <definedName name="_xlnm.Print_Area" localSheetId="3">Але!$A$1:$F$97</definedName>
    <definedName name="_xlnm.Print_Area" localSheetId="5">Иль!$A$1:$F$105</definedName>
    <definedName name="_xlnm.Print_Area" localSheetId="0">Консол!$A$1:$K$50</definedName>
    <definedName name="_xlnm.Print_Area" localSheetId="7">Мор!$A$1:$F$101</definedName>
    <definedName name="_xlnm.Print_Area" localSheetId="2">район!$A$1:$F$138</definedName>
    <definedName name="_xlnm.Print_Area" localSheetId="1">Справка!$A$1:$EY$31</definedName>
    <definedName name="_xlnm.Print_Area" localSheetId="4">Сун!$A$1:$F$104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4" activeSheetId="2"/>
    <customWorkbookView name="morgau_fin2 - Личное представление" guid="{B30CE22D-C12F-4E12-8BB9-3AAE0A6991CC}" mergeInterval="0" personalView="1" maximized="1" xWindow="1" yWindow="1" windowWidth="851" windowHeight="836" tabRatio="695" activeSheetId="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</customWorkbookViews>
</workbook>
</file>

<file path=xl/calcChain.xml><?xml version="1.0" encoding="utf-8"?>
<calcChain xmlns="http://schemas.openxmlformats.org/spreadsheetml/2006/main">
  <c r="CJ16" i="2"/>
  <c r="CI16"/>
  <c r="CS16"/>
  <c r="CR16"/>
  <c r="D34" i="9"/>
  <c r="BO19" i="2" s="1"/>
  <c r="E55" i="3"/>
  <c r="CI17" i="2"/>
  <c r="CJ17"/>
  <c r="D63" i="3"/>
  <c r="G24" i="1" s="1"/>
  <c r="C44" i="18"/>
  <c r="C42" i="17"/>
  <c r="C43" i="16"/>
  <c r="C44" i="15"/>
  <c r="C44" i="14"/>
  <c r="C42" i="13"/>
  <c r="C44" i="12"/>
  <c r="C43" i="7"/>
  <c r="C44" i="5"/>
  <c r="C38" i="4"/>
  <c r="CS19" i="2"/>
  <c r="E98" i="3"/>
  <c r="F98"/>
  <c r="E72"/>
  <c r="E46" i="19"/>
  <c r="D41" i="9"/>
  <c r="E48"/>
  <c r="F48"/>
  <c r="D53" i="3"/>
  <c r="C53"/>
  <c r="D12"/>
  <c r="C12"/>
  <c r="F13"/>
  <c r="E13"/>
  <c r="C41" i="5"/>
  <c r="D41"/>
  <c r="C7" i="4"/>
  <c r="C12"/>
  <c r="C14"/>
  <c r="C17"/>
  <c r="C26"/>
  <c r="C29"/>
  <c r="C31"/>
  <c r="D5"/>
  <c r="D7"/>
  <c r="D12"/>
  <c r="D14"/>
  <c r="D17"/>
  <c r="D20"/>
  <c r="D26"/>
  <c r="D29"/>
  <c r="D31"/>
  <c r="D34"/>
  <c r="D38"/>
  <c r="C60"/>
  <c r="C62"/>
  <c r="C68"/>
  <c r="C73"/>
  <c r="C77"/>
  <c r="C84"/>
  <c r="D60"/>
  <c r="D62"/>
  <c r="D68"/>
  <c r="D73"/>
  <c r="D77"/>
  <c r="D84"/>
  <c r="CO19" i="2"/>
  <c r="C22" i="1"/>
  <c r="CP17" i="2"/>
  <c r="CP14"/>
  <c r="BN20"/>
  <c r="D66" i="15"/>
  <c r="F71"/>
  <c r="E71"/>
  <c r="C34" i="16"/>
  <c r="BN26" i="2" s="1"/>
  <c r="F70" i="7"/>
  <c r="E70"/>
  <c r="D66" i="11"/>
  <c r="D35" i="6"/>
  <c r="C35"/>
  <c r="BN16" i="2" s="1"/>
  <c r="F36" i="6"/>
  <c r="E36"/>
  <c r="D63" i="19"/>
  <c r="D31"/>
  <c r="C31"/>
  <c r="BE29" i="2" s="1"/>
  <c r="E45" i="19"/>
  <c r="D67" i="5"/>
  <c r="C78" i="3"/>
  <c r="CG19" i="2"/>
  <c r="CG17"/>
  <c r="CF17"/>
  <c r="CD17"/>
  <c r="CC17"/>
  <c r="D67" i="17"/>
  <c r="D65" i="16"/>
  <c r="D66" i="14"/>
  <c r="D64" i="13"/>
  <c r="D66" i="10"/>
  <c r="D66" i="8"/>
  <c r="D65" i="7"/>
  <c r="D34" i="3"/>
  <c r="C57" i="17"/>
  <c r="AZ15" i="2"/>
  <c r="D40" i="7"/>
  <c r="C63" i="3"/>
  <c r="D53" i="19"/>
  <c r="CM14" i="2"/>
  <c r="D38" i="13"/>
  <c r="BP23" i="2"/>
  <c r="BP27"/>
  <c r="BP14"/>
  <c r="D82" i="18"/>
  <c r="D94" i="3"/>
  <c r="C94"/>
  <c r="F95"/>
  <c r="E95"/>
  <c r="CO17" i="2"/>
  <c r="CO14"/>
  <c r="F134" i="3"/>
  <c r="E134"/>
  <c r="F133"/>
  <c r="E133"/>
  <c r="F132"/>
  <c r="E132"/>
  <c r="D131"/>
  <c r="C131"/>
  <c r="F130"/>
  <c r="C129"/>
  <c r="F129" s="1"/>
  <c r="F128"/>
  <c r="E128"/>
  <c r="D127"/>
  <c r="C127"/>
  <c r="E126"/>
  <c r="E125"/>
  <c r="E124"/>
  <c r="F123"/>
  <c r="E123"/>
  <c r="F122"/>
  <c r="E122"/>
  <c r="D121"/>
  <c r="C121"/>
  <c r="F120"/>
  <c r="E120"/>
  <c r="F119"/>
  <c r="E119"/>
  <c r="F118"/>
  <c r="E118"/>
  <c r="F117"/>
  <c r="E117"/>
  <c r="D116"/>
  <c r="C116"/>
  <c r="F115"/>
  <c r="E115"/>
  <c r="F114"/>
  <c r="E114"/>
  <c r="D113"/>
  <c r="C113"/>
  <c r="F112"/>
  <c r="E112"/>
  <c r="F111"/>
  <c r="E111"/>
  <c r="F110"/>
  <c r="E110"/>
  <c r="F109"/>
  <c r="E109"/>
  <c r="F108"/>
  <c r="E108"/>
  <c r="D107"/>
  <c r="C107"/>
  <c r="F106"/>
  <c r="E106"/>
  <c r="D105"/>
  <c r="C105"/>
  <c r="F104"/>
  <c r="E104"/>
  <c r="F103"/>
  <c r="E103"/>
  <c r="F102"/>
  <c r="E102"/>
  <c r="D101"/>
  <c r="C101"/>
  <c r="F100"/>
  <c r="E100"/>
  <c r="F99"/>
  <c r="E99"/>
  <c r="F97"/>
  <c r="E97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F71"/>
  <c r="E71"/>
  <c r="F70"/>
  <c r="E70"/>
  <c r="F69"/>
  <c r="E69"/>
  <c r="F68"/>
  <c r="E68"/>
  <c r="F67"/>
  <c r="E67"/>
  <c r="F66"/>
  <c r="E66"/>
  <c r="F65"/>
  <c r="E65"/>
  <c r="F64"/>
  <c r="E64"/>
  <c r="F61"/>
  <c r="E61"/>
  <c r="F60"/>
  <c r="E60"/>
  <c r="D59"/>
  <c r="C59"/>
  <c r="F58"/>
  <c r="E58"/>
  <c r="F57"/>
  <c r="E57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E41"/>
  <c r="F40"/>
  <c r="E40"/>
  <c r="F39"/>
  <c r="E39"/>
  <c r="F38"/>
  <c r="E38"/>
  <c r="F37"/>
  <c r="E37"/>
  <c r="F36"/>
  <c r="E36"/>
  <c r="F35"/>
  <c r="E35"/>
  <c r="C34"/>
  <c r="F32"/>
  <c r="E32"/>
  <c r="F31"/>
  <c r="E31"/>
  <c r="F30"/>
  <c r="E30"/>
  <c r="F29"/>
  <c r="E29"/>
  <c r="D28"/>
  <c r="C28"/>
  <c r="F27"/>
  <c r="E27"/>
  <c r="F26"/>
  <c r="E26"/>
  <c r="F25"/>
  <c r="E25"/>
  <c r="D24"/>
  <c r="C24"/>
  <c r="F23"/>
  <c r="E23"/>
  <c r="D22"/>
  <c r="C22"/>
  <c r="F21"/>
  <c r="E21"/>
  <c r="F20"/>
  <c r="E20"/>
  <c r="F19"/>
  <c r="E19"/>
  <c r="F18"/>
  <c r="E18"/>
  <c r="D17"/>
  <c r="C17"/>
  <c r="F16"/>
  <c r="E16"/>
  <c r="F15"/>
  <c r="E15"/>
  <c r="F14"/>
  <c r="E14"/>
  <c r="F11"/>
  <c r="E11"/>
  <c r="F10"/>
  <c r="E10"/>
  <c r="F9"/>
  <c r="E9"/>
  <c r="F8"/>
  <c r="E8"/>
  <c r="D7"/>
  <c r="C7"/>
  <c r="F6"/>
  <c r="E6"/>
  <c r="D5"/>
  <c r="C5"/>
  <c r="F71" i="12"/>
  <c r="E71"/>
  <c r="AB28" i="2"/>
  <c r="AZ17"/>
  <c r="AZ19"/>
  <c r="AZ20"/>
  <c r="AZ21"/>
  <c r="AZ24"/>
  <c r="AZ26"/>
  <c r="AZ27"/>
  <c r="AZ28"/>
  <c r="C67" i="5"/>
  <c r="C66" i="8"/>
  <c r="F71"/>
  <c r="E71"/>
  <c r="DF33" i="2"/>
  <c r="C68" i="9"/>
  <c r="C41"/>
  <c r="C66" i="12"/>
  <c r="E65" i="11"/>
  <c r="C66"/>
  <c r="C66" i="10"/>
  <c r="C65" i="7"/>
  <c r="C64" i="13"/>
  <c r="C67" i="17"/>
  <c r="C65" i="16"/>
  <c r="C66" i="15"/>
  <c r="C66" i="14"/>
  <c r="F71"/>
  <c r="E71"/>
  <c r="C63" i="19"/>
  <c r="D26"/>
  <c r="BE28" i="2"/>
  <c r="D71" i="7"/>
  <c r="D84" i="9"/>
  <c r="D26" i="6"/>
  <c r="E44" i="14"/>
  <c r="F41" i="5" l="1"/>
  <c r="E41"/>
  <c r="D25" i="4"/>
  <c r="C25"/>
  <c r="CQ17" i="2"/>
  <c r="CQ14"/>
  <c r="E105" i="3"/>
  <c r="E131"/>
  <c r="F121"/>
  <c r="E24"/>
  <c r="F127"/>
  <c r="F7"/>
  <c r="F24"/>
  <c r="E43"/>
  <c r="E45"/>
  <c r="E78"/>
  <c r="F12"/>
  <c r="E7"/>
  <c r="E86"/>
  <c r="F88"/>
  <c r="F113"/>
  <c r="C4"/>
  <c r="E12"/>
  <c r="E53"/>
  <c r="F63"/>
  <c r="F78"/>
  <c r="F94"/>
  <c r="E121"/>
  <c r="E101"/>
  <c r="F105"/>
  <c r="D4"/>
  <c r="E48"/>
  <c r="F59"/>
  <c r="F116"/>
  <c r="E107"/>
  <c r="C33"/>
  <c r="F51"/>
  <c r="E28"/>
  <c r="E17"/>
  <c r="E5"/>
  <c r="E22"/>
  <c r="E34"/>
  <c r="F45"/>
  <c r="F48"/>
  <c r="F101"/>
  <c r="E127"/>
  <c r="E51"/>
  <c r="F53"/>
  <c r="E59"/>
  <c r="E88"/>
  <c r="E94"/>
  <c r="E113"/>
  <c r="E116"/>
  <c r="C135"/>
  <c r="F107"/>
  <c r="E63"/>
  <c r="D33"/>
  <c r="F86"/>
  <c r="F5"/>
  <c r="F17"/>
  <c r="F22"/>
  <c r="F28"/>
  <c r="F34"/>
  <c r="F43"/>
  <c r="F131"/>
  <c r="D135"/>
  <c r="D40" i="16"/>
  <c r="D62" i="3" l="1"/>
  <c r="D73" s="1"/>
  <c r="F4"/>
  <c r="E4"/>
  <c r="C62"/>
  <c r="C73" s="1"/>
  <c r="F135"/>
  <c r="E135"/>
  <c r="E33"/>
  <c r="F33"/>
  <c r="D34" i="15"/>
  <c r="D36" i="7"/>
  <c r="D66" i="12"/>
  <c r="D34" i="11"/>
  <c r="D26"/>
  <c r="D14"/>
  <c r="CV26" i="2"/>
  <c r="AT18"/>
  <c r="AQ18"/>
  <c r="E73" i="3" l="1"/>
  <c r="H73"/>
  <c r="C74"/>
  <c r="F62"/>
  <c r="E62"/>
  <c r="D74"/>
  <c r="F73" s="1"/>
  <c r="C34" i="11"/>
  <c r="BN21" i="2" s="1"/>
  <c r="C82" i="12"/>
  <c r="C38" i="17"/>
  <c r="D12" i="19"/>
  <c r="D67" i="18" l="1"/>
  <c r="E42" i="13"/>
  <c r="D82" i="12"/>
  <c r="D64"/>
  <c r="D68" i="6"/>
  <c r="C68"/>
  <c r="E73"/>
  <c r="F73"/>
  <c r="G32" i="1" l="1"/>
  <c r="E50" i="9"/>
  <c r="D5" i="5"/>
  <c r="C29" i="12"/>
  <c r="J15" i="2"/>
  <c r="D12" i="7"/>
  <c r="CD14" i="2"/>
  <c r="CS17"/>
  <c r="AT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R17" i="2"/>
  <c r="C40" i="7"/>
  <c r="D42" i="6"/>
  <c r="C42"/>
  <c r="BQ14" i="2"/>
  <c r="E52" i="6"/>
  <c r="F52"/>
  <c r="BR14" i="2"/>
  <c r="CV22"/>
  <c r="CV21"/>
  <c r="D41" i="12"/>
  <c r="E49"/>
  <c r="F49"/>
  <c r="D40" i="11"/>
  <c r="CS23" i="2" l="1"/>
  <c r="CS18"/>
  <c r="CS14" l="1"/>
  <c r="D40" i="10"/>
  <c r="D40" i="8"/>
  <c r="D17" i="15"/>
  <c r="CS29" i="2"/>
  <c r="CR29"/>
  <c r="CS27"/>
  <c r="CS25"/>
  <c r="CS24"/>
  <c r="CS22"/>
  <c r="CS21"/>
  <c r="D41" i="15"/>
  <c r="D37" i="14"/>
  <c r="BR24" i="2" s="1"/>
  <c r="D41" i="14"/>
  <c r="D38" i="17"/>
  <c r="CR23" i="2"/>
  <c r="E9" i="12"/>
  <c r="F33" i="5" l="1"/>
  <c r="AE14" i="2"/>
  <c r="CR14"/>
  <c r="CT14" s="1"/>
  <c r="CR27"/>
  <c r="CT27" s="1"/>
  <c r="CR25"/>
  <c r="CT25" s="1"/>
  <c r="CR24"/>
  <c r="CT24" s="1"/>
  <c r="CR21"/>
  <c r="CT21" s="1"/>
  <c r="CR18"/>
  <c r="CT18" s="1"/>
  <c r="CS15"/>
  <c r="CR15"/>
  <c r="F80" i="13"/>
  <c r="F90" i="18"/>
  <c r="F51" i="17"/>
  <c r="C40" i="16"/>
  <c r="E40" s="1"/>
  <c r="E50" i="15"/>
  <c r="F50"/>
  <c r="C41" i="14"/>
  <c r="F41" s="1"/>
  <c r="E50"/>
  <c r="F50"/>
  <c r="E76" i="12"/>
  <c r="E73"/>
  <c r="E31"/>
  <c r="F31"/>
  <c r="D29"/>
  <c r="AZ22" i="2" s="1"/>
  <c r="C40" i="11"/>
  <c r="E40" s="1"/>
  <c r="E49"/>
  <c r="F49"/>
  <c r="C40" i="10"/>
  <c r="F40" s="1"/>
  <c r="E82" i="9"/>
  <c r="E52"/>
  <c r="F52"/>
  <c r="E47" i="8"/>
  <c r="F47"/>
  <c r="E48"/>
  <c r="F48"/>
  <c r="E49"/>
  <c r="F49"/>
  <c r="E50"/>
  <c r="F50"/>
  <c r="C40"/>
  <c r="F40" s="1"/>
  <c r="F81" i="5"/>
  <c r="F76"/>
  <c r="C26"/>
  <c r="E48"/>
  <c r="F48"/>
  <c r="E48" i="12"/>
  <c r="F48"/>
  <c r="C41" i="15"/>
  <c r="F41" s="1"/>
  <c r="E42"/>
  <c r="C38" i="13"/>
  <c r="C41" i="12"/>
  <c r="F41" i="10"/>
  <c r="E44"/>
  <c r="F44"/>
  <c r="E45" i="9"/>
  <c r="F45"/>
  <c r="E44" i="8"/>
  <c r="F44"/>
  <c r="E44" i="7"/>
  <c r="F44"/>
  <c r="E46" i="6"/>
  <c r="F46"/>
  <c r="E47"/>
  <c r="F47"/>
  <c r="E45" i="5"/>
  <c r="F45"/>
  <c r="CR22" i="2"/>
  <c r="CT22" s="1"/>
  <c r="CV14"/>
  <c r="C55" i="7"/>
  <c r="G33" i="1"/>
  <c r="F33"/>
  <c r="G20"/>
  <c r="D20" i="14"/>
  <c r="AK24" i="2" s="1"/>
  <c r="E75" i="11"/>
  <c r="E34" i="10"/>
  <c r="F34"/>
  <c r="E35"/>
  <c r="F35"/>
  <c r="D81" i="8"/>
  <c r="EL18" i="2" s="1"/>
  <c r="C77" i="8"/>
  <c r="EH18" i="2" s="1"/>
  <c r="C72" i="8"/>
  <c r="EE18" i="2" s="1"/>
  <c r="E35" i="11"/>
  <c r="F35"/>
  <c r="E34"/>
  <c r="F34"/>
  <c r="E33"/>
  <c r="C7" i="8"/>
  <c r="D7" i="5"/>
  <c r="C52" i="4"/>
  <c r="BO21" i="2"/>
  <c r="BP21" s="1"/>
  <c r="D96" i="12"/>
  <c r="ER22" i="2" s="1"/>
  <c r="F35" i="16"/>
  <c r="E35"/>
  <c r="D34"/>
  <c r="E34" s="1"/>
  <c r="D12" i="13"/>
  <c r="D5"/>
  <c r="D79"/>
  <c r="EL23" i="2" s="1"/>
  <c r="D75" i="13"/>
  <c r="EI23" i="2" s="1"/>
  <c r="D62" i="13"/>
  <c r="D70"/>
  <c r="EF23" i="2" s="1"/>
  <c r="D54" i="13"/>
  <c r="D26"/>
  <c r="AQ27" i="2"/>
  <c r="AQ25"/>
  <c r="AQ19"/>
  <c r="AR19" s="1"/>
  <c r="AQ17"/>
  <c r="AT29"/>
  <c r="AU29" s="1"/>
  <c r="BU32"/>
  <c r="BU33" s="1"/>
  <c r="E88" i="16"/>
  <c r="C81" i="14"/>
  <c r="EK24" i="2" s="1"/>
  <c r="E15" i="14"/>
  <c r="C75" i="13"/>
  <c r="EH23" i="2" s="1"/>
  <c r="E42" i="10"/>
  <c r="F42"/>
  <c r="F77" i="9"/>
  <c r="F36"/>
  <c r="E36"/>
  <c r="C34"/>
  <c r="BN19" i="2" s="1"/>
  <c r="G21" i="1"/>
  <c r="E36" i="18"/>
  <c r="F36"/>
  <c r="E48" i="16"/>
  <c r="F48"/>
  <c r="E46"/>
  <c r="E47"/>
  <c r="E42"/>
  <c r="F42"/>
  <c r="C34" i="15"/>
  <c r="BN25" i="2" s="1"/>
  <c r="E36" i="15"/>
  <c r="F36"/>
  <c r="BO25" i="2"/>
  <c r="E70" i="14"/>
  <c r="D34"/>
  <c r="BO24" i="2" s="1"/>
  <c r="BP24" s="1"/>
  <c r="C34" i="14"/>
  <c r="E36" i="12"/>
  <c r="F36"/>
  <c r="C35"/>
  <c r="BN22" i="2" s="1"/>
  <c r="E42" i="11"/>
  <c r="F42"/>
  <c r="E42" i="8"/>
  <c r="F42"/>
  <c r="E86" i="7"/>
  <c r="BR17" i="2"/>
  <c r="E42" i="7"/>
  <c r="F42"/>
  <c r="E35"/>
  <c r="F35"/>
  <c r="E59" i="6"/>
  <c r="F59"/>
  <c r="E50"/>
  <c r="E60" i="5"/>
  <c r="E61"/>
  <c r="E62"/>
  <c r="C5"/>
  <c r="C7"/>
  <c r="E29"/>
  <c r="E31"/>
  <c r="F28"/>
  <c r="E28"/>
  <c r="E45" i="4"/>
  <c r="DN14" i="2"/>
  <c r="DQ29"/>
  <c r="DQ24"/>
  <c r="DQ22"/>
  <c r="DQ21"/>
  <c r="DQ18"/>
  <c r="DQ16"/>
  <c r="DQ14"/>
  <c r="D17" i="12"/>
  <c r="D5" i="8"/>
  <c r="D5" i="6"/>
  <c r="D56" i="12"/>
  <c r="D35"/>
  <c r="BO22" i="2" s="1"/>
  <c r="BP22" s="1"/>
  <c r="CS26"/>
  <c r="CR26"/>
  <c r="CS28"/>
  <c r="CR28"/>
  <c r="D78" i="18"/>
  <c r="EI28" i="2" s="1"/>
  <c r="D41" i="18"/>
  <c r="C41"/>
  <c r="E51"/>
  <c r="F51"/>
  <c r="D34" i="7"/>
  <c r="BO17" i="2" s="1"/>
  <c r="C34" i="7"/>
  <c r="BN17" i="2" s="1"/>
  <c r="G15" i="1"/>
  <c r="D61" i="19"/>
  <c r="DZ29" i="2" s="1"/>
  <c r="D38" i="19"/>
  <c r="D35" i="18"/>
  <c r="BO28" i="2" s="1"/>
  <c r="BO20"/>
  <c r="BP20" s="1"/>
  <c r="D88" i="14"/>
  <c r="ER24" i="2" s="1"/>
  <c r="D36" i="8"/>
  <c r="BR18" i="2" s="1"/>
  <c r="E27" i="19"/>
  <c r="E56" i="16"/>
  <c r="E57"/>
  <c r="E58"/>
  <c r="E59"/>
  <c r="AQ29" i="2"/>
  <c r="AQ14"/>
  <c r="CL18"/>
  <c r="AS17"/>
  <c r="AA24"/>
  <c r="G35" i="1"/>
  <c r="D35" s="1"/>
  <c r="EC18" i="2"/>
  <c r="EB18"/>
  <c r="C14" i="14"/>
  <c r="F15" s="1"/>
  <c r="F35" i="15"/>
  <c r="E35"/>
  <c r="CI29" i="2"/>
  <c r="CI28"/>
  <c r="CI27"/>
  <c r="CI26"/>
  <c r="CI25"/>
  <c r="CI24"/>
  <c r="CI23"/>
  <c r="CI22"/>
  <c r="CI21"/>
  <c r="CI20"/>
  <c r="CI19"/>
  <c r="CI18"/>
  <c r="CI15"/>
  <c r="CI14"/>
  <c r="I29"/>
  <c r="P25"/>
  <c r="AN25"/>
  <c r="CP28"/>
  <c r="CP26"/>
  <c r="CP25"/>
  <c r="CP24"/>
  <c r="CP23"/>
  <c r="CP22"/>
  <c r="CP16"/>
  <c r="BE14"/>
  <c r="AY28"/>
  <c r="AY27"/>
  <c r="AY24"/>
  <c r="BA24" s="1"/>
  <c r="AY21"/>
  <c r="AY20"/>
  <c r="AY19"/>
  <c r="AY17"/>
  <c r="BA17" s="1"/>
  <c r="AY15"/>
  <c r="AY26"/>
  <c r="AS24"/>
  <c r="AQ26"/>
  <c r="AQ24"/>
  <c r="AQ22"/>
  <c r="AQ16"/>
  <c r="AQ15"/>
  <c r="D88" i="15"/>
  <c r="ER25" i="2" s="1"/>
  <c r="D20" i="12"/>
  <c r="AK22" i="2" s="1"/>
  <c r="AL22" s="1"/>
  <c r="C20" i="12"/>
  <c r="D26" i="5"/>
  <c r="AP27" i="2"/>
  <c r="CO28"/>
  <c r="CO26"/>
  <c r="CC26"/>
  <c r="CO24"/>
  <c r="CO23"/>
  <c r="CO22"/>
  <c r="CO16"/>
  <c r="D69" i="19"/>
  <c r="EF29" i="2" s="1"/>
  <c r="D63" i="16"/>
  <c r="D55"/>
  <c r="D76"/>
  <c r="D71"/>
  <c r="EF26" i="2" s="1"/>
  <c r="EC25"/>
  <c r="D7" i="7"/>
  <c r="F40"/>
  <c r="D26"/>
  <c r="D17" i="5"/>
  <c r="EF14" i="2"/>
  <c r="DQ20"/>
  <c r="DQ17"/>
  <c r="D5" i="15"/>
  <c r="D5" i="9"/>
  <c r="C35" i="18"/>
  <c r="BN28" i="2" s="1"/>
  <c r="C34" i="8"/>
  <c r="BN18" i="2" s="1"/>
  <c r="AP18"/>
  <c r="AT19"/>
  <c r="AS18"/>
  <c r="F20" i="1"/>
  <c r="DZ22" i="2"/>
  <c r="AQ21"/>
  <c r="D65" i="17"/>
  <c r="D56" i="15"/>
  <c r="D37" i="12"/>
  <c r="BR22" i="2" s="1"/>
  <c r="E15" i="5"/>
  <c r="E16"/>
  <c r="G9" i="1"/>
  <c r="D9" s="1"/>
  <c r="BE22" i="2"/>
  <c r="D31" i="7"/>
  <c r="J14" i="2"/>
  <c r="J16"/>
  <c r="J17"/>
  <c r="J18"/>
  <c r="J19"/>
  <c r="J20"/>
  <c r="J21"/>
  <c r="J22"/>
  <c r="J23"/>
  <c r="J24"/>
  <c r="J25"/>
  <c r="J26"/>
  <c r="J27"/>
  <c r="J28"/>
  <c r="J29"/>
  <c r="BF18"/>
  <c r="BI18"/>
  <c r="BI31" s="1"/>
  <c r="BI32" s="1"/>
  <c r="BI33" s="1"/>
  <c r="BJ18"/>
  <c r="BK18"/>
  <c r="BL18"/>
  <c r="BM18"/>
  <c r="EC24"/>
  <c r="D5" i="14"/>
  <c r="EY30" i="2"/>
  <c r="D65" i="18"/>
  <c r="DZ28" i="2" s="1"/>
  <c r="D12" i="5"/>
  <c r="E47"/>
  <c r="F47"/>
  <c r="C73"/>
  <c r="I14" i="2"/>
  <c r="AP26"/>
  <c r="AP25"/>
  <c r="AP24"/>
  <c r="AP22"/>
  <c r="AP17"/>
  <c r="AP14"/>
  <c r="AS26"/>
  <c r="AS22"/>
  <c r="AS21"/>
  <c r="G11" i="1"/>
  <c r="D11" s="1"/>
  <c r="G5"/>
  <c r="G38"/>
  <c r="C96" i="12"/>
  <c r="EQ22" i="2" s="1"/>
  <c r="D7" i="16"/>
  <c r="E43" i="9"/>
  <c r="F43"/>
  <c r="ER14" i="2"/>
  <c r="EL14"/>
  <c r="EH14"/>
  <c r="EB14"/>
  <c r="D52" i="4"/>
  <c r="D36" i="16"/>
  <c r="G41" i="1"/>
  <c r="D17" i="19"/>
  <c r="D32" i="5"/>
  <c r="BF15" i="2" s="1"/>
  <c r="D64" i="11"/>
  <c r="D56"/>
  <c r="DK21" i="2" s="1"/>
  <c r="D87" i="7"/>
  <c r="ER17" i="2" s="1"/>
  <c r="D82" i="7"/>
  <c r="EO17" i="2" s="1"/>
  <c r="D80" i="7"/>
  <c r="EL17" i="2" s="1"/>
  <c r="D76" i="7"/>
  <c r="EI17" i="2" s="1"/>
  <c r="EC17"/>
  <c r="D63" i="7"/>
  <c r="D55"/>
  <c r="D64" i="10"/>
  <c r="AS28" i="2"/>
  <c r="AS27"/>
  <c r="AS25"/>
  <c r="AS23"/>
  <c r="AS20"/>
  <c r="AS16"/>
  <c r="AS15"/>
  <c r="AS14"/>
  <c r="AP28"/>
  <c r="AP23"/>
  <c r="AP20"/>
  <c r="D7" i="13"/>
  <c r="D14"/>
  <c r="C14" i="12"/>
  <c r="Y14" i="2"/>
  <c r="Y15"/>
  <c r="Y16"/>
  <c r="Y18"/>
  <c r="Y20"/>
  <c r="Y21"/>
  <c r="Y22"/>
  <c r="Y23"/>
  <c r="Y24"/>
  <c r="Y25"/>
  <c r="Y26"/>
  <c r="Y27"/>
  <c r="Y28"/>
  <c r="Y29"/>
  <c r="DV16"/>
  <c r="CP29"/>
  <c r="CO29"/>
  <c r="DN24"/>
  <c r="DN25"/>
  <c r="DN23"/>
  <c r="DN22"/>
  <c r="DN26"/>
  <c r="DN21"/>
  <c r="DN20"/>
  <c r="DN29"/>
  <c r="DN28"/>
  <c r="DN27"/>
  <c r="DN19"/>
  <c r="DN18"/>
  <c r="DN17"/>
  <c r="DN16"/>
  <c r="DN15"/>
  <c r="DP17"/>
  <c r="G29" i="1"/>
  <c r="D26" i="16"/>
  <c r="D68" i="9"/>
  <c r="D58"/>
  <c r="AD23" i="2"/>
  <c r="I23"/>
  <c r="L23"/>
  <c r="I24"/>
  <c r="AD24"/>
  <c r="AQ28"/>
  <c r="AQ23"/>
  <c r="AQ20"/>
  <c r="AP21"/>
  <c r="AP15"/>
  <c r="E43" i="14"/>
  <c r="F43"/>
  <c r="C26" i="6"/>
  <c r="C65" i="5"/>
  <c r="DE23" i="2"/>
  <c r="DE31" s="1"/>
  <c r="D78" i="17"/>
  <c r="EI27" i="2" s="1"/>
  <c r="D78" i="12"/>
  <c r="D74" i="9"/>
  <c r="G12" i="1"/>
  <c r="C89" i="17"/>
  <c r="EQ27" i="2" s="1"/>
  <c r="DP14"/>
  <c r="D26" i="17"/>
  <c r="D32" i="18"/>
  <c r="C79" i="13"/>
  <c r="EK23" i="2" s="1"/>
  <c r="C26" i="11"/>
  <c r="C26" i="8"/>
  <c r="C32" i="6"/>
  <c r="E67" i="18"/>
  <c r="C64" i="15"/>
  <c r="C81" i="8"/>
  <c r="E83"/>
  <c r="F83"/>
  <c r="CG23" i="2"/>
  <c r="CF23"/>
  <c r="F40" i="13"/>
  <c r="F41"/>
  <c r="E40"/>
  <c r="E41"/>
  <c r="CG27" i="2"/>
  <c r="CF27"/>
  <c r="F40" i="17"/>
  <c r="F41"/>
  <c r="E40"/>
  <c r="E41"/>
  <c r="CP27" i="2"/>
  <c r="D7" i="10"/>
  <c r="D7" i="8"/>
  <c r="C31" i="13"/>
  <c r="EL22" i="2"/>
  <c r="EK22"/>
  <c r="D95" i="8"/>
  <c r="EU18" i="2" s="1"/>
  <c r="D66" i="6"/>
  <c r="D65" i="5"/>
  <c r="CO27" i="2"/>
  <c r="D81" i="11"/>
  <c r="EL21" i="2" s="1"/>
  <c r="D66" i="9"/>
  <c r="F44" i="17"/>
  <c r="F45"/>
  <c r="F47"/>
  <c r="F48"/>
  <c r="F49"/>
  <c r="F50"/>
  <c r="E44"/>
  <c r="E45"/>
  <c r="E47"/>
  <c r="E48"/>
  <c r="E49"/>
  <c r="E50"/>
  <c r="D17" i="18"/>
  <c r="CP21" i="2"/>
  <c r="E75" i="12"/>
  <c r="F75"/>
  <c r="CO21" i="2"/>
  <c r="CO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38" i="1"/>
  <c r="F37"/>
  <c r="G36"/>
  <c r="F36"/>
  <c r="F32"/>
  <c r="G30"/>
  <c r="F29"/>
  <c r="F6"/>
  <c r="D12" i="6"/>
  <c r="C92" i="9"/>
  <c r="EN19" i="2" s="1"/>
  <c r="EC27"/>
  <c r="F78" i="11"/>
  <c r="F79"/>
  <c r="E78"/>
  <c r="E79"/>
  <c r="D92" i="9"/>
  <c r="EO19" i="2" s="1"/>
  <c r="F88" i="9"/>
  <c r="F89"/>
  <c r="F90"/>
  <c r="F91"/>
  <c r="F93"/>
  <c r="E88"/>
  <c r="E89"/>
  <c r="E90"/>
  <c r="E91"/>
  <c r="E93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AZ29" i="2" s="1"/>
  <c r="BA29" s="1"/>
  <c r="E30" i="19"/>
  <c r="F30"/>
  <c r="E32"/>
  <c r="F32"/>
  <c r="E33"/>
  <c r="F33"/>
  <c r="C34"/>
  <c r="BN29" i="2" s="1"/>
  <c r="D34" i="19"/>
  <c r="BO29" i="2" s="1"/>
  <c r="E35" i="19"/>
  <c r="F35"/>
  <c r="E36"/>
  <c r="F36"/>
  <c r="E39"/>
  <c r="E40"/>
  <c r="F40"/>
  <c r="E41"/>
  <c r="F41"/>
  <c r="E42"/>
  <c r="F42"/>
  <c r="E43"/>
  <c r="F43"/>
  <c r="E44"/>
  <c r="F44"/>
  <c r="F45"/>
  <c r="F46"/>
  <c r="E47"/>
  <c r="F47"/>
  <c r="C53"/>
  <c r="E55"/>
  <c r="F55"/>
  <c r="F56"/>
  <c r="E57"/>
  <c r="F57"/>
  <c r="E58"/>
  <c r="F58"/>
  <c r="E59"/>
  <c r="F59"/>
  <c r="E60"/>
  <c r="F60"/>
  <c r="C61"/>
  <c r="E62"/>
  <c r="F62"/>
  <c r="EC29" i="2"/>
  <c r="E64" i="19"/>
  <c r="F64"/>
  <c r="E65"/>
  <c r="F65"/>
  <c r="E66"/>
  <c r="F66"/>
  <c r="E67"/>
  <c r="F67"/>
  <c r="E70"/>
  <c r="F70"/>
  <c r="E71"/>
  <c r="F71"/>
  <c r="E73"/>
  <c r="F73"/>
  <c r="D74"/>
  <c r="EI29" i="2" s="1"/>
  <c r="E75" i="19"/>
  <c r="F75"/>
  <c r="E76"/>
  <c r="F76"/>
  <c r="E77"/>
  <c r="C78"/>
  <c r="D78"/>
  <c r="EL29" i="2" s="1"/>
  <c r="E79" i="19"/>
  <c r="F79"/>
  <c r="C80"/>
  <c r="EN29" i="2" s="1"/>
  <c r="D80" i="19"/>
  <c r="EO29" i="2" s="1"/>
  <c r="E81" i="19"/>
  <c r="F81"/>
  <c r="E82"/>
  <c r="F82"/>
  <c r="E83"/>
  <c r="F83"/>
  <c r="F84"/>
  <c r="C85"/>
  <c r="D85"/>
  <c r="ER29" i="2" s="1"/>
  <c r="E86" i="19"/>
  <c r="F86"/>
  <c r="E87"/>
  <c r="F87"/>
  <c r="E88"/>
  <c r="E89"/>
  <c r="E90"/>
  <c r="C91"/>
  <c r="D91"/>
  <c r="EU29" i="2" s="1"/>
  <c r="E92" i="19"/>
  <c r="F92"/>
  <c r="E93"/>
  <c r="F93"/>
  <c r="E94"/>
  <c r="F94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Q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F28" i="2"/>
  <c r="E75" i="18"/>
  <c r="F75"/>
  <c r="E76"/>
  <c r="F76"/>
  <c r="C78"/>
  <c r="E79"/>
  <c r="F79"/>
  <c r="E80"/>
  <c r="F80"/>
  <c r="E81"/>
  <c r="F81"/>
  <c r="C82"/>
  <c r="EK28" i="2" s="1"/>
  <c r="E83" i="18"/>
  <c r="F83"/>
  <c r="C84"/>
  <c r="EN28" i="2" s="1"/>
  <c r="D84" i="18"/>
  <c r="EO28" i="2" s="1"/>
  <c r="E85" i="18"/>
  <c r="F85"/>
  <c r="E86"/>
  <c r="F86"/>
  <c r="E87"/>
  <c r="F87"/>
  <c r="F88"/>
  <c r="D89"/>
  <c r="ER28" i="2" s="1"/>
  <c r="E90" i="18"/>
  <c r="E91"/>
  <c r="F91"/>
  <c r="E92"/>
  <c r="E93"/>
  <c r="E94"/>
  <c r="C95"/>
  <c r="ET28" i="2" s="1"/>
  <c r="D95" i="18"/>
  <c r="EU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F27" i="2" s="1"/>
  <c r="C26" i="17"/>
  <c r="E27"/>
  <c r="F27"/>
  <c r="E28"/>
  <c r="F28"/>
  <c r="C29"/>
  <c r="D29"/>
  <c r="E30"/>
  <c r="F30"/>
  <c r="C31"/>
  <c r="BE27" i="2" s="1"/>
  <c r="E32" i="17"/>
  <c r="F32"/>
  <c r="E33"/>
  <c r="F33"/>
  <c r="C34"/>
  <c r="BQ27" i="2" s="1"/>
  <c r="D34" i="17"/>
  <c r="BR27" i="2" s="1"/>
  <c r="E35" i="17"/>
  <c r="F35"/>
  <c r="E36"/>
  <c r="F36"/>
  <c r="F39"/>
  <c r="E42"/>
  <c r="F42"/>
  <c r="E43"/>
  <c r="F43"/>
  <c r="C46"/>
  <c r="D46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3"/>
  <c r="EF27" i="2" s="1"/>
  <c r="E75" i="17"/>
  <c r="F75"/>
  <c r="E76"/>
  <c r="F76"/>
  <c r="E77"/>
  <c r="F77"/>
  <c r="C78"/>
  <c r="E79"/>
  <c r="F79"/>
  <c r="E80"/>
  <c r="F80"/>
  <c r="E81"/>
  <c r="F81"/>
  <c r="D82"/>
  <c r="C84"/>
  <c r="D84"/>
  <c r="EO27" i="2" s="1"/>
  <c r="E85" i="17"/>
  <c r="F85"/>
  <c r="E86"/>
  <c r="F86"/>
  <c r="E87"/>
  <c r="F87"/>
  <c r="F88"/>
  <c r="D89"/>
  <c r="ER27" i="2" s="1"/>
  <c r="F90" i="17"/>
  <c r="E91"/>
  <c r="F91"/>
  <c r="E92"/>
  <c r="E93"/>
  <c r="E94"/>
  <c r="C95"/>
  <c r="ET27" i="2" s="1"/>
  <c r="D95" i="17"/>
  <c r="EU27" i="2" s="1"/>
  <c r="E96" i="17"/>
  <c r="F96"/>
  <c r="E97"/>
  <c r="F97"/>
  <c r="E98"/>
  <c r="F98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F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H26" i="2" s="1"/>
  <c r="E77" i="16"/>
  <c r="F77"/>
  <c r="E78"/>
  <c r="F78"/>
  <c r="E79"/>
  <c r="F79"/>
  <c r="C80"/>
  <c r="EK26" i="2" s="1"/>
  <c r="D80" i="16"/>
  <c r="EL26" i="2" s="1"/>
  <c r="E81" i="16"/>
  <c r="F81"/>
  <c r="C82"/>
  <c r="EN26" i="2" s="1"/>
  <c r="D82" i="16"/>
  <c r="E83"/>
  <c r="F83"/>
  <c r="E84"/>
  <c r="F84"/>
  <c r="E85"/>
  <c r="F85"/>
  <c r="F86"/>
  <c r="C87"/>
  <c r="EQ26" i="2" s="1"/>
  <c r="D87" i="16"/>
  <c r="F88"/>
  <c r="E89"/>
  <c r="F89"/>
  <c r="E90"/>
  <c r="E91"/>
  <c r="E92"/>
  <c r="C93"/>
  <c r="ET26" i="2" s="1"/>
  <c r="D93" i="16"/>
  <c r="EU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AY25" i="2" s="1"/>
  <c r="D29" i="15"/>
  <c r="AZ25" i="2" s="1"/>
  <c r="E30" i="15"/>
  <c r="F30"/>
  <c r="C31"/>
  <c r="D31"/>
  <c r="E32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F25" i="2" s="1"/>
  <c r="E73" i="15"/>
  <c r="F73"/>
  <c r="E74"/>
  <c r="F74"/>
  <c r="F75"/>
  <c r="E76"/>
  <c r="F76"/>
  <c r="D77"/>
  <c r="EI25" i="2" s="1"/>
  <c r="E78" i="15"/>
  <c r="F78"/>
  <c r="E79"/>
  <c r="F79"/>
  <c r="C81"/>
  <c r="EK25" i="2" s="1"/>
  <c r="D81" i="15"/>
  <c r="EL25" i="2" s="1"/>
  <c r="E82" i="15"/>
  <c r="F82"/>
  <c r="C83"/>
  <c r="EN25" i="2" s="1"/>
  <c r="D83" i="15"/>
  <c r="C88"/>
  <c r="EQ25" i="2" s="1"/>
  <c r="E89" i="15"/>
  <c r="F89"/>
  <c r="E90"/>
  <c r="F90"/>
  <c r="E91"/>
  <c r="E92"/>
  <c r="E93"/>
  <c r="C94"/>
  <c r="ET25" i="2" s="1"/>
  <c r="D94" i="15"/>
  <c r="EU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B24" i="2"/>
  <c r="E67" i="14"/>
  <c r="F67"/>
  <c r="E68"/>
  <c r="F68"/>
  <c r="E69"/>
  <c r="F69"/>
  <c r="F70"/>
  <c r="D72"/>
  <c r="EF24" i="2" s="1"/>
  <c r="E73" i="14"/>
  <c r="F73"/>
  <c r="E74"/>
  <c r="F74"/>
  <c r="E75"/>
  <c r="E76"/>
  <c r="F76"/>
  <c r="D77"/>
  <c r="EI24" i="2" s="1"/>
  <c r="E79" i="14"/>
  <c r="F79"/>
  <c r="E80"/>
  <c r="F80"/>
  <c r="EL24" i="2"/>
  <c r="E82" i="14"/>
  <c r="F82"/>
  <c r="C83"/>
  <c r="EN24" i="2" s="1"/>
  <c r="D83" i="14"/>
  <c r="EO24" i="2" s="1"/>
  <c r="E84" i="14"/>
  <c r="F84"/>
  <c r="E85"/>
  <c r="F85"/>
  <c r="E86"/>
  <c r="F86"/>
  <c r="F87"/>
  <c r="C88"/>
  <c r="EQ24" i="2" s="1"/>
  <c r="E89" i="14"/>
  <c r="F89"/>
  <c r="E90"/>
  <c r="F90"/>
  <c r="E91"/>
  <c r="E92"/>
  <c r="E93"/>
  <c r="C94"/>
  <c r="D94"/>
  <c r="EU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AY23" i="2" s="1"/>
  <c r="D29" i="13"/>
  <c r="AZ23" i="2" s="1"/>
  <c r="E30" i="13"/>
  <c r="F30"/>
  <c r="D31"/>
  <c r="E32"/>
  <c r="F32"/>
  <c r="E33"/>
  <c r="F33"/>
  <c r="C34"/>
  <c r="BQ23" i="2" s="1"/>
  <c r="D34" i="13"/>
  <c r="E35"/>
  <c r="F35"/>
  <c r="E36"/>
  <c r="F36"/>
  <c r="E39"/>
  <c r="F39"/>
  <c r="F42"/>
  <c r="E43"/>
  <c r="F43"/>
  <c r="E44"/>
  <c r="F44"/>
  <c r="E45"/>
  <c r="F45"/>
  <c r="F46"/>
  <c r="E47"/>
  <c r="F47"/>
  <c r="C54"/>
  <c r="E56"/>
  <c r="F56"/>
  <c r="F57"/>
  <c r="E58"/>
  <c r="F58"/>
  <c r="E59"/>
  <c r="F59"/>
  <c r="E60"/>
  <c r="F60"/>
  <c r="E61"/>
  <c r="F61"/>
  <c r="C62"/>
  <c r="E63"/>
  <c r="F63"/>
  <c r="EB23" i="2"/>
  <c r="EC23"/>
  <c r="E65" i="13"/>
  <c r="F65"/>
  <c r="E66"/>
  <c r="F66"/>
  <c r="E67"/>
  <c r="F67"/>
  <c r="E68"/>
  <c r="F68"/>
  <c r="C70"/>
  <c r="E72"/>
  <c r="F72"/>
  <c r="E73"/>
  <c r="F73"/>
  <c r="E74"/>
  <c r="F74"/>
  <c r="E76"/>
  <c r="F76"/>
  <c r="E77"/>
  <c r="F77"/>
  <c r="E78"/>
  <c r="F78"/>
  <c r="E80"/>
  <c r="C81"/>
  <c r="EN23" i="2" s="1"/>
  <c r="D81" i="13"/>
  <c r="E82"/>
  <c r="F82"/>
  <c r="E83"/>
  <c r="F83"/>
  <c r="E84"/>
  <c r="F84"/>
  <c r="F85"/>
  <c r="C86"/>
  <c r="EQ23" i="2" s="1"/>
  <c r="D86" i="13"/>
  <c r="ER23" i="2" s="1"/>
  <c r="E87" i="13"/>
  <c r="F87"/>
  <c r="E88"/>
  <c r="F88"/>
  <c r="E89"/>
  <c r="E90"/>
  <c r="E91"/>
  <c r="C92"/>
  <c r="ET23" i="2" s="1"/>
  <c r="D92" i="13"/>
  <c r="EU23" i="2" s="1"/>
  <c r="E93" i="13"/>
  <c r="F93"/>
  <c r="E94"/>
  <c r="F94"/>
  <c r="E95"/>
  <c r="F95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AY22" i="2"/>
  <c r="E30" i="12"/>
  <c r="F30"/>
  <c r="C32"/>
  <c r="D32"/>
  <c r="BF22" i="2" s="1"/>
  <c r="E33" i="12"/>
  <c r="F33"/>
  <c r="E34"/>
  <c r="F34"/>
  <c r="C37"/>
  <c r="BQ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B22" i="2"/>
  <c r="EC22"/>
  <c r="E67" i="12"/>
  <c r="F67"/>
  <c r="E68"/>
  <c r="F68"/>
  <c r="E69"/>
  <c r="F69"/>
  <c r="E70"/>
  <c r="F70"/>
  <c r="D72"/>
  <c r="EF22" i="2" s="1"/>
  <c r="F73" i="12"/>
  <c r="E74"/>
  <c r="F74"/>
  <c r="F76"/>
  <c r="F77"/>
  <c r="C78"/>
  <c r="EH22" i="2" s="1"/>
  <c r="E79" i="12"/>
  <c r="F79"/>
  <c r="E80"/>
  <c r="F80"/>
  <c r="E81"/>
  <c r="F81"/>
  <c r="E83"/>
  <c r="F83"/>
  <c r="C84"/>
  <c r="EN22" i="2" s="1"/>
  <c r="D84" i="12"/>
  <c r="EO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K21" i="2" s="1"/>
  <c r="E21" i="11"/>
  <c r="F21"/>
  <c r="E22"/>
  <c r="F22"/>
  <c r="E23"/>
  <c r="F23"/>
  <c r="E24"/>
  <c r="F24"/>
  <c r="D36"/>
  <c r="BR21" i="2" s="1"/>
  <c r="E27" i="11"/>
  <c r="F27"/>
  <c r="E28"/>
  <c r="F28"/>
  <c r="C29"/>
  <c r="D29"/>
  <c r="E30"/>
  <c r="F30"/>
  <c r="C31"/>
  <c r="D31"/>
  <c r="E32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B21" i="2"/>
  <c r="E67" i="11"/>
  <c r="F67"/>
  <c r="E68"/>
  <c r="F68"/>
  <c r="E69"/>
  <c r="F69"/>
  <c r="E70"/>
  <c r="F70"/>
  <c r="D72"/>
  <c r="EF21" i="2" s="1"/>
  <c r="E74" i="11"/>
  <c r="F74"/>
  <c r="E76"/>
  <c r="F76"/>
  <c r="C77"/>
  <c r="EH21" i="2" s="1"/>
  <c r="D77" i="11"/>
  <c r="E80"/>
  <c r="F80"/>
  <c r="F82"/>
  <c r="C83"/>
  <c r="EN21" i="2" s="1"/>
  <c r="D83" i="11"/>
  <c r="E84"/>
  <c r="F84"/>
  <c r="E85"/>
  <c r="F85"/>
  <c r="E86"/>
  <c r="F86"/>
  <c r="F87"/>
  <c r="C88"/>
  <c r="EQ21" i="2" s="1"/>
  <c r="D88" i="11"/>
  <c r="ER21" i="2" s="1"/>
  <c r="E89" i="11"/>
  <c r="F89"/>
  <c r="E90"/>
  <c r="F90"/>
  <c r="E91"/>
  <c r="E92"/>
  <c r="E93"/>
  <c r="C94"/>
  <c r="ET21" i="2" s="1"/>
  <c r="D94" i="11"/>
  <c r="EU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Q20" i="2" s="1"/>
  <c r="D36" i="10"/>
  <c r="BR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B20" i="2"/>
  <c r="EC20"/>
  <c r="E67" i="10"/>
  <c r="F67"/>
  <c r="E68"/>
  <c r="F68"/>
  <c r="E69"/>
  <c r="F69"/>
  <c r="E70"/>
  <c r="F70"/>
  <c r="D72"/>
  <c r="E73"/>
  <c r="F73"/>
  <c r="E74"/>
  <c r="E75"/>
  <c r="F75"/>
  <c r="E76"/>
  <c r="F76"/>
  <c r="C77"/>
  <c r="EH20" i="2" s="1"/>
  <c r="D77" i="10"/>
  <c r="E78"/>
  <c r="F78"/>
  <c r="E79"/>
  <c r="F79"/>
  <c r="E80"/>
  <c r="F80"/>
  <c r="E81"/>
  <c r="F81"/>
  <c r="C82"/>
  <c r="D82"/>
  <c r="EL20" i="2" s="1"/>
  <c r="E83" i="10"/>
  <c r="F83"/>
  <c r="C84"/>
  <c r="EN20" i="2" s="1"/>
  <c r="D84" i="10"/>
  <c r="EO20" i="2" s="1"/>
  <c r="E85" i="10"/>
  <c r="F85"/>
  <c r="E86"/>
  <c r="F86"/>
  <c r="E87"/>
  <c r="F87"/>
  <c r="F88"/>
  <c r="C89"/>
  <c r="EQ20" i="2" s="1"/>
  <c r="D89" i="10"/>
  <c r="ER20" i="2" s="1"/>
  <c r="E90" i="10"/>
  <c r="F90"/>
  <c r="E91"/>
  <c r="F91"/>
  <c r="E92"/>
  <c r="E93"/>
  <c r="E94"/>
  <c r="C95"/>
  <c r="ET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BQ19" i="2" s="1"/>
  <c r="D37" i="9"/>
  <c r="BR19" i="2" s="1"/>
  <c r="E38" i="9"/>
  <c r="F38"/>
  <c r="E39"/>
  <c r="F39"/>
  <c r="E42"/>
  <c r="F42"/>
  <c r="E44"/>
  <c r="F44"/>
  <c r="E46"/>
  <c r="F46"/>
  <c r="E47"/>
  <c r="F47"/>
  <c r="E49"/>
  <c r="F49"/>
  <c r="F50"/>
  <c r="E51"/>
  <c r="F51"/>
  <c r="C58"/>
  <c r="E60"/>
  <c r="F60"/>
  <c r="F61"/>
  <c r="E62"/>
  <c r="F62"/>
  <c r="E63"/>
  <c r="F63"/>
  <c r="E64"/>
  <c r="F64"/>
  <c r="E65"/>
  <c r="F65"/>
  <c r="C66"/>
  <c r="E67"/>
  <c r="F67"/>
  <c r="EB19" i="2"/>
  <c r="E69" i="9"/>
  <c r="F69"/>
  <c r="E70"/>
  <c r="F70"/>
  <c r="E71"/>
  <c r="F71"/>
  <c r="E72"/>
  <c r="F72"/>
  <c r="C74"/>
  <c r="E75"/>
  <c r="F75"/>
  <c r="E76"/>
  <c r="F76"/>
  <c r="E78"/>
  <c r="F78"/>
  <c r="C79"/>
  <c r="D79"/>
  <c r="EI19" i="2" s="1"/>
  <c r="E80" i="9"/>
  <c r="F80"/>
  <c r="E81"/>
  <c r="F81"/>
  <c r="F82"/>
  <c r="E83"/>
  <c r="F83"/>
  <c r="C84"/>
  <c r="EK19" i="2" s="1"/>
  <c r="E85" i="9"/>
  <c r="F85"/>
  <c r="E86"/>
  <c r="F86"/>
  <c r="C87"/>
  <c r="D87"/>
  <c r="C94"/>
  <c r="D94"/>
  <c r="ER19" i="2" s="1"/>
  <c r="E95" i="9"/>
  <c r="F95"/>
  <c r="E96"/>
  <c r="F96"/>
  <c r="E97"/>
  <c r="E98"/>
  <c r="E99"/>
  <c r="C100"/>
  <c r="ET19" i="2" s="1"/>
  <c r="D100" i="9"/>
  <c r="EU19" i="2" s="1"/>
  <c r="E101" i="9"/>
  <c r="F101"/>
  <c r="E102"/>
  <c r="F102"/>
  <c r="E103"/>
  <c r="F103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AZ18" i="2" s="1"/>
  <c r="E30" i="8"/>
  <c r="F30"/>
  <c r="C31"/>
  <c r="D31"/>
  <c r="E32"/>
  <c r="F32"/>
  <c r="E33"/>
  <c r="BG18" i="2" s="1"/>
  <c r="F33" i="8"/>
  <c r="BH18" i="2" s="1"/>
  <c r="BH31" s="1"/>
  <c r="D34" i="8"/>
  <c r="BO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DY18" i="2" s="1"/>
  <c r="D64" i="8"/>
  <c r="DZ18" i="2" s="1"/>
  <c r="E65" i="8"/>
  <c r="F65"/>
  <c r="E67"/>
  <c r="F67"/>
  <c r="E68"/>
  <c r="F68"/>
  <c r="E69"/>
  <c r="F69"/>
  <c r="E70"/>
  <c r="F70"/>
  <c r="D72"/>
  <c r="EF18" i="2" s="1"/>
  <c r="E73" i="8"/>
  <c r="F73"/>
  <c r="F74"/>
  <c r="E75"/>
  <c r="F75"/>
  <c r="E76"/>
  <c r="F76"/>
  <c r="D77"/>
  <c r="EI18" i="2" s="1"/>
  <c r="E78" i="8"/>
  <c r="F78"/>
  <c r="E79"/>
  <c r="F79"/>
  <c r="E82"/>
  <c r="F82"/>
  <c r="C84"/>
  <c r="EN18" i="2" s="1"/>
  <c r="D84" i="8"/>
  <c r="E85"/>
  <c r="F85"/>
  <c r="E86"/>
  <c r="F86"/>
  <c r="E87"/>
  <c r="F87"/>
  <c r="F88"/>
  <c r="C89"/>
  <c r="EQ18" i="2" s="1"/>
  <c r="D89" i="8"/>
  <c r="ER18" i="2" s="1"/>
  <c r="E90" i="8"/>
  <c r="F90"/>
  <c r="E91"/>
  <c r="F91"/>
  <c r="E92"/>
  <c r="E93"/>
  <c r="E94"/>
  <c r="C95"/>
  <c r="ET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Q17" i="2" s="1"/>
  <c r="E88" i="7"/>
  <c r="F88"/>
  <c r="E89"/>
  <c r="F89"/>
  <c r="E90"/>
  <c r="E91"/>
  <c r="E92"/>
  <c r="C93"/>
  <c r="ET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AY16" i="2" s="1"/>
  <c r="D30" i="6"/>
  <c r="AZ16" i="2" s="1"/>
  <c r="E31" i="6"/>
  <c r="F31"/>
  <c r="D32"/>
  <c r="E33"/>
  <c r="F33"/>
  <c r="E34"/>
  <c r="F34"/>
  <c r="E37"/>
  <c r="F37"/>
  <c r="D38"/>
  <c r="BR16" i="2" s="1"/>
  <c r="C38" i="6"/>
  <c r="E39"/>
  <c r="E40"/>
  <c r="F40"/>
  <c r="F42"/>
  <c r="E43"/>
  <c r="F43"/>
  <c r="E44"/>
  <c r="F44"/>
  <c r="E45"/>
  <c r="F45"/>
  <c r="E48"/>
  <c r="F48"/>
  <c r="E49"/>
  <c r="F49"/>
  <c r="F50"/>
  <c r="E51"/>
  <c r="F51"/>
  <c r="C58"/>
  <c r="D58"/>
  <c r="E60"/>
  <c r="F60"/>
  <c r="F61"/>
  <c r="E62"/>
  <c r="F62"/>
  <c r="E63"/>
  <c r="F63"/>
  <c r="E64"/>
  <c r="F64"/>
  <c r="E65"/>
  <c r="F65"/>
  <c r="C66"/>
  <c r="E67"/>
  <c r="F67"/>
  <c r="EB16" i="2"/>
  <c r="E69" i="6"/>
  <c r="F69"/>
  <c r="E70"/>
  <c r="F70"/>
  <c r="E71"/>
  <c r="F71"/>
  <c r="E72"/>
  <c r="F72"/>
  <c r="D74"/>
  <c r="EF16" i="2" s="1"/>
  <c r="E75" i="6"/>
  <c r="F75"/>
  <c r="E76"/>
  <c r="F76"/>
  <c r="E78"/>
  <c r="F78"/>
  <c r="C81"/>
  <c r="D81"/>
  <c r="EI16" i="2" s="1"/>
  <c r="E82" i="6"/>
  <c r="F82"/>
  <c r="E83"/>
  <c r="F83"/>
  <c r="E84"/>
  <c r="F84"/>
  <c r="C85"/>
  <c r="EK16" i="2" s="1"/>
  <c r="D85" i="6"/>
  <c r="EL16" i="2" s="1"/>
  <c r="E86" i="6"/>
  <c r="F86"/>
  <c r="C87"/>
  <c r="EN16" i="2" s="1"/>
  <c r="D87" i="6"/>
  <c r="EO16" i="2" s="1"/>
  <c r="E88" i="6"/>
  <c r="F88"/>
  <c r="E89"/>
  <c r="F89"/>
  <c r="E90"/>
  <c r="F90"/>
  <c r="F91"/>
  <c r="C92"/>
  <c r="EQ16" i="2" s="1"/>
  <c r="D92" i="6"/>
  <c r="ER16" i="2" s="1"/>
  <c r="E93" i="6"/>
  <c r="F93"/>
  <c r="E94"/>
  <c r="F94"/>
  <c r="E95"/>
  <c r="E96"/>
  <c r="E97"/>
  <c r="C98"/>
  <c r="D98"/>
  <c r="EU16" i="2" s="1"/>
  <c r="E99" i="6"/>
  <c r="F99"/>
  <c r="E100"/>
  <c r="F100"/>
  <c r="E101"/>
  <c r="F101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D30"/>
  <c r="F31"/>
  <c r="C32"/>
  <c r="BE15" i="2" s="1"/>
  <c r="E33" i="5"/>
  <c r="E34"/>
  <c r="F34"/>
  <c r="C35"/>
  <c r="BK15" i="2" s="1"/>
  <c r="D35" i="5"/>
  <c r="BL15" i="2" s="1"/>
  <c r="E36" i="5"/>
  <c r="F36"/>
  <c r="C37"/>
  <c r="BQ15" i="2" s="1"/>
  <c r="D37" i="5"/>
  <c r="E38"/>
  <c r="F38"/>
  <c r="E39"/>
  <c r="F39"/>
  <c r="E42"/>
  <c r="F42"/>
  <c r="E43"/>
  <c r="F43"/>
  <c r="E44"/>
  <c r="F44"/>
  <c r="E46"/>
  <c r="F46"/>
  <c r="E49"/>
  <c r="F49"/>
  <c r="F50"/>
  <c r="E51"/>
  <c r="F51"/>
  <c r="C57"/>
  <c r="D57"/>
  <c r="E59"/>
  <c r="F59"/>
  <c r="F60"/>
  <c r="F61"/>
  <c r="F62"/>
  <c r="E63"/>
  <c r="F63"/>
  <c r="E64"/>
  <c r="F64"/>
  <c r="E66"/>
  <c r="F66"/>
  <c r="F67"/>
  <c r="E68"/>
  <c r="F68"/>
  <c r="E69"/>
  <c r="F69"/>
  <c r="E70"/>
  <c r="F70"/>
  <c r="E72"/>
  <c r="F72"/>
  <c r="D73"/>
  <c r="EF15" i="2" s="1"/>
  <c r="E74" i="5"/>
  <c r="F74"/>
  <c r="E75"/>
  <c r="F75"/>
  <c r="E76"/>
  <c r="E77"/>
  <c r="F77"/>
  <c r="C78"/>
  <c r="D78"/>
  <c r="EI15" i="2" s="1"/>
  <c r="E79" i="5"/>
  <c r="F79"/>
  <c r="E80"/>
  <c r="F80"/>
  <c r="E81"/>
  <c r="E82"/>
  <c r="F82"/>
  <c r="C83"/>
  <c r="EK15" i="2" s="1"/>
  <c r="D83" i="5"/>
  <c r="E84"/>
  <c r="F84"/>
  <c r="E85"/>
  <c r="F85"/>
  <c r="C86"/>
  <c r="EN15" i="2" s="1"/>
  <c r="D86" i="5"/>
  <c r="EO15" i="2" s="1"/>
  <c r="E87" i="5"/>
  <c r="F87"/>
  <c r="E88"/>
  <c r="F88"/>
  <c r="E89"/>
  <c r="F89"/>
  <c r="E90"/>
  <c r="F90"/>
  <c r="C91"/>
  <c r="EQ15" i="2" s="1"/>
  <c r="D91" i="5"/>
  <c r="ER15" i="2" s="1"/>
  <c r="E92" i="5"/>
  <c r="F92"/>
  <c r="E93"/>
  <c r="F93"/>
  <c r="E94"/>
  <c r="E95"/>
  <c r="E96"/>
  <c r="E97"/>
  <c r="F97"/>
  <c r="E98"/>
  <c r="F98"/>
  <c r="E99"/>
  <c r="F99"/>
  <c r="E100"/>
  <c r="F100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AY14" i="2"/>
  <c r="AZ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69"/>
  <c r="F69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4"/>
  <c r="C34" s="1"/>
  <c r="F39"/>
  <c r="C39" s="1"/>
  <c r="F40"/>
  <c r="C40" s="1"/>
  <c r="G40"/>
  <c r="D40" s="1"/>
  <c r="L14" i="2"/>
  <c r="M14"/>
  <c r="O14"/>
  <c r="P14"/>
  <c r="R14"/>
  <c r="S14"/>
  <c r="U14"/>
  <c r="V14"/>
  <c r="X14"/>
  <c r="AA14"/>
  <c r="AB14"/>
  <c r="AD14"/>
  <c r="AG14"/>
  <c r="AH14"/>
  <c r="AL14"/>
  <c r="AO14"/>
  <c r="AT14"/>
  <c r="AX14"/>
  <c r="BB14"/>
  <c r="BC14"/>
  <c r="BC31" s="1"/>
  <c r="BJ14"/>
  <c r="BV14"/>
  <c r="BV31" s="1"/>
  <c r="BV32" s="1"/>
  <c r="BV33" s="1"/>
  <c r="BY14"/>
  <c r="BY31" s="1"/>
  <c r="CC14"/>
  <c r="CF14"/>
  <c r="CG14"/>
  <c r="CJ14"/>
  <c r="CL14"/>
  <c r="CZ14"/>
  <c r="DM14"/>
  <c r="DS14"/>
  <c r="DT14"/>
  <c r="DV14"/>
  <c r="DW14"/>
  <c r="DY14"/>
  <c r="DZ14"/>
  <c r="EN14"/>
  <c r="EO14"/>
  <c r="ET14"/>
  <c r="I15"/>
  <c r="L15"/>
  <c r="M15"/>
  <c r="O15"/>
  <c r="P15"/>
  <c r="R15"/>
  <c r="S15"/>
  <c r="U15"/>
  <c r="V15"/>
  <c r="X15"/>
  <c r="AA15"/>
  <c r="AB15"/>
  <c r="AD15"/>
  <c r="AE15"/>
  <c r="AG15"/>
  <c r="AH15"/>
  <c r="AL15"/>
  <c r="AM15"/>
  <c r="AN15"/>
  <c r="AT15"/>
  <c r="AX15"/>
  <c r="BJ15"/>
  <c r="BV15"/>
  <c r="BY15"/>
  <c r="CC15"/>
  <c r="CD15"/>
  <c r="CF15"/>
  <c r="CG15"/>
  <c r="CJ15"/>
  <c r="CL15"/>
  <c r="CM15"/>
  <c r="CO15"/>
  <c r="CP15"/>
  <c r="CZ15"/>
  <c r="DM15"/>
  <c r="DP15"/>
  <c r="DQ15"/>
  <c r="DS15"/>
  <c r="DT15"/>
  <c r="DV15"/>
  <c r="DW15"/>
  <c r="DY15"/>
  <c r="DZ15"/>
  <c r="EC15"/>
  <c r="ET15"/>
  <c r="EU15"/>
  <c r="I16"/>
  <c r="L16"/>
  <c r="M16"/>
  <c r="O16"/>
  <c r="P16"/>
  <c r="R16"/>
  <c r="S16"/>
  <c r="U16"/>
  <c r="V16"/>
  <c r="X16"/>
  <c r="AA16"/>
  <c r="AB16"/>
  <c r="AD16"/>
  <c r="AE16"/>
  <c r="AG16"/>
  <c r="AH16"/>
  <c r="AL16"/>
  <c r="AM16"/>
  <c r="AN16"/>
  <c r="AP16"/>
  <c r="AT16"/>
  <c r="AX16"/>
  <c r="BE16"/>
  <c r="BF16"/>
  <c r="BJ16"/>
  <c r="BV16"/>
  <c r="BY16"/>
  <c r="CC16"/>
  <c r="CD16"/>
  <c r="CF16"/>
  <c r="CG16"/>
  <c r="CL16"/>
  <c r="CM16"/>
  <c r="CT16"/>
  <c r="CZ16"/>
  <c r="DM16"/>
  <c r="DP16"/>
  <c r="DS16"/>
  <c r="DT16"/>
  <c r="DW16"/>
  <c r="DY16"/>
  <c r="DZ16"/>
  <c r="I17"/>
  <c r="L17"/>
  <c r="M17"/>
  <c r="O17"/>
  <c r="P17"/>
  <c r="R17"/>
  <c r="S17"/>
  <c r="U17"/>
  <c r="V17"/>
  <c r="X17"/>
  <c r="AA17"/>
  <c r="AB17"/>
  <c r="AD17"/>
  <c r="AE17"/>
  <c r="AG17"/>
  <c r="AH17"/>
  <c r="AL17"/>
  <c r="AO17"/>
  <c r="AT17"/>
  <c r="AX17"/>
  <c r="BE17"/>
  <c r="BF17"/>
  <c r="BJ17"/>
  <c r="BV17"/>
  <c r="BY17"/>
  <c r="CL17"/>
  <c r="CM17"/>
  <c r="CT17"/>
  <c r="CZ17"/>
  <c r="DM17"/>
  <c r="DS17"/>
  <c r="DT17"/>
  <c r="DV17"/>
  <c r="DW17"/>
  <c r="DY17"/>
  <c r="DZ17"/>
  <c r="I18"/>
  <c r="L18"/>
  <c r="M18"/>
  <c r="O18"/>
  <c r="P18"/>
  <c r="R18"/>
  <c r="S18"/>
  <c r="U18"/>
  <c r="V18"/>
  <c r="X18"/>
  <c r="AA18"/>
  <c r="AB18"/>
  <c r="AD18"/>
  <c r="AE18"/>
  <c r="AG18"/>
  <c r="AH18"/>
  <c r="AJ18"/>
  <c r="AK18"/>
  <c r="AO18"/>
  <c r="AX18"/>
  <c r="BE18"/>
  <c r="BV18"/>
  <c r="BY18"/>
  <c r="CC18"/>
  <c r="CD18"/>
  <c r="CF18"/>
  <c r="CG18"/>
  <c r="CJ18"/>
  <c r="CM18"/>
  <c r="CO18"/>
  <c r="CP18"/>
  <c r="CZ18"/>
  <c r="DM18"/>
  <c r="DP18"/>
  <c r="DS18"/>
  <c r="DT18"/>
  <c r="DV18"/>
  <c r="DW18"/>
  <c r="I19"/>
  <c r="L19"/>
  <c r="M19"/>
  <c r="O19"/>
  <c r="P19"/>
  <c r="R19"/>
  <c r="S19"/>
  <c r="U19"/>
  <c r="V19"/>
  <c r="X19"/>
  <c r="AA19"/>
  <c r="AB19"/>
  <c r="AD19"/>
  <c r="AE19"/>
  <c r="AG19"/>
  <c r="AH19"/>
  <c r="AL19"/>
  <c r="AM19"/>
  <c r="AX19"/>
  <c r="BE19"/>
  <c r="BF19"/>
  <c r="BJ19"/>
  <c r="BV19"/>
  <c r="BY19"/>
  <c r="CJ19"/>
  <c r="CL19"/>
  <c r="CM19"/>
  <c r="CP19"/>
  <c r="CQ19" s="1"/>
  <c r="CZ19"/>
  <c r="DM19"/>
  <c r="DP19"/>
  <c r="DQ19"/>
  <c r="DS19"/>
  <c r="DT19"/>
  <c r="DV19"/>
  <c r="DW19"/>
  <c r="DY19"/>
  <c r="DZ19"/>
  <c r="I20"/>
  <c r="L20"/>
  <c r="M20"/>
  <c r="O20"/>
  <c r="P20"/>
  <c r="R20"/>
  <c r="S20"/>
  <c r="U20"/>
  <c r="V20"/>
  <c r="X20"/>
  <c r="AA20"/>
  <c r="AB20"/>
  <c r="AD20"/>
  <c r="AE20"/>
  <c r="AG20"/>
  <c r="AH20"/>
  <c r="AL20"/>
  <c r="AO20"/>
  <c r="AT20"/>
  <c r="AX20"/>
  <c r="BE20"/>
  <c r="BF20"/>
  <c r="BJ20"/>
  <c r="BV20"/>
  <c r="BY20"/>
  <c r="CD20"/>
  <c r="CF20"/>
  <c r="CG20"/>
  <c r="CJ20"/>
  <c r="CL20"/>
  <c r="CM20"/>
  <c r="CP20"/>
  <c r="CR20"/>
  <c r="CS20"/>
  <c r="CZ20"/>
  <c r="DM20"/>
  <c r="DP20"/>
  <c r="DS20"/>
  <c r="DT20"/>
  <c r="DV20"/>
  <c r="DW20"/>
  <c r="DY20"/>
  <c r="DZ20"/>
  <c r="I21"/>
  <c r="M21"/>
  <c r="P21"/>
  <c r="S21"/>
  <c r="V21"/>
  <c r="AB21"/>
  <c r="AE21"/>
  <c r="AH21"/>
  <c r="AT21"/>
  <c r="L21"/>
  <c r="O21"/>
  <c r="R21"/>
  <c r="U21"/>
  <c r="X21"/>
  <c r="AA21"/>
  <c r="AD21"/>
  <c r="AG21"/>
  <c r="AJ21"/>
  <c r="AO21"/>
  <c r="AX21"/>
  <c r="BE21"/>
  <c r="BF21"/>
  <c r="BJ21"/>
  <c r="BV21"/>
  <c r="BY21"/>
  <c r="CC21"/>
  <c r="CD21"/>
  <c r="CJ21"/>
  <c r="CM21"/>
  <c r="CF21"/>
  <c r="CG21"/>
  <c r="CL21"/>
  <c r="CZ21"/>
  <c r="DM21"/>
  <c r="DP21"/>
  <c r="DS21"/>
  <c r="DT21"/>
  <c r="DV21"/>
  <c r="DW21"/>
  <c r="DY21"/>
  <c r="DZ21"/>
  <c r="I22"/>
  <c r="M22"/>
  <c r="P22"/>
  <c r="S22"/>
  <c r="V22"/>
  <c r="AB22"/>
  <c r="AE22"/>
  <c r="AH22"/>
  <c r="AT22"/>
  <c r="L22"/>
  <c r="O22"/>
  <c r="R22"/>
  <c r="U22"/>
  <c r="X22"/>
  <c r="AA22"/>
  <c r="AD22"/>
  <c r="AG22"/>
  <c r="AX22"/>
  <c r="BJ22"/>
  <c r="BV22"/>
  <c r="BY22"/>
  <c r="CC22"/>
  <c r="CD22"/>
  <c r="CM22"/>
  <c r="CF22"/>
  <c r="CG22"/>
  <c r="CJ22"/>
  <c r="CL22"/>
  <c r="CZ22"/>
  <c r="DP22"/>
  <c r="DS22"/>
  <c r="DT22"/>
  <c r="DV22"/>
  <c r="DW22"/>
  <c r="DY22"/>
  <c r="ET22"/>
  <c r="EU22"/>
  <c r="M23"/>
  <c r="P23"/>
  <c r="S23"/>
  <c r="V23"/>
  <c r="AB23"/>
  <c r="AE23"/>
  <c r="AH23"/>
  <c r="CD23"/>
  <c r="CJ23"/>
  <c r="CM23"/>
  <c r="O23"/>
  <c r="R23"/>
  <c r="U23"/>
  <c r="X23"/>
  <c r="AA23"/>
  <c r="AG23"/>
  <c r="AL23"/>
  <c r="AO23"/>
  <c r="AT23"/>
  <c r="AX23"/>
  <c r="BE23"/>
  <c r="BF23"/>
  <c r="BJ23"/>
  <c r="BV23"/>
  <c r="BY23"/>
  <c r="CC23"/>
  <c r="CL23"/>
  <c r="CT23"/>
  <c r="CZ23"/>
  <c r="DM23"/>
  <c r="DP23"/>
  <c r="DQ23"/>
  <c r="DS23"/>
  <c r="DT23"/>
  <c r="DV23"/>
  <c r="DW23"/>
  <c r="DY23"/>
  <c r="DZ23"/>
  <c r="M24"/>
  <c r="P24"/>
  <c r="S24"/>
  <c r="V24"/>
  <c r="AB24"/>
  <c r="AE24"/>
  <c r="AH24"/>
  <c r="CD24"/>
  <c r="CJ24"/>
  <c r="CM24"/>
  <c r="L24"/>
  <c r="O24"/>
  <c r="R24"/>
  <c r="U24"/>
  <c r="X24"/>
  <c r="AG24"/>
  <c r="AJ24"/>
  <c r="AO24"/>
  <c r="AT24"/>
  <c r="AX24"/>
  <c r="BE24"/>
  <c r="BF24"/>
  <c r="BJ24"/>
  <c r="BV24"/>
  <c r="BY24"/>
  <c r="CC24"/>
  <c r="CF24"/>
  <c r="CG24"/>
  <c r="CL24"/>
  <c r="CZ24"/>
  <c r="DM24"/>
  <c r="DP24"/>
  <c r="DS24"/>
  <c r="DT24"/>
  <c r="DV24"/>
  <c r="DW24"/>
  <c r="DY24"/>
  <c r="DZ24"/>
  <c r="M25"/>
  <c r="S25"/>
  <c r="V25"/>
  <c r="AB25"/>
  <c r="AE25"/>
  <c r="AH25"/>
  <c r="AO25"/>
  <c r="AT25"/>
  <c r="CD25"/>
  <c r="CJ25"/>
  <c r="CM25"/>
  <c r="I25"/>
  <c r="L25"/>
  <c r="O25"/>
  <c r="R25"/>
  <c r="U25"/>
  <c r="X25"/>
  <c r="AA25"/>
  <c r="AD25"/>
  <c r="AG25"/>
  <c r="AL25"/>
  <c r="AX25"/>
  <c r="BE25"/>
  <c r="BF25"/>
  <c r="BJ25"/>
  <c r="BV25"/>
  <c r="BY25"/>
  <c r="CC25"/>
  <c r="CF25"/>
  <c r="CG25"/>
  <c r="CL25"/>
  <c r="CO25"/>
  <c r="CZ25"/>
  <c r="DM25"/>
  <c r="DP25"/>
  <c r="DQ25"/>
  <c r="DS25"/>
  <c r="DT25"/>
  <c r="DV25"/>
  <c r="DW25"/>
  <c r="DY25"/>
  <c r="DZ25"/>
  <c r="M26"/>
  <c r="P26"/>
  <c r="S26"/>
  <c r="V26"/>
  <c r="AB26"/>
  <c r="AE26"/>
  <c r="AH26"/>
  <c r="AT26"/>
  <c r="CD26"/>
  <c r="CM26"/>
  <c r="I26"/>
  <c r="L26"/>
  <c r="O26"/>
  <c r="R26"/>
  <c r="U26"/>
  <c r="X26"/>
  <c r="AA26"/>
  <c r="AD26"/>
  <c r="AG26"/>
  <c r="AL26"/>
  <c r="AX26"/>
  <c r="BE26"/>
  <c r="BJ26"/>
  <c r="BV26"/>
  <c r="BY26"/>
  <c r="CF26"/>
  <c r="CG26"/>
  <c r="CJ26"/>
  <c r="CL26"/>
  <c r="CZ26"/>
  <c r="DM26"/>
  <c r="DP26"/>
  <c r="DQ26"/>
  <c r="DS26"/>
  <c r="DT26"/>
  <c r="DV26"/>
  <c r="DW26"/>
  <c r="DY26"/>
  <c r="DZ26"/>
  <c r="M27"/>
  <c r="P27"/>
  <c r="S27"/>
  <c r="V27"/>
  <c r="AB27"/>
  <c r="AE27"/>
  <c r="AH27"/>
  <c r="AT27"/>
  <c r="CD27"/>
  <c r="CM27"/>
  <c r="I27"/>
  <c r="L27"/>
  <c r="O27"/>
  <c r="R27"/>
  <c r="U27"/>
  <c r="X27"/>
  <c r="AA27"/>
  <c r="AD27"/>
  <c r="AG27"/>
  <c r="AL27"/>
  <c r="AX27"/>
  <c r="BJ27"/>
  <c r="BV27"/>
  <c r="BY27"/>
  <c r="CC27"/>
  <c r="CJ27"/>
  <c r="CL27"/>
  <c r="CZ27"/>
  <c r="DM27"/>
  <c r="DP27"/>
  <c r="DQ27"/>
  <c r="DS27"/>
  <c r="DT27"/>
  <c r="DV27"/>
  <c r="DW27"/>
  <c r="DY27"/>
  <c r="DZ27"/>
  <c r="M28"/>
  <c r="P28"/>
  <c r="S28"/>
  <c r="V28"/>
  <c r="AE28"/>
  <c r="AH28"/>
  <c r="CD28"/>
  <c r="CM28"/>
  <c r="I28"/>
  <c r="L28"/>
  <c r="O28"/>
  <c r="R28"/>
  <c r="U28"/>
  <c r="X28"/>
  <c r="AA28"/>
  <c r="AD28"/>
  <c r="AG28"/>
  <c r="AL28"/>
  <c r="AO28"/>
  <c r="AX28"/>
  <c r="BG28"/>
  <c r="BJ28"/>
  <c r="BV28"/>
  <c r="BY28"/>
  <c r="CC28"/>
  <c r="CF28"/>
  <c r="CG28"/>
  <c r="CJ28"/>
  <c r="CL28"/>
  <c r="CZ28"/>
  <c r="DB28"/>
  <c r="DC28" s="1"/>
  <c r="DM28"/>
  <c r="DP28"/>
  <c r="DQ28"/>
  <c r="DS28"/>
  <c r="DT28"/>
  <c r="DV28"/>
  <c r="DW28"/>
  <c r="DY28"/>
  <c r="M29"/>
  <c r="P29"/>
  <c r="S29"/>
  <c r="V29"/>
  <c r="AB29"/>
  <c r="AE29"/>
  <c r="AH29"/>
  <c r="CD29"/>
  <c r="CJ29"/>
  <c r="CM29"/>
  <c r="L29"/>
  <c r="O29"/>
  <c r="R29"/>
  <c r="U29"/>
  <c r="X29"/>
  <c r="AA29"/>
  <c r="AD29"/>
  <c r="AG29"/>
  <c r="AL29"/>
  <c r="AX29"/>
  <c r="BJ29"/>
  <c r="BV29"/>
  <c r="BY29"/>
  <c r="CC29"/>
  <c r="CF29"/>
  <c r="CG29"/>
  <c r="CL29"/>
  <c r="CT29"/>
  <c r="CZ29"/>
  <c r="DM29"/>
  <c r="DP29"/>
  <c r="DS29"/>
  <c r="DT29"/>
  <c r="DV29"/>
  <c r="DW29"/>
  <c r="EK29"/>
  <c r="BA30"/>
  <c r="AV31"/>
  <c r="AV32" s="1"/>
  <c r="AV33" s="1"/>
  <c r="AW31"/>
  <c r="BT31"/>
  <c r="BT32" s="1"/>
  <c r="BT33" s="1"/>
  <c r="BW31"/>
  <c r="BW32" s="1"/>
  <c r="BW33" s="1"/>
  <c r="BX31"/>
  <c r="CU31"/>
  <c r="CU32" s="1"/>
  <c r="CU33" s="1"/>
  <c r="CX31"/>
  <c r="CX32" s="1"/>
  <c r="CX33" s="1"/>
  <c r="CY31"/>
  <c r="CY32" s="1"/>
  <c r="CY33" s="1"/>
  <c r="DA31"/>
  <c r="DD31"/>
  <c r="DD32" s="1"/>
  <c r="DD33" s="1"/>
  <c r="D22" i="1"/>
  <c r="E24"/>
  <c r="F24"/>
  <c r="F26"/>
  <c r="C26" s="1"/>
  <c r="G26"/>
  <c r="D26" s="1"/>
  <c r="E32"/>
  <c r="E33"/>
  <c r="E36"/>
  <c r="AO22" i="2"/>
  <c r="AO29"/>
  <c r="AO27"/>
  <c r="AO26"/>
  <c r="F39" i="6"/>
  <c r="BS14" i="2"/>
  <c r="G37" i="1"/>
  <c r="E73" i="11"/>
  <c r="E58" i="12"/>
  <c r="F58"/>
  <c r="C56"/>
  <c r="DM22" i="2"/>
  <c r="F78" i="14"/>
  <c r="C77"/>
  <c r="EH24" i="2" s="1"/>
  <c r="E78" i="14"/>
  <c r="F80" i="15"/>
  <c r="C77"/>
  <c r="EH25" i="2" s="1"/>
  <c r="E80" i="15"/>
  <c r="F74" i="18"/>
  <c r="E74"/>
  <c r="C69" i="19"/>
  <c r="F72"/>
  <c r="E72"/>
  <c r="E42" i="6"/>
  <c r="E77" i="9"/>
  <c r="F75" i="11"/>
  <c r="E77" i="12"/>
  <c r="F74" i="17"/>
  <c r="C73"/>
  <c r="EE27" i="2" s="1"/>
  <c r="E74" i="17"/>
  <c r="E80" i="8"/>
  <c r="F80"/>
  <c r="E74"/>
  <c r="CC20" i="2"/>
  <c r="C72" i="12"/>
  <c r="C38" i="19"/>
  <c r="F39"/>
  <c r="D25" i="16" l="1"/>
  <c r="CQ29" i="2"/>
  <c r="CQ20"/>
  <c r="E20" i="14"/>
  <c r="CQ23" i="2"/>
  <c r="CQ21"/>
  <c r="CA17"/>
  <c r="CQ28"/>
  <c r="CQ27"/>
  <c r="CQ26"/>
  <c r="CQ25"/>
  <c r="CQ24"/>
  <c r="CQ22"/>
  <c r="CQ18"/>
  <c r="CQ16"/>
  <c r="CQ15"/>
  <c r="BP29"/>
  <c r="F28"/>
  <c r="F27"/>
  <c r="F23"/>
  <c r="F22"/>
  <c r="F20"/>
  <c r="BP19"/>
  <c r="BP17"/>
  <c r="F16"/>
  <c r="C25" i="12"/>
  <c r="AS19" i="2"/>
  <c r="F19" s="1"/>
  <c r="C25" i="9"/>
  <c r="C25" i="6"/>
  <c r="C25" i="16"/>
  <c r="D98" i="8"/>
  <c r="EH27" i="2"/>
  <c r="EJ27" s="1"/>
  <c r="BP25"/>
  <c r="BP18"/>
  <c r="BP28"/>
  <c r="BZ14"/>
  <c r="BZ16"/>
  <c r="BA16"/>
  <c r="C94" i="4"/>
  <c r="J31" i="2"/>
  <c r="J33" s="1"/>
  <c r="E64" i="11"/>
  <c r="D25" i="19"/>
  <c r="D95"/>
  <c r="E14" i="12"/>
  <c r="EQ29" i="2"/>
  <c r="ES29" s="1"/>
  <c r="F17" i="14"/>
  <c r="C98" i="12"/>
  <c r="D98"/>
  <c r="D25"/>
  <c r="V31" i="2"/>
  <c r="V33" s="1"/>
  <c r="EQ14"/>
  <c r="ES14" s="1"/>
  <c r="D25" i="11"/>
  <c r="F40"/>
  <c r="C25"/>
  <c r="D94" i="4"/>
  <c r="K27" i="2"/>
  <c r="F60" i="4"/>
  <c r="H9" i="1"/>
  <c r="E17" i="19"/>
  <c r="F81" i="14"/>
  <c r="BA23" i="2"/>
  <c r="D25" i="13"/>
  <c r="E41" i="9"/>
  <c r="EB15" i="2"/>
  <c r="ED15" s="1"/>
  <c r="E5" i="12"/>
  <c r="F55" i="16"/>
  <c r="E40" i="8"/>
  <c r="CK27" i="2"/>
  <c r="E70" i="13"/>
  <c r="F7" i="7"/>
  <c r="E66" i="15"/>
  <c r="D25" i="18"/>
  <c r="F5" i="17"/>
  <c r="AC24" i="2"/>
  <c r="CK28"/>
  <c r="F32" i="18"/>
  <c r="F12" i="12"/>
  <c r="E7"/>
  <c r="AU21" i="2"/>
  <c r="F5" i="16"/>
  <c r="E26" i="5"/>
  <c r="E5" i="14"/>
  <c r="DR29" i="2"/>
  <c r="K26"/>
  <c r="E5" i="13"/>
  <c r="AU22" i="2"/>
  <c r="F82" i="12"/>
  <c r="E5" i="8"/>
  <c r="F26" i="5"/>
  <c r="F26" i="12"/>
  <c r="AR22" i="2"/>
  <c r="F7" i="12"/>
  <c r="E37" i="5"/>
  <c r="C25"/>
  <c r="CH23" i="2"/>
  <c r="Z20"/>
  <c r="E54" i="13"/>
  <c r="N22" i="2"/>
  <c r="F14" i="11"/>
  <c r="DO18" i="2"/>
  <c r="K17"/>
  <c r="AF14"/>
  <c r="C36" i="16"/>
  <c r="BQ26" i="2" s="1"/>
  <c r="F26" s="1"/>
  <c r="E17" i="16"/>
  <c r="ED23" i="2"/>
  <c r="E17" i="13"/>
  <c r="E26" i="12"/>
  <c r="CK22" i="2"/>
  <c r="F5" i="12"/>
  <c r="CH19" i="2"/>
  <c r="AI18"/>
  <c r="AC18"/>
  <c r="AI17"/>
  <c r="E26" i="6"/>
  <c r="F81"/>
  <c r="F20"/>
  <c r="DU29" i="2"/>
  <c r="AF28"/>
  <c r="E26" i="17"/>
  <c r="E26" i="14"/>
  <c r="E66"/>
  <c r="CN23" i="2"/>
  <c r="EA23"/>
  <c r="W21"/>
  <c r="E37" i="11"/>
  <c r="EA21" i="2"/>
  <c r="N21"/>
  <c r="F14" i="9"/>
  <c r="E92"/>
  <c r="CN18" i="2"/>
  <c r="F56" i="8"/>
  <c r="E7"/>
  <c r="W18" i="2"/>
  <c r="E34" i="7"/>
  <c r="F68" i="6"/>
  <c r="E35" i="5"/>
  <c r="E32"/>
  <c r="E67"/>
  <c r="DU15" i="2"/>
  <c r="CN15"/>
  <c r="F57" i="5"/>
  <c r="C4"/>
  <c r="BN15" i="2"/>
  <c r="F15" s="1"/>
  <c r="F35" i="5"/>
  <c r="F30"/>
  <c r="AU14" i="2"/>
  <c r="F34" i="4"/>
  <c r="F17"/>
  <c r="F5"/>
  <c r="F41" i="1"/>
  <c r="H41" s="1"/>
  <c r="F26" i="19"/>
  <c r="E17" i="17"/>
  <c r="CH27" i="2"/>
  <c r="EA25"/>
  <c r="AU25"/>
  <c r="CH25"/>
  <c r="Z25"/>
  <c r="CE25"/>
  <c r="F37" i="14"/>
  <c r="F35" s="1"/>
  <c r="F34" s="1"/>
  <c r="F20" i="13"/>
  <c r="F62"/>
  <c r="Q22" i="2"/>
  <c r="E94" i="11"/>
  <c r="F41" i="9"/>
  <c r="E20"/>
  <c r="F37"/>
  <c r="F87"/>
  <c r="F7" i="8"/>
  <c r="ES18" i="2"/>
  <c r="F14" i="8"/>
  <c r="F80" i="7"/>
  <c r="E38" i="6"/>
  <c r="E35"/>
  <c r="CE15" i="2"/>
  <c r="AF15"/>
  <c r="W15"/>
  <c r="EP15"/>
  <c r="E84" i="4"/>
  <c r="E73"/>
  <c r="D4"/>
  <c r="D37" s="1"/>
  <c r="G31" i="1"/>
  <c r="F7" i="19"/>
  <c r="BA27" i="2"/>
  <c r="F31" i="16"/>
  <c r="E29"/>
  <c r="F31" i="15"/>
  <c r="F29"/>
  <c r="E20"/>
  <c r="AI24" i="2"/>
  <c r="CK23"/>
  <c r="E26" i="13"/>
  <c r="CH22" i="2"/>
  <c r="F94" i="11"/>
  <c r="F37"/>
  <c r="E7"/>
  <c r="DJ20" i="2"/>
  <c r="CT20"/>
  <c r="E26" i="10"/>
  <c r="F20"/>
  <c r="E12"/>
  <c r="BG19" i="2"/>
  <c r="BZ18"/>
  <c r="E14" i="8"/>
  <c r="T18" i="2"/>
  <c r="F81" i="8"/>
  <c r="F17" i="7"/>
  <c r="DJ16" i="2"/>
  <c r="F38" i="6"/>
  <c r="F87"/>
  <c r="C4"/>
  <c r="DR15" i="2"/>
  <c r="BO15"/>
  <c r="F20" i="5"/>
  <c r="DX14" i="2"/>
  <c r="CE14"/>
  <c r="E7" i="19"/>
  <c r="D4"/>
  <c r="E34"/>
  <c r="AC29" i="2"/>
  <c r="DK29"/>
  <c r="DH29" s="1"/>
  <c r="E84" i="18"/>
  <c r="F78" i="17"/>
  <c r="C25"/>
  <c r="E31"/>
  <c r="AI27" i="2"/>
  <c r="E82" i="16"/>
  <c r="W26" i="2"/>
  <c r="C4" i="16"/>
  <c r="E26"/>
  <c r="E12"/>
  <c r="G25" i="2"/>
  <c r="E31" i="15"/>
  <c r="F20"/>
  <c r="F26" i="14"/>
  <c r="E83"/>
  <c r="DK24" i="2"/>
  <c r="DH24" s="1"/>
  <c r="F92" i="13"/>
  <c r="DO23" i="2"/>
  <c r="F54" i="13"/>
  <c r="D96"/>
  <c r="F86"/>
  <c r="D4"/>
  <c r="F78" i="12"/>
  <c r="EI22" i="2"/>
  <c r="EJ22" s="1"/>
  <c r="E29" i="12"/>
  <c r="DO22" i="2"/>
  <c r="F29" i="12"/>
  <c r="DR22" i="2"/>
  <c r="E64" i="12"/>
  <c r="F37"/>
  <c r="E78"/>
  <c r="E12"/>
  <c r="F7" i="11"/>
  <c r="F84" i="10"/>
  <c r="E7"/>
  <c r="E66"/>
  <c r="AF20" i="2"/>
  <c r="AR20"/>
  <c r="F20" i="9"/>
  <c r="CK19" i="2"/>
  <c r="F66" i="9"/>
  <c r="DK19" i="2"/>
  <c r="DX19"/>
  <c r="Q19"/>
  <c r="K19"/>
  <c r="E66" i="8"/>
  <c r="CE18" i="2"/>
  <c r="K18"/>
  <c r="BL31"/>
  <c r="E89" i="8"/>
  <c r="EA18" i="2"/>
  <c r="AR18"/>
  <c r="E7" i="6"/>
  <c r="E32"/>
  <c r="F12"/>
  <c r="F86" i="5"/>
  <c r="E20"/>
  <c r="DO15" i="2"/>
  <c r="E20" i="4"/>
  <c r="CK14" i="2"/>
  <c r="Z14"/>
  <c r="E14" i="4"/>
  <c r="E7"/>
  <c r="F31"/>
  <c r="F29" i="19"/>
  <c r="E29"/>
  <c r="E12"/>
  <c r="E26"/>
  <c r="AI29" i="2"/>
  <c r="F31" i="19"/>
  <c r="E91"/>
  <c r="DO29" i="2"/>
  <c r="W29"/>
  <c r="E17" i="18"/>
  <c r="E7"/>
  <c r="Z28" i="2"/>
  <c r="E78" i="17"/>
  <c r="E46"/>
  <c r="DX27" i="2"/>
  <c r="E34" i="17"/>
  <c r="EV27" i="2"/>
  <c r="F31" i="17"/>
  <c r="W27" i="2"/>
  <c r="E95" i="17"/>
  <c r="F95"/>
  <c r="BS27" i="2"/>
  <c r="E87" i="16"/>
  <c r="E55"/>
  <c r="F93"/>
  <c r="EO26" i="2"/>
  <c r="EP26" s="1"/>
  <c r="BO26"/>
  <c r="BP26" s="1"/>
  <c r="ER26"/>
  <c r="ER31" s="1"/>
  <c r="N26"/>
  <c r="F26" i="16"/>
  <c r="BA26" i="2"/>
  <c r="F34" i="16"/>
  <c r="F37"/>
  <c r="F29"/>
  <c r="F12"/>
  <c r="F7"/>
  <c r="EV25" i="2"/>
  <c r="F56" i="15"/>
  <c r="E41"/>
  <c r="F94"/>
  <c r="EB25" i="2"/>
  <c r="ED25" s="1"/>
  <c r="K25"/>
  <c r="E88" i="15"/>
  <c r="E56"/>
  <c r="DX25" i="2"/>
  <c r="EJ24"/>
  <c r="E17" i="14"/>
  <c r="BQ24" i="2"/>
  <c r="BS24" s="1"/>
  <c r="F64" i="14"/>
  <c r="E88"/>
  <c r="BZ24" i="2"/>
  <c r="N24"/>
  <c r="F5" i="14"/>
  <c r="AR24" i="2"/>
  <c r="E64" i="13"/>
  <c r="F26"/>
  <c r="BZ23" i="2"/>
  <c r="AI23"/>
  <c r="AR23"/>
  <c r="F72" i="12"/>
  <c r="F96"/>
  <c r="E96"/>
  <c r="BA22" i="2"/>
  <c r="F83" i="11"/>
  <c r="EO21" i="2"/>
  <c r="EP21" s="1"/>
  <c r="E88" i="11"/>
  <c r="AF21" i="2"/>
  <c r="AJ31"/>
  <c r="AJ32" s="1"/>
  <c r="AJ33" s="1"/>
  <c r="K21"/>
  <c r="ES20"/>
  <c r="F66" i="10"/>
  <c r="F77"/>
  <c r="F7"/>
  <c r="DO20" i="2"/>
  <c r="E29" i="10"/>
  <c r="E20"/>
  <c r="E14"/>
  <c r="E87" i="9"/>
  <c r="E66"/>
  <c r="DO19" i="2"/>
  <c r="E34" i="9"/>
  <c r="F26"/>
  <c r="EV18" i="2"/>
  <c r="EJ18"/>
  <c r="F20" i="8"/>
  <c r="E95"/>
  <c r="F34"/>
  <c r="BK31" i="2"/>
  <c r="E20" i="7"/>
  <c r="O31" i="2"/>
  <c r="O33" s="1"/>
  <c r="E87" i="7"/>
  <c r="AU17" i="2"/>
  <c r="F93" i="7"/>
  <c r="E65"/>
  <c r="ES16" i="2"/>
  <c r="E20" i="6"/>
  <c r="BO16" i="2"/>
  <c r="BP16" s="1"/>
  <c r="E92" i="6"/>
  <c r="DR16" i="2"/>
  <c r="E12" i="6"/>
  <c r="DU16" i="2"/>
  <c r="AI16"/>
  <c r="AC16"/>
  <c r="W16"/>
  <c r="C101" i="5"/>
  <c r="D101"/>
  <c r="EV15" i="2"/>
  <c r="BC32"/>
  <c r="BC33" s="1"/>
  <c r="E12" i="4"/>
  <c r="F90"/>
  <c r="F20"/>
  <c r="Q29" i="2"/>
  <c r="DX28"/>
  <c r="DR28"/>
  <c r="CE28"/>
  <c r="Q27"/>
  <c r="N27"/>
  <c r="T26"/>
  <c r="Q24"/>
  <c r="DK23"/>
  <c r="AC23"/>
  <c r="BZ22"/>
  <c r="W22"/>
  <c r="DU19"/>
  <c r="BZ19"/>
  <c r="AL18"/>
  <c r="CN16"/>
  <c r="AO16"/>
  <c r="DK15"/>
  <c r="DJ15"/>
  <c r="AO15"/>
  <c r="AA31"/>
  <c r="AA33" s="1"/>
  <c r="E17" i="4"/>
  <c r="C4"/>
  <c r="C37" s="1"/>
  <c r="F83" i="5"/>
  <c r="EP16" i="2"/>
  <c r="E81" i="6"/>
  <c r="F17"/>
  <c r="F87" i="7"/>
  <c r="F29"/>
  <c r="F5"/>
  <c r="E56" i="8"/>
  <c r="E17"/>
  <c r="E79" i="9"/>
  <c r="F31"/>
  <c r="C4"/>
  <c r="E82" i="10"/>
  <c r="F56"/>
  <c r="E36"/>
  <c r="E17"/>
  <c r="F77" i="11"/>
  <c r="E17"/>
  <c r="E20" i="13"/>
  <c r="E31" i="14"/>
  <c r="E29"/>
  <c r="C25" i="15"/>
  <c r="E12"/>
  <c r="F87" i="16"/>
  <c r="F14"/>
  <c r="F89" i="17"/>
  <c r="E12"/>
  <c r="C4"/>
  <c r="E5"/>
  <c r="E20" i="18"/>
  <c r="E5" i="19"/>
  <c r="C4" i="14"/>
  <c r="F31" i="13"/>
  <c r="E74" i="9"/>
  <c r="DK17" i="2"/>
  <c r="G21"/>
  <c r="F7" i="13"/>
  <c r="E64" i="10"/>
  <c r="BG15" i="2"/>
  <c r="K16"/>
  <c r="BG22"/>
  <c r="AR21"/>
  <c r="E34" i="8"/>
  <c r="E26" i="7"/>
  <c r="F65" i="16"/>
  <c r="BZ26" i="2"/>
  <c r="ES24"/>
  <c r="E41" i="18"/>
  <c r="CT28" i="2"/>
  <c r="D25" i="6"/>
  <c r="E68" i="4"/>
  <c r="F77" i="8"/>
  <c r="H20" i="1"/>
  <c r="CT15" i="2"/>
  <c r="E68" i="6"/>
  <c r="AF27" i="2"/>
  <c r="AF25"/>
  <c r="N25"/>
  <c r="T24"/>
  <c r="C4" i="7"/>
  <c r="C4" i="8"/>
  <c r="BS19" i="2"/>
  <c r="D4" i="10"/>
  <c r="C4" i="11"/>
  <c r="E14" i="15"/>
  <c r="F17" i="16"/>
  <c r="F85" i="19"/>
  <c r="C25"/>
  <c r="E7" i="9"/>
  <c r="F26" i="17"/>
  <c r="Z24" i="2"/>
  <c r="Z16"/>
  <c r="F65" i="7"/>
  <c r="D4" i="5"/>
  <c r="E5" i="15"/>
  <c r="BZ17" i="2"/>
  <c r="BZ21"/>
  <c r="ED18"/>
  <c r="F5" i="6"/>
  <c r="DK22" i="2"/>
  <c r="BA20"/>
  <c r="AR17"/>
  <c r="E72" i="8"/>
  <c r="D98" i="11"/>
  <c r="F56"/>
  <c r="F58" i="9"/>
  <c r="E56" i="12"/>
  <c r="F57" i="17"/>
  <c r="DK18" i="2"/>
  <c r="DR18"/>
  <c r="E56" i="11"/>
  <c r="F89" i="18"/>
  <c r="BZ28" i="2"/>
  <c r="F14" i="18"/>
  <c r="E35"/>
  <c r="W28" i="2"/>
  <c r="C89" i="18"/>
  <c r="EQ28" i="2" s="1"/>
  <c r="ES28" s="1"/>
  <c r="F5" i="18"/>
  <c r="F35"/>
  <c r="F26"/>
  <c r="E12"/>
  <c r="E69" i="19"/>
  <c r="BZ29" i="2"/>
  <c r="E37" i="18"/>
  <c r="E38" i="19"/>
  <c r="F17" i="17"/>
  <c r="DQ31" i="2"/>
  <c r="D4" i="16"/>
  <c r="F7" i="18"/>
  <c r="BZ27" i="2"/>
  <c r="CN27"/>
  <c r="DT31"/>
  <c r="AG31"/>
  <c r="I31"/>
  <c r="I33" s="1"/>
  <c r="D97" i="16"/>
  <c r="EG27" i="2"/>
  <c r="DO26"/>
  <c r="CP31"/>
  <c r="CP33" s="1"/>
  <c r="D99" i="18"/>
  <c r="H33" i="1"/>
  <c r="H6"/>
  <c r="BR26" i="2"/>
  <c r="AQ31"/>
  <c r="EM25"/>
  <c r="DJ25"/>
  <c r="W25"/>
  <c r="E83" i="15"/>
  <c r="D25"/>
  <c r="E64" i="14"/>
  <c r="AE31" i="2"/>
  <c r="AE33" s="1"/>
  <c r="CL31"/>
  <c r="D98" i="15"/>
  <c r="F77" i="14"/>
  <c r="E41"/>
  <c r="BZ25" i="2"/>
  <c r="E81" i="15"/>
  <c r="DP31" i="2"/>
  <c r="DP33" s="1"/>
  <c r="DJ24"/>
  <c r="F64" i="15"/>
  <c r="H24" i="1"/>
  <c r="BY32" i="2"/>
  <c r="BY33" s="1"/>
  <c r="EM26"/>
  <c r="F77" i="15"/>
  <c r="Z21" i="2"/>
  <c r="E77" i="8"/>
  <c r="AC15" i="2"/>
  <c r="EU14"/>
  <c r="EV14" s="1"/>
  <c r="ES17"/>
  <c r="E7" i="13"/>
  <c r="F34" i="9"/>
  <c r="E34" i="15"/>
  <c r="F95" i="18"/>
  <c r="DO17" i="2"/>
  <c r="F92" i="9"/>
  <c r="G34" i="1"/>
  <c r="G7"/>
  <c r="BF29" i="2"/>
  <c r="G29" s="1"/>
  <c r="EC26"/>
  <c r="EO25"/>
  <c r="EP25" s="1"/>
  <c r="N23"/>
  <c r="EC16"/>
  <c r="ED16" s="1"/>
  <c r="F26" i="6"/>
  <c r="DJ26" i="2"/>
  <c r="AN31"/>
  <c r="E63" i="16"/>
  <c r="E85" i="19"/>
  <c r="AW32" i="2"/>
  <c r="AW33" s="1"/>
  <c r="E66" i="12"/>
  <c r="F66"/>
  <c r="F81" i="15"/>
  <c r="F64" i="13"/>
  <c r="F72" i="8"/>
  <c r="C98"/>
  <c r="D98" i="14"/>
  <c r="E79" i="13"/>
  <c r="E20" i="12"/>
  <c r="F83" i="15"/>
  <c r="E91" i="5"/>
  <c r="F17" i="15"/>
  <c r="EU17" i="2"/>
  <c r="EV17" s="1"/>
  <c r="E85" i="6"/>
  <c r="F32"/>
  <c r="CK17" i="2"/>
  <c r="E17" i="6"/>
  <c r="EL15" i="2"/>
  <c r="EM15" s="1"/>
  <c r="F36" i="10"/>
  <c r="K29" i="2"/>
  <c r="F26" i="7"/>
  <c r="E7" i="16"/>
  <c r="F26" i="15"/>
  <c r="E31" i="9"/>
  <c r="D4" i="15"/>
  <c r="AP29" i="2"/>
  <c r="AR29" s="1"/>
  <c r="E29" i="15"/>
  <c r="D25" i="9"/>
  <c r="F82" i="7"/>
  <c r="F34" i="15"/>
  <c r="E92" i="13"/>
  <c r="F17" i="18"/>
  <c r="DR14" i="2"/>
  <c r="F17" i="11"/>
  <c r="F85" i="6"/>
  <c r="F75" i="13"/>
  <c r="F80" i="16"/>
  <c r="F61" i="19"/>
  <c r="E14" i="18"/>
  <c r="F20" i="14"/>
  <c r="Q25" i="2"/>
  <c r="CK25"/>
  <c r="Z22"/>
  <c r="EK20"/>
  <c r="EM20" s="1"/>
  <c r="EH16"/>
  <c r="EJ16" s="1"/>
  <c r="E58" i="9"/>
  <c r="F7"/>
  <c r="E64" i="15"/>
  <c r="F79" i="13"/>
  <c r="E93" i="7"/>
  <c r="E5" i="6"/>
  <c r="D25" i="10"/>
  <c r="DN31" i="2"/>
  <c r="DN33" s="1"/>
  <c r="E37" i="12"/>
  <c r="F64"/>
  <c r="EC28" i="2"/>
  <c r="AU24"/>
  <c r="AR16"/>
  <c r="E66" i="6"/>
  <c r="DJ18" i="2"/>
  <c r="F17" i="19"/>
  <c r="E29" i="4"/>
  <c r="E80" i="16"/>
  <c r="E100" i="9"/>
  <c r="DJ19" i="2"/>
  <c r="F14" i="4"/>
  <c r="E77" i="15"/>
  <c r="E94"/>
  <c r="E82" i="12"/>
  <c r="E78" i="19"/>
  <c r="F29" i="10"/>
  <c r="E84"/>
  <c r="F66" i="8"/>
  <c r="E83" i="5"/>
  <c r="ES25" i="2"/>
  <c r="C4" i="13"/>
  <c r="F21" i="1"/>
  <c r="F66" i="14"/>
  <c r="E95" i="18"/>
  <c r="F34" i="19"/>
  <c r="CK29" i="2"/>
  <c r="DO24"/>
  <c r="CK24"/>
  <c r="AU23"/>
  <c r="CS31"/>
  <c r="CS33" s="1"/>
  <c r="AU20"/>
  <c r="EB17"/>
  <c r="ED17" s="1"/>
  <c r="Z15"/>
  <c r="EE14"/>
  <c r="EG14" s="1"/>
  <c r="E31" i="13"/>
  <c r="F12"/>
  <c r="E65" i="18"/>
  <c r="AR28" i="2"/>
  <c r="DR17"/>
  <c r="AI25"/>
  <c r="W24"/>
  <c r="EE29"/>
  <c r="EG29" s="1"/>
  <c r="CN29"/>
  <c r="AF16"/>
  <c r="F98" i="6"/>
  <c r="N28" i="2"/>
  <c r="D97" i="7"/>
  <c r="AI28" i="2"/>
  <c r="CN21"/>
  <c r="K14"/>
  <c r="EA28"/>
  <c r="CK21"/>
  <c r="F58" i="6"/>
  <c r="F7"/>
  <c r="DM31" i="2"/>
  <c r="DM33" s="1"/>
  <c r="CE26"/>
  <c r="CA26"/>
  <c r="CA29"/>
  <c r="CA28"/>
  <c r="CA27"/>
  <c r="CO31"/>
  <c r="CO33" s="1"/>
  <c r="CA24"/>
  <c r="CA23"/>
  <c r="EP22"/>
  <c r="CF31"/>
  <c r="CF33" s="1"/>
  <c r="CA22"/>
  <c r="AD31"/>
  <c r="L31"/>
  <c r="L33" s="1"/>
  <c r="AC22"/>
  <c r="CA21"/>
  <c r="CA18"/>
  <c r="BA19"/>
  <c r="CA25"/>
  <c r="CA20"/>
  <c r="CA19"/>
  <c r="CA16"/>
  <c r="CA15"/>
  <c r="CA14"/>
  <c r="G20"/>
  <c r="AF22"/>
  <c r="CE20"/>
  <c r="M31"/>
  <c r="P31"/>
  <c r="E37" i="7"/>
  <c r="F37"/>
  <c r="E58" i="6"/>
  <c r="E55" i="7"/>
  <c r="F55"/>
  <c r="F38" i="19"/>
  <c r="EA17" i="2"/>
  <c r="F14" i="5"/>
  <c r="EV19" i="2"/>
  <c r="E26" i="9"/>
  <c r="E31" i="10"/>
  <c r="F5"/>
  <c r="E75" i="13"/>
  <c r="F92" i="6"/>
  <c r="H36" i="1"/>
  <c r="CH18" i="2"/>
  <c r="F17" i="10"/>
  <c r="F56" i="12"/>
  <c r="CH14" i="2"/>
  <c r="F12" i="14"/>
  <c r="F12" i="17"/>
  <c r="E5" i="18"/>
  <c r="E7" i="14"/>
  <c r="E7" i="15"/>
  <c r="T22" i="2"/>
  <c r="F5" i="8"/>
  <c r="F30" i="1"/>
  <c r="H30" s="1"/>
  <c r="F37" i="5"/>
  <c r="E82" i="7"/>
  <c r="EN17" i="2"/>
  <c r="EP17" s="1"/>
  <c r="F36" i="8"/>
  <c r="BQ18" i="2"/>
  <c r="BS18" s="1"/>
  <c r="E26" i="8"/>
  <c r="D25"/>
  <c r="E12" i="13"/>
  <c r="DJ22" i="2"/>
  <c r="BS22"/>
  <c r="E26" i="4"/>
  <c r="F26"/>
  <c r="C4" i="15"/>
  <c r="E65" i="16"/>
  <c r="EB26" i="2"/>
  <c r="F7" i="17"/>
  <c r="E7"/>
  <c r="F31" i="1"/>
  <c r="F73" i="4"/>
  <c r="EI14" i="2"/>
  <c r="EJ14" s="1"/>
  <c r="Z29"/>
  <c r="DO28"/>
  <c r="Z27"/>
  <c r="AU27"/>
  <c r="AU26"/>
  <c r="DR24"/>
  <c r="AF24"/>
  <c r="Z23"/>
  <c r="AF23"/>
  <c r="CK20"/>
  <c r="AU16"/>
  <c r="CK15"/>
  <c r="K15"/>
  <c r="F12" i="4"/>
  <c r="E73" i="5"/>
  <c r="E80" i="7"/>
  <c r="F7" i="14"/>
  <c r="F5" i="15"/>
  <c r="F7"/>
  <c r="F63" i="16"/>
  <c r="E31" i="19"/>
  <c r="E67" i="17"/>
  <c r="AU28" i="2"/>
  <c r="AR14"/>
  <c r="AR25"/>
  <c r="BA14"/>
  <c r="F14"/>
  <c r="CE24"/>
  <c r="T21"/>
  <c r="F12" i="19"/>
  <c r="F41" i="12"/>
  <c r="E41"/>
  <c r="F38" i="17"/>
  <c r="E38"/>
  <c r="AF29" i="2"/>
  <c r="E14" i="11"/>
  <c r="D4"/>
  <c r="E7" i="7"/>
  <c r="C71"/>
  <c r="EE17" i="2" s="1"/>
  <c r="F15" i="1"/>
  <c r="H15" s="1"/>
  <c r="CE27" i="2"/>
  <c r="T23"/>
  <c r="DX15"/>
  <c r="EP14"/>
  <c r="F30" i="6"/>
  <c r="D99" i="10"/>
  <c r="G18" i="1"/>
  <c r="H18" s="1"/>
  <c r="K23" i="2"/>
  <c r="DV31"/>
  <c r="CJ31"/>
  <c r="CJ33" s="1"/>
  <c r="EJ25"/>
  <c r="E40" i="7"/>
  <c r="F69" i="19"/>
  <c r="AL24" i="2"/>
  <c r="BZ20"/>
  <c r="E77" i="14"/>
  <c r="DA32" i="2"/>
  <c r="DA33" s="1"/>
  <c r="EP29"/>
  <c r="ES27"/>
  <c r="DK25"/>
  <c r="BG23"/>
  <c r="E37" i="9"/>
  <c r="F46" i="17"/>
  <c r="F34"/>
  <c r="E72" i="12"/>
  <c r="AC26" i="2"/>
  <c r="DU24"/>
  <c r="CH24"/>
  <c r="AO19"/>
  <c r="N19"/>
  <c r="DU18"/>
  <c r="E87" i="6"/>
  <c r="F17" i="9"/>
  <c r="F82" i="10"/>
  <c r="E5"/>
  <c r="E86" i="13"/>
  <c r="F82" i="16"/>
  <c r="G24" i="2"/>
  <c r="E9" i="1"/>
  <c r="AK31" i="2"/>
  <c r="EE22"/>
  <c r="EG22" s="1"/>
  <c r="E73" i="17"/>
  <c r="AX31" i="2"/>
  <c r="BS29"/>
  <c r="EA26"/>
  <c r="DX26"/>
  <c r="DK26"/>
  <c r="AI26"/>
  <c r="DU23"/>
  <c r="Q21"/>
  <c r="AI21"/>
  <c r="Q18"/>
  <c r="DU17"/>
  <c r="X31"/>
  <c r="X33" s="1"/>
  <c r="R31"/>
  <c r="R33" s="1"/>
  <c r="EA16"/>
  <c r="CE16"/>
  <c r="Q16"/>
  <c r="E86" i="5"/>
  <c r="F66" i="6"/>
  <c r="F35"/>
  <c r="E29" i="7"/>
  <c r="E17"/>
  <c r="F64" i="8"/>
  <c r="E31"/>
  <c r="F29" i="11"/>
  <c r="E84" i="12"/>
  <c r="EM24" i="2"/>
  <c r="D25" i="14"/>
  <c r="F84" i="18"/>
  <c r="F37"/>
  <c r="F20"/>
  <c r="D4"/>
  <c r="E60" i="4"/>
  <c r="F41" i="18"/>
  <c r="AC25" i="2"/>
  <c r="S31"/>
  <c r="F88" i="15"/>
  <c r="H32" i="1"/>
  <c r="H12"/>
  <c r="E81" i="14"/>
  <c r="G27" i="2"/>
  <c r="CG31"/>
  <c r="CG33" s="1"/>
  <c r="CM31"/>
  <c r="CM33" s="1"/>
  <c r="AB31"/>
  <c r="EK17"/>
  <c r="EM17" s="1"/>
  <c r="N17"/>
  <c r="ED22"/>
  <c r="EM29"/>
  <c r="F91" i="5"/>
  <c r="EP19" i="2"/>
  <c r="F20" i="12"/>
  <c r="F34" i="7"/>
  <c r="BS16" i="2"/>
  <c r="CC31"/>
  <c r="CC33" s="1"/>
  <c r="H37" i="1"/>
  <c r="CZ31" i="2"/>
  <c r="DB31"/>
  <c r="BX32"/>
  <c r="BX33" s="1"/>
  <c r="T29"/>
  <c r="EV28"/>
  <c r="AC28"/>
  <c r="T27"/>
  <c r="DX24"/>
  <c r="DX23"/>
  <c r="DR23"/>
  <c r="W23"/>
  <c r="CE22"/>
  <c r="DX21"/>
  <c r="BG21"/>
  <c r="AI20"/>
  <c r="W20"/>
  <c r="Q20"/>
  <c r="N20"/>
  <c r="CN19"/>
  <c r="AM31"/>
  <c r="AM32" s="1"/>
  <c r="AM33" s="1"/>
  <c r="AI19"/>
  <c r="AC19"/>
  <c r="DX18"/>
  <c r="DX17"/>
  <c r="CE17"/>
  <c r="AC17"/>
  <c r="T17"/>
  <c r="T16"/>
  <c r="N16"/>
  <c r="Q15"/>
  <c r="N15"/>
  <c r="DJ14"/>
  <c r="CN14"/>
  <c r="AI14"/>
  <c r="F29" i="4"/>
  <c r="E5"/>
  <c r="E57" i="5"/>
  <c r="D25"/>
  <c r="E30" i="6"/>
  <c r="E5" i="7"/>
  <c r="E20" i="8"/>
  <c r="E12"/>
  <c r="E14" i="9"/>
  <c r="F31" i="10"/>
  <c r="F26"/>
  <c r="F88" i="11"/>
  <c r="E29"/>
  <c r="F31" i="14"/>
  <c r="E93" i="16"/>
  <c r="F84" i="17"/>
  <c r="E57"/>
  <c r="E20"/>
  <c r="F78" i="19"/>
  <c r="F20"/>
  <c r="H38" i="1"/>
  <c r="BG27" i="2"/>
  <c r="BE31"/>
  <c r="BE33" s="1"/>
  <c r="E36" i="7"/>
  <c r="F36"/>
  <c r="BQ17" i="2"/>
  <c r="BS17" s="1"/>
  <c r="DZ31"/>
  <c r="DZ33" s="1"/>
  <c r="EV26"/>
  <c r="DJ23"/>
  <c r="AF17"/>
  <c r="CH16"/>
  <c r="EA15"/>
  <c r="BZ15"/>
  <c r="E64" i="8"/>
  <c r="F89" i="10"/>
  <c r="F14"/>
  <c r="F84" i="12"/>
  <c r="F5" i="13"/>
  <c r="F83" i="14"/>
  <c r="E26" i="15"/>
  <c r="F12"/>
  <c r="E31" i="16"/>
  <c r="F20" i="17"/>
  <c r="F65" i="18"/>
  <c r="E20" i="19"/>
  <c r="Z26" i="2"/>
  <c r="E62" i="13"/>
  <c r="F40" i="16"/>
  <c r="E40" i="10"/>
  <c r="EM16" i="2"/>
  <c r="CN26"/>
  <c r="EP24"/>
  <c r="EM22"/>
  <c r="EA22"/>
  <c r="CN22"/>
  <c r="DU21"/>
  <c r="ED20"/>
  <c r="EA19"/>
  <c r="AI15"/>
  <c r="T15"/>
  <c r="T14"/>
  <c r="EP20"/>
  <c r="F14" i="15"/>
  <c r="E5" i="16"/>
  <c r="C25" i="13"/>
  <c r="E65" i="5"/>
  <c r="Z18" i="2"/>
  <c r="F68" i="4"/>
  <c r="DS31" i="2"/>
  <c r="DS33" s="1"/>
  <c r="CH15"/>
  <c r="AC14"/>
  <c r="E30" i="5"/>
  <c r="F20" i="7"/>
  <c r="F29" i="14"/>
  <c r="F12" i="18"/>
  <c r="C4"/>
  <c r="F7" i="4"/>
  <c r="AU15" i="2"/>
  <c r="F32" i="5"/>
  <c r="BA28" i="2"/>
  <c r="EA27"/>
  <c r="AF26"/>
  <c r="Q26"/>
  <c r="DU25"/>
  <c r="CN24"/>
  <c r="ES23"/>
  <c r="EV21"/>
  <c r="AC21"/>
  <c r="EA20"/>
  <c r="DU20"/>
  <c r="CN20"/>
  <c r="CH20"/>
  <c r="ES15"/>
  <c r="F84" i="4"/>
  <c r="E14" i="5"/>
  <c r="F89" i="8"/>
  <c r="F12"/>
  <c r="C25" i="10"/>
  <c r="E83" i="11"/>
  <c r="BR28" i="2"/>
  <c r="G28" s="1"/>
  <c r="K28"/>
  <c r="K24"/>
  <c r="F66" i="15"/>
  <c r="BB31" i="2"/>
  <c r="BD14"/>
  <c r="G39" i="1"/>
  <c r="F5"/>
  <c r="E12" i="5"/>
  <c r="F12"/>
  <c r="E31" i="7"/>
  <c r="F31"/>
  <c r="C25"/>
  <c r="F17" i="8"/>
  <c r="D4"/>
  <c r="EH19" i="2"/>
  <c r="EJ19" s="1"/>
  <c r="F79" i="9"/>
  <c r="E5"/>
  <c r="F5"/>
  <c r="E77" i="10"/>
  <c r="EI20" i="2"/>
  <c r="EI21"/>
  <c r="EJ21" s="1"/>
  <c r="E77" i="11"/>
  <c r="E31"/>
  <c r="E26"/>
  <c r="F26"/>
  <c r="E32" i="12"/>
  <c r="F32"/>
  <c r="E34" i="13"/>
  <c r="BR23" i="2"/>
  <c r="BS23" s="1"/>
  <c r="F34" i="13"/>
  <c r="E14"/>
  <c r="F14"/>
  <c r="F20" i="16"/>
  <c r="E20"/>
  <c r="E29" i="17"/>
  <c r="F29"/>
  <c r="D25"/>
  <c r="E61" i="19"/>
  <c r="DY29" i="2"/>
  <c r="EA29" s="1"/>
  <c r="EK18"/>
  <c r="E81" i="8"/>
  <c r="C25"/>
  <c r="F26"/>
  <c r="G16" i="1"/>
  <c r="D16" s="1"/>
  <c r="E68" i="9"/>
  <c r="EC19" i="2"/>
  <c r="F68" i="9"/>
  <c r="E66" i="11"/>
  <c r="F66"/>
  <c r="EC21" i="2"/>
  <c r="E77" i="4"/>
  <c r="EK14" i="2"/>
  <c r="F77" i="4"/>
  <c r="C72" i="15"/>
  <c r="C98" s="1"/>
  <c r="E75"/>
  <c r="C71" i="16"/>
  <c r="F72"/>
  <c r="E72"/>
  <c r="C82" i="17"/>
  <c r="E82" s="1"/>
  <c r="F83"/>
  <c r="E83"/>
  <c r="E77" i="18"/>
  <c r="C73"/>
  <c r="F77"/>
  <c r="E64"/>
  <c r="C57"/>
  <c r="F64"/>
  <c r="C74" i="19"/>
  <c r="C95" s="1"/>
  <c r="F77"/>
  <c r="H11" i="1"/>
  <c r="D102" i="6"/>
  <c r="F94" i="9"/>
  <c r="E89" i="10"/>
  <c r="EV23" i="2"/>
  <c r="F65" i="5"/>
  <c r="E32" i="18"/>
  <c r="CK18" i="2"/>
  <c r="G13" i="1"/>
  <c r="BF14" i="2"/>
  <c r="E31" i="4"/>
  <c r="E5" i="5"/>
  <c r="F5"/>
  <c r="ET16" i="2"/>
  <c r="E98" i="6"/>
  <c r="E14"/>
  <c r="D4"/>
  <c r="F14"/>
  <c r="EQ19" i="2"/>
  <c r="E94" i="9"/>
  <c r="EE19" i="2"/>
  <c r="C104" i="9"/>
  <c r="F95" i="10"/>
  <c r="EU20" i="2"/>
  <c r="E95" i="10"/>
  <c r="E56"/>
  <c r="F36" i="11"/>
  <c r="BQ21" i="2"/>
  <c r="BS21" s="1"/>
  <c r="E36" i="11"/>
  <c r="E37" i="15"/>
  <c r="BQ25" i="2"/>
  <c r="F25" s="1"/>
  <c r="F37" i="15"/>
  <c r="EB28" i="2"/>
  <c r="F67" i="18"/>
  <c r="ET29" i="2"/>
  <c r="EV29" s="1"/>
  <c r="F91" i="19"/>
  <c r="F35" i="1"/>
  <c r="E12" i="11"/>
  <c r="F12"/>
  <c r="EE15" i="2"/>
  <c r="F73" i="5"/>
  <c r="D99" i="17"/>
  <c r="E65"/>
  <c r="F65"/>
  <c r="F76" i="16"/>
  <c r="E76"/>
  <c r="EI26" i="2"/>
  <c r="E53" i="19"/>
  <c r="F53"/>
  <c r="E82" i="18"/>
  <c r="EL28" i="2"/>
  <c r="EM28" s="1"/>
  <c r="F82" i="18"/>
  <c r="F39" i="4"/>
  <c r="E77" i="6"/>
  <c r="C74"/>
  <c r="F77"/>
  <c r="E73" i="7"/>
  <c r="F73"/>
  <c r="F79"/>
  <c r="C76"/>
  <c r="CR31" i="2"/>
  <c r="CR33" s="1"/>
  <c r="CT19"/>
  <c r="F73" i="17"/>
  <c r="CN28" i="2"/>
  <c r="F31" i="8"/>
  <c r="E17" i="9"/>
  <c r="F31" i="11"/>
  <c r="C96" i="13"/>
  <c r="F88" i="14"/>
  <c r="C25"/>
  <c r="E14" i="16"/>
  <c r="D104" i="9"/>
  <c r="ES22" i="2"/>
  <c r="DK16"/>
  <c r="DX16"/>
  <c r="F19" i="1"/>
  <c r="C19" s="1"/>
  <c r="F7"/>
  <c r="EH15" i="2"/>
  <c r="F78" i="5"/>
  <c r="E78"/>
  <c r="E14" i="7"/>
  <c r="F14"/>
  <c r="AY18" i="2"/>
  <c r="F29" i="8"/>
  <c r="E29"/>
  <c r="E84" i="9"/>
  <c r="F84"/>
  <c r="EL19" i="2"/>
  <c r="F12" i="10"/>
  <c r="C4"/>
  <c r="F64" i="11"/>
  <c r="E20"/>
  <c r="F20"/>
  <c r="E5"/>
  <c r="F5"/>
  <c r="F17" i="12"/>
  <c r="C4"/>
  <c r="E17"/>
  <c r="F81" i="13"/>
  <c r="EO23" i="2"/>
  <c r="EP23" s="1"/>
  <c r="E81" i="13"/>
  <c r="EE23" i="2"/>
  <c r="F70" i="13"/>
  <c r="F56" i="14"/>
  <c r="E56"/>
  <c r="E12"/>
  <c r="D4"/>
  <c r="EL27" i="2"/>
  <c r="D4" i="17"/>
  <c r="F14"/>
  <c r="E14"/>
  <c r="F30" i="18"/>
  <c r="E30"/>
  <c r="C25"/>
  <c r="E14" i="19"/>
  <c r="F14"/>
  <c r="F74" i="9"/>
  <c r="EF19" i="2"/>
  <c r="E52" i="4"/>
  <c r="F52"/>
  <c r="DK20" i="2"/>
  <c r="DR20"/>
  <c r="DO14"/>
  <c r="DK14"/>
  <c r="F35" i="12"/>
  <c r="E35"/>
  <c r="E38" i="13"/>
  <c r="F38"/>
  <c r="E7" i="5"/>
  <c r="F7"/>
  <c r="EB27" i="2"/>
  <c r="F67" i="17"/>
  <c r="E13" i="7"/>
  <c r="Y17" i="2"/>
  <c r="F13" i="7"/>
  <c r="Y19" i="2"/>
  <c r="G19" s="1"/>
  <c r="E13" i="9"/>
  <c r="D12"/>
  <c r="F95" i="8"/>
  <c r="CE23" i="2"/>
  <c r="K22"/>
  <c r="E17" i="5"/>
  <c r="F17"/>
  <c r="E63" i="7"/>
  <c r="F63"/>
  <c r="F84" i="8"/>
  <c r="E84"/>
  <c r="EO18" i="2"/>
  <c r="E29" i="9"/>
  <c r="F29"/>
  <c r="EF20" i="2"/>
  <c r="F14" i="12"/>
  <c r="D4"/>
  <c r="E29" i="13"/>
  <c r="F29"/>
  <c r="E94" i="14"/>
  <c r="F94"/>
  <c r="ET24" i="2"/>
  <c r="EV24" s="1"/>
  <c r="E14" i="14"/>
  <c r="F14"/>
  <c r="E84" i="17"/>
  <c r="EN27" i="2"/>
  <c r="EP27" s="1"/>
  <c r="E78" i="18"/>
  <c r="EH28" i="2"/>
  <c r="EJ28" s="1"/>
  <c r="F78" i="18"/>
  <c r="E80" i="19"/>
  <c r="F80"/>
  <c r="EB29" i="2"/>
  <c r="ED29" s="1"/>
  <c r="E63" i="19"/>
  <c r="F63"/>
  <c r="C4"/>
  <c r="F5"/>
  <c r="F64" i="10"/>
  <c r="EF17" i="2"/>
  <c r="EC14"/>
  <c r="F62" i="4"/>
  <c r="E62"/>
  <c r="CI31" i="2"/>
  <c r="CI33" s="1"/>
  <c r="CK16"/>
  <c r="CW14"/>
  <c r="CV31"/>
  <c r="F74" i="10"/>
  <c r="C72"/>
  <c r="EE20" i="2" s="1"/>
  <c r="F73" i="11"/>
  <c r="C72"/>
  <c r="C81"/>
  <c r="E82"/>
  <c r="E71" i="13"/>
  <c r="F71"/>
  <c r="C72" i="14"/>
  <c r="F75"/>
  <c r="F100" i="9"/>
  <c r="D25" i="7"/>
  <c r="BA21" i="2"/>
  <c r="BA15"/>
  <c r="EM23"/>
  <c r="EP28"/>
  <c r="CK26"/>
  <c r="DO25"/>
  <c r="EA24"/>
  <c r="DR21"/>
  <c r="AL21"/>
  <c r="DX20"/>
  <c r="K20"/>
  <c r="AF19"/>
  <c r="AF18"/>
  <c r="N18"/>
  <c r="CN17"/>
  <c r="Q17"/>
  <c r="AR26"/>
  <c r="H29" i="1"/>
  <c r="DJ29" i="2"/>
  <c r="CH29"/>
  <c r="N29"/>
  <c r="DU28"/>
  <c r="DU27"/>
  <c r="DO27"/>
  <c r="AC27"/>
  <c r="DR26"/>
  <c r="BG26"/>
  <c r="DR25"/>
  <c r="BG25"/>
  <c r="T25"/>
  <c r="CN25"/>
  <c r="ED24"/>
  <c r="EJ23"/>
  <c r="Q23"/>
  <c r="EV22"/>
  <c r="DU22"/>
  <c r="AI22"/>
  <c r="AC20"/>
  <c r="CE19"/>
  <c r="T19"/>
  <c r="U31"/>
  <c r="U32" s="1"/>
  <c r="U33" s="1"/>
  <c r="CH17"/>
  <c r="BG17"/>
  <c r="W17"/>
  <c r="DO16"/>
  <c r="W14"/>
  <c r="Q14"/>
  <c r="BS20"/>
  <c r="H17" i="1"/>
  <c r="DX29" i="2"/>
  <c r="CE29"/>
  <c r="DK28"/>
  <c r="CH28"/>
  <c r="T28"/>
  <c r="Q28"/>
  <c r="DR27"/>
  <c r="DU26"/>
  <c r="CH26"/>
  <c r="BG24"/>
  <c r="DX22"/>
  <c r="ES21"/>
  <c r="DO21"/>
  <c r="CH21"/>
  <c r="CE21"/>
  <c r="BG20"/>
  <c r="T20"/>
  <c r="DR19"/>
  <c r="W19"/>
  <c r="DJ17"/>
  <c r="CD31"/>
  <c r="BG16"/>
  <c r="EA14"/>
  <c r="DU14"/>
  <c r="N14"/>
  <c r="AR15"/>
  <c r="CT26"/>
  <c r="AR27"/>
  <c r="E11" i="1"/>
  <c r="BH32" i="2"/>
  <c r="BH33" s="1"/>
  <c r="BJ31"/>
  <c r="DE32"/>
  <c r="DE33" s="1"/>
  <c r="DJ28"/>
  <c r="DJ27"/>
  <c r="DW31"/>
  <c r="DW33" s="1"/>
  <c r="AH31"/>
  <c r="AH33" s="1"/>
  <c r="EG18"/>
  <c r="DK27"/>
  <c r="DJ21"/>
  <c r="AU19" l="1"/>
  <c r="AS31"/>
  <c r="AS33" s="1"/>
  <c r="F24"/>
  <c r="C24" s="1"/>
  <c r="F29"/>
  <c r="C29" s="1"/>
  <c r="F21"/>
  <c r="F18"/>
  <c r="F17"/>
  <c r="C17" s="1"/>
  <c r="C99" i="17"/>
  <c r="BP15" i="2"/>
  <c r="D37" i="19"/>
  <c r="D48" s="1"/>
  <c r="D49" s="1"/>
  <c r="D39" i="16"/>
  <c r="D50" s="1"/>
  <c r="CD33" i="2"/>
  <c r="AB33"/>
  <c r="S33"/>
  <c r="M33"/>
  <c r="I10" i="1"/>
  <c r="C10" s="1"/>
  <c r="AD33" i="2"/>
  <c r="CL33"/>
  <c r="I12" i="1"/>
  <c r="C12" s="1"/>
  <c r="AG33" i="2"/>
  <c r="DQ33"/>
  <c r="J38" i="1"/>
  <c r="ER33" i="2"/>
  <c r="DV33"/>
  <c r="P33"/>
  <c r="AQ33"/>
  <c r="G18"/>
  <c r="D18" s="1"/>
  <c r="AT31"/>
  <c r="AT33" s="1"/>
  <c r="C40" i="5"/>
  <c r="C52" s="1"/>
  <c r="C53" s="1"/>
  <c r="D40" i="18"/>
  <c r="D52" s="1"/>
  <c r="BS15" i="2"/>
  <c r="G15"/>
  <c r="D15" s="1"/>
  <c r="CB29"/>
  <c r="E25" i="15"/>
  <c r="ED26" i="2"/>
  <c r="BN31"/>
  <c r="E25" i="5"/>
  <c r="E4" i="13"/>
  <c r="CZ32" i="2"/>
  <c r="CZ33" s="1"/>
  <c r="E25" i="16"/>
  <c r="BS26" i="2"/>
  <c r="F4" i="16"/>
  <c r="E36"/>
  <c r="F36"/>
  <c r="E4" i="10"/>
  <c r="D39"/>
  <c r="D51" s="1"/>
  <c r="CB18" i="2"/>
  <c r="CB23"/>
  <c r="E4" i="16"/>
  <c r="C40" i="14"/>
  <c r="C51" s="1"/>
  <c r="F4" i="13"/>
  <c r="E25" i="12"/>
  <c r="E71" i="7"/>
  <c r="C41" i="6"/>
  <c r="C53" s="1"/>
  <c r="G16" i="2"/>
  <c r="D16" s="1"/>
  <c r="BO31"/>
  <c r="BO33" s="1"/>
  <c r="E4" i="5"/>
  <c r="F4" i="4"/>
  <c r="D47"/>
  <c r="DG20" i="2"/>
  <c r="DL23"/>
  <c r="DL19"/>
  <c r="BM31"/>
  <c r="DY31"/>
  <c r="ES26"/>
  <c r="D40" i="14"/>
  <c r="AL31" i="2"/>
  <c r="AL33" s="1"/>
  <c r="DL24"/>
  <c r="H20"/>
  <c r="C19"/>
  <c r="BL32"/>
  <c r="BL33" s="1"/>
  <c r="F98" i="8"/>
  <c r="CB16" i="2"/>
  <c r="DG14"/>
  <c r="H31" i="1"/>
  <c r="BK32" i="2"/>
  <c r="BK33" s="1"/>
  <c r="C16"/>
  <c r="CB19"/>
  <c r="C28"/>
  <c r="AZ31"/>
  <c r="E4" i="11"/>
  <c r="F25" i="9"/>
  <c r="F71" i="7"/>
  <c r="E25" i="6"/>
  <c r="F4" i="5"/>
  <c r="C23" i="2"/>
  <c r="E25" i="19"/>
  <c r="DL29" i="2"/>
  <c r="C37" i="17"/>
  <c r="C52" s="1"/>
  <c r="DL26" i="2"/>
  <c r="BA25"/>
  <c r="F25" i="15"/>
  <c r="DH22" i="2"/>
  <c r="F25" i="12"/>
  <c r="F4" i="11"/>
  <c r="I13" i="1"/>
  <c r="C13" s="1"/>
  <c r="F101" i="5"/>
  <c r="E4" i="4"/>
  <c r="F94"/>
  <c r="CB26" i="2"/>
  <c r="DL18"/>
  <c r="DL15"/>
  <c r="F25" i="19"/>
  <c r="BG29" i="2"/>
  <c r="C26"/>
  <c r="DH25"/>
  <c r="CB25"/>
  <c r="CB24"/>
  <c r="G22"/>
  <c r="H22" s="1"/>
  <c r="C40" i="12"/>
  <c r="C51" s="1"/>
  <c r="C39" i="11"/>
  <c r="C51" s="1"/>
  <c r="CB17" i="2"/>
  <c r="C39" i="7"/>
  <c r="C50" s="1"/>
  <c r="DL17" i="2"/>
  <c r="F25" i="6"/>
  <c r="AO31" i="2"/>
  <c r="AN32"/>
  <c r="AN33" s="1"/>
  <c r="E101" i="5"/>
  <c r="C15" i="2"/>
  <c r="I6" i="1"/>
  <c r="C6" s="1"/>
  <c r="C47" i="4"/>
  <c r="E94"/>
  <c r="I8" i="1"/>
  <c r="C8" s="1"/>
  <c r="DH15" i="2"/>
  <c r="CB20"/>
  <c r="C22"/>
  <c r="CB14"/>
  <c r="D28"/>
  <c r="H28"/>
  <c r="CB27"/>
  <c r="F4" i="15"/>
  <c r="DT32" i="2"/>
  <c r="DT33" s="1"/>
  <c r="CB28"/>
  <c r="E89" i="18"/>
  <c r="BZ31" i="2"/>
  <c r="BZ33" s="1"/>
  <c r="DU31"/>
  <c r="D27"/>
  <c r="DO31"/>
  <c r="CQ31"/>
  <c r="I5" i="1"/>
  <c r="C5" s="1"/>
  <c r="N31" i="2"/>
  <c r="G4" i="1"/>
  <c r="G26" i="2"/>
  <c r="D26" s="1"/>
  <c r="AF31"/>
  <c r="J10" i="1"/>
  <c r="D10" s="1"/>
  <c r="DR31" i="2"/>
  <c r="E4" i="15"/>
  <c r="D40"/>
  <c r="D51" s="1"/>
  <c r="DL25" i="2"/>
  <c r="D29"/>
  <c r="EX29" s="1"/>
  <c r="J25" i="1"/>
  <c r="D25" s="1"/>
  <c r="DH16" i="2"/>
  <c r="ED28"/>
  <c r="F25" i="10"/>
  <c r="D25" i="2"/>
  <c r="AP31"/>
  <c r="H34" i="1"/>
  <c r="D34"/>
  <c r="E34" s="1"/>
  <c r="K31" i="2"/>
  <c r="BQ31"/>
  <c r="DG18"/>
  <c r="D39" i="11"/>
  <c r="D51" s="1"/>
  <c r="DG23" i="2"/>
  <c r="J5" i="1"/>
  <c r="D5" s="1"/>
  <c r="C37" i="13"/>
  <c r="C49" s="1"/>
  <c r="E98" i="8"/>
  <c r="D20" i="2"/>
  <c r="Q31"/>
  <c r="D24"/>
  <c r="I7" i="1"/>
  <c r="C7" s="1"/>
  <c r="E25" i="9"/>
  <c r="EM18" i="2"/>
  <c r="C20"/>
  <c r="C14"/>
  <c r="J6" i="1"/>
  <c r="D6" s="1"/>
  <c r="Z19" i="2"/>
  <c r="DG22"/>
  <c r="DL16"/>
  <c r="DH28"/>
  <c r="EN31"/>
  <c r="BS28"/>
  <c r="C40" i="15"/>
  <c r="DL22" i="2"/>
  <c r="EG19"/>
  <c r="D40" i="5"/>
  <c r="T31" i="2"/>
  <c r="F98" i="12"/>
  <c r="E98"/>
  <c r="CH31" i="2"/>
  <c r="DK31"/>
  <c r="AK32"/>
  <c r="AK33" s="1"/>
  <c r="J13" i="1"/>
  <c r="D13" s="1"/>
  <c r="AX32" i="2"/>
  <c r="AX33" s="1"/>
  <c r="F25" i="5"/>
  <c r="CN31" i="2"/>
  <c r="C40" i="18"/>
  <c r="AC31" i="2"/>
  <c r="J8" i="1"/>
  <c r="D8" s="1"/>
  <c r="W31" i="2"/>
  <c r="CE31"/>
  <c r="AU18"/>
  <c r="DH20"/>
  <c r="DC31"/>
  <c r="DB32"/>
  <c r="DB33" s="1"/>
  <c r="CB15"/>
  <c r="F4" i="18"/>
  <c r="E4"/>
  <c r="J30" i="1"/>
  <c r="D30" s="1"/>
  <c r="DL28" i="2"/>
  <c r="E25" i="18"/>
  <c r="E25" i="10"/>
  <c r="C40" i="9"/>
  <c r="I18" i="1"/>
  <c r="C18" s="1"/>
  <c r="E72" i="10"/>
  <c r="C27" i="2"/>
  <c r="H27"/>
  <c r="EE24"/>
  <c r="E72" i="14"/>
  <c r="F72"/>
  <c r="C98"/>
  <c r="EK21" i="2"/>
  <c r="EM21" s="1"/>
  <c r="F81" i="11"/>
  <c r="E81"/>
  <c r="DH14" i="2"/>
  <c r="DL14"/>
  <c r="EE16"/>
  <c r="C102" i="6"/>
  <c r="E74"/>
  <c r="EV16" i="2"/>
  <c r="ET31"/>
  <c r="F73" i="18"/>
  <c r="E73"/>
  <c r="EE28" i="2"/>
  <c r="EG28" s="1"/>
  <c r="F25" i="7"/>
  <c r="E25"/>
  <c r="F72" i="11"/>
  <c r="E72"/>
  <c r="EE21" i="2"/>
  <c r="EG21" s="1"/>
  <c r="C98" i="11"/>
  <c r="CW31" i="2"/>
  <c r="CV32"/>
  <c r="CV33" s="1"/>
  <c r="E4" i="12"/>
  <c r="D40"/>
  <c r="F4"/>
  <c r="F12" i="9"/>
  <c r="E12"/>
  <c r="D4"/>
  <c r="Y31" i="2"/>
  <c r="Y33" s="1"/>
  <c r="G17"/>
  <c r="Z17"/>
  <c r="F4" i="10"/>
  <c r="C39"/>
  <c r="EJ15" i="2"/>
  <c r="F14" i="1"/>
  <c r="EG15" i="2"/>
  <c r="DG15"/>
  <c r="E4" i="6"/>
  <c r="D41"/>
  <c r="F4"/>
  <c r="G14" i="2"/>
  <c r="BG14"/>
  <c r="BF31"/>
  <c r="BF33" s="1"/>
  <c r="F57" i="18"/>
  <c r="E57"/>
  <c r="C99"/>
  <c r="EE25" i="2"/>
  <c r="E72" i="15"/>
  <c r="F72"/>
  <c r="ED21" i="2"/>
  <c r="DH21"/>
  <c r="ED19"/>
  <c r="DH19"/>
  <c r="E25" i="11"/>
  <c r="F25"/>
  <c r="EJ20" i="2"/>
  <c r="EI31"/>
  <c r="EI33" s="1"/>
  <c r="EG23"/>
  <c r="EG20"/>
  <c r="F96" i="13"/>
  <c r="EB31" i="2"/>
  <c r="EB33" s="1"/>
  <c r="DG19"/>
  <c r="ED27"/>
  <c r="CK31"/>
  <c r="DH17"/>
  <c r="EG17"/>
  <c r="EF31"/>
  <c r="EF33" s="1"/>
  <c r="EO31"/>
  <c r="EO33" s="1"/>
  <c r="EP18"/>
  <c r="BA18"/>
  <c r="AY31"/>
  <c r="AY33" s="1"/>
  <c r="C35" i="1"/>
  <c r="E35" s="1"/>
  <c r="F28"/>
  <c r="H35"/>
  <c r="F4"/>
  <c r="H5"/>
  <c r="ED14" i="2"/>
  <c r="EC31"/>
  <c r="EC33" s="1"/>
  <c r="D19"/>
  <c r="H19"/>
  <c r="D4" i="7"/>
  <c r="F12"/>
  <c r="E12"/>
  <c r="D37" i="17"/>
  <c r="F4"/>
  <c r="E4"/>
  <c r="E4" i="14"/>
  <c r="F4"/>
  <c r="EM19" i="2"/>
  <c r="EL31"/>
  <c r="EL33" s="1"/>
  <c r="F104" i="9"/>
  <c r="E104"/>
  <c r="E76" i="7"/>
  <c r="F76"/>
  <c r="C97"/>
  <c r="EH17" i="2"/>
  <c r="EJ17" s="1"/>
  <c r="ES19"/>
  <c r="EQ31"/>
  <c r="EQ33" s="1"/>
  <c r="F25" i="4"/>
  <c r="E25"/>
  <c r="F74" i="19"/>
  <c r="EH29" i="2"/>
  <c r="E74" i="19"/>
  <c r="F95"/>
  <c r="EE26" i="2"/>
  <c r="F71" i="16"/>
  <c r="C97"/>
  <c r="E71"/>
  <c r="EM14" i="2"/>
  <c r="E25" i="8"/>
  <c r="F25"/>
  <c r="F25" i="17"/>
  <c r="E25"/>
  <c r="G23" i="2"/>
  <c r="BR31"/>
  <c r="BR33" s="1"/>
  <c r="D39" i="8"/>
  <c r="F4"/>
  <c r="E4"/>
  <c r="D39" i="1"/>
  <c r="H39"/>
  <c r="G28"/>
  <c r="E96" i="13"/>
  <c r="F72" i="10"/>
  <c r="C99"/>
  <c r="E99" s="1"/>
  <c r="F25" i="18"/>
  <c r="DL20" i="2"/>
  <c r="C39" i="8"/>
  <c r="C51" s="1"/>
  <c r="D37" i="13"/>
  <c r="F25"/>
  <c r="E25"/>
  <c r="CB21" i="2"/>
  <c r="D21"/>
  <c r="EK27"/>
  <c r="DG27" s="1"/>
  <c r="E16" i="1"/>
  <c r="G14"/>
  <c r="H16"/>
  <c r="E4" i="19"/>
  <c r="C37"/>
  <c r="C48" s="1"/>
  <c r="F4"/>
  <c r="H7" i="1"/>
  <c r="F25" i="14"/>
  <c r="E25"/>
  <c r="I25" i="1"/>
  <c r="C25" s="1"/>
  <c r="CT31" i="2"/>
  <c r="E38" i="4"/>
  <c r="F38"/>
  <c r="EJ26" i="2"/>
  <c r="DH26"/>
  <c r="BS25"/>
  <c r="EV20"/>
  <c r="EU31"/>
  <c r="BB32"/>
  <c r="BB33" s="1"/>
  <c r="BD31"/>
  <c r="F74" i="6"/>
  <c r="F82" i="17"/>
  <c r="DH23" i="2"/>
  <c r="DH18"/>
  <c r="DL21"/>
  <c r="CB22"/>
  <c r="CA31"/>
  <c r="CA33" s="1"/>
  <c r="BJ32"/>
  <c r="BJ33" s="1"/>
  <c r="DX31"/>
  <c r="DH27"/>
  <c r="DL27"/>
  <c r="J12" i="1"/>
  <c r="D12" s="1"/>
  <c r="AI31" i="2"/>
  <c r="DJ31"/>
  <c r="DJ33" s="1"/>
  <c r="C50" i="13" l="1"/>
  <c r="C52" i="12"/>
  <c r="D53" i="18"/>
  <c r="F51" i="11"/>
  <c r="E10" i="1"/>
  <c r="C52" i="8"/>
  <c r="DK33" i="2"/>
  <c r="I15" i="1"/>
  <c r="C15" s="1"/>
  <c r="AP33" i="2"/>
  <c r="AO33"/>
  <c r="J17" i="1"/>
  <c r="D17" s="1"/>
  <c r="AZ33" i="2"/>
  <c r="I30" i="1"/>
  <c r="C30" s="1"/>
  <c r="E30" s="1"/>
  <c r="DY33" i="2"/>
  <c r="I20" i="1"/>
  <c r="C20" s="1"/>
  <c r="BN33" i="2"/>
  <c r="EN33"/>
  <c r="D52" i="15"/>
  <c r="D52" i="11"/>
  <c r="D52" i="10"/>
  <c r="C53" i="9"/>
  <c r="C54" s="1"/>
  <c r="C53" i="17"/>
  <c r="EW23" i="2"/>
  <c r="DG28"/>
  <c r="EW28" s="1"/>
  <c r="F25" i="16"/>
  <c r="E16" i="2"/>
  <c r="EX25"/>
  <c r="E28"/>
  <c r="C39" i="16"/>
  <c r="C50" s="1"/>
  <c r="BM32" i="2"/>
  <c r="BM33" s="1"/>
  <c r="EW20"/>
  <c r="J20" i="1"/>
  <c r="D20" s="1"/>
  <c r="C54" i="6"/>
  <c r="BP31" i="2"/>
  <c r="H16"/>
  <c r="DI14"/>
  <c r="EW19"/>
  <c r="EA31"/>
  <c r="DG21"/>
  <c r="DI21" s="1"/>
  <c r="EW14"/>
  <c r="EW22"/>
  <c r="C51" i="7"/>
  <c r="F102" i="6"/>
  <c r="H15" i="2"/>
  <c r="EX16"/>
  <c r="E26"/>
  <c r="H26"/>
  <c r="H24"/>
  <c r="E24"/>
  <c r="D22"/>
  <c r="E22" s="1"/>
  <c r="F39" i="11"/>
  <c r="E6" i="1"/>
  <c r="E37" i="4"/>
  <c r="F37"/>
  <c r="I21" i="1"/>
  <c r="C21" s="1"/>
  <c r="I24"/>
  <c r="I4"/>
  <c r="E27" i="2"/>
  <c r="EX20"/>
  <c r="K8" i="1"/>
  <c r="DI23" i="2"/>
  <c r="E8" i="1"/>
  <c r="EX28" i="2"/>
  <c r="BQ32"/>
  <c r="BQ33" s="1"/>
  <c r="F40" i="18"/>
  <c r="K5" i="1"/>
  <c r="C4"/>
  <c r="EW27" i="2"/>
  <c r="J29" i="1"/>
  <c r="D29" s="1"/>
  <c r="D51" i="16"/>
  <c r="K10" i="1"/>
  <c r="H14"/>
  <c r="AR31" i="2"/>
  <c r="H29"/>
  <c r="EX24"/>
  <c r="E29"/>
  <c r="EX18"/>
  <c r="I37" i="1"/>
  <c r="E39" i="11"/>
  <c r="E102" i="6"/>
  <c r="E40" i="18"/>
  <c r="C52"/>
  <c r="C48" i="4"/>
  <c r="E20" i="2"/>
  <c r="K6" i="1"/>
  <c r="DI20" i="2"/>
  <c r="DI22"/>
  <c r="C51" i="15"/>
  <c r="F40"/>
  <c r="E40"/>
  <c r="D52" i="5"/>
  <c r="E40"/>
  <c r="F40"/>
  <c r="E97" i="7"/>
  <c r="EX21" i="2"/>
  <c r="F97" i="7"/>
  <c r="DC32" i="2"/>
  <c r="DC33" s="1"/>
  <c r="J15" i="1"/>
  <c r="D15" s="1"/>
  <c r="AU31" i="2"/>
  <c r="H28" i="1"/>
  <c r="EK31" i="2"/>
  <c r="E95" i="19"/>
  <c r="DG17" i="2"/>
  <c r="EW17" s="1"/>
  <c r="EM27"/>
  <c r="H21"/>
  <c r="C21"/>
  <c r="E21" s="1"/>
  <c r="F37" i="13"/>
  <c r="D49"/>
  <c r="E37"/>
  <c r="H23" i="2"/>
  <c r="D23"/>
  <c r="F97" i="16"/>
  <c r="E97"/>
  <c r="E4" i="7"/>
  <c r="D39"/>
  <c r="F4"/>
  <c r="H4" i="1"/>
  <c r="F23"/>
  <c r="F27" s="1"/>
  <c r="J33"/>
  <c r="F98" i="15"/>
  <c r="E98"/>
  <c r="F99" i="18"/>
  <c r="E99"/>
  <c r="D17" i="2"/>
  <c r="H17"/>
  <c r="ET33"/>
  <c r="I41" i="1"/>
  <c r="DG16" i="2"/>
  <c r="EG16"/>
  <c r="EE31"/>
  <c r="EE33" s="1"/>
  <c r="E98" i="14"/>
  <c r="F98"/>
  <c r="F47" i="4"/>
  <c r="E47"/>
  <c r="D48"/>
  <c r="BD32" i="2"/>
  <c r="BD33" s="1"/>
  <c r="E37" i="19"/>
  <c r="F37"/>
  <c r="E39" i="1"/>
  <c r="J21"/>
  <c r="D21" s="1"/>
  <c r="BS31" i="2"/>
  <c r="I38" i="1"/>
  <c r="ES31" i="2"/>
  <c r="J31" i="1"/>
  <c r="D31" s="1"/>
  <c r="ED31" i="2"/>
  <c r="BA31"/>
  <c r="I17" i="1"/>
  <c r="C17" s="1"/>
  <c r="J32"/>
  <c r="I31"/>
  <c r="C31" s="1"/>
  <c r="EG25" i="2"/>
  <c r="DG25"/>
  <c r="DI25" s="1"/>
  <c r="J18" i="1"/>
  <c r="D18" s="1"/>
  <c r="BG31" i="2"/>
  <c r="E41" i="6"/>
  <c r="F41"/>
  <c r="D53"/>
  <c r="E15" i="2"/>
  <c r="EX15"/>
  <c r="E98" i="11"/>
  <c r="F98"/>
  <c r="EG24" i="2"/>
  <c r="DG24"/>
  <c r="DI19"/>
  <c r="F99" i="10"/>
  <c r="G23" i="1"/>
  <c r="G27" s="1"/>
  <c r="E5"/>
  <c r="DI18" i="2"/>
  <c r="EH31"/>
  <c r="EH33" s="1"/>
  <c r="C52" i="11"/>
  <c r="E51"/>
  <c r="J41" i="1"/>
  <c r="EU33" i="2"/>
  <c r="EV31"/>
  <c r="EX26"/>
  <c r="F39" i="8"/>
  <c r="D51"/>
  <c r="G51" s="1"/>
  <c r="E39"/>
  <c r="DG26" i="2"/>
  <c r="EW26" s="1"/>
  <c r="EG26"/>
  <c r="J36" i="1"/>
  <c r="E19" i="2"/>
  <c r="EX19"/>
  <c r="C18"/>
  <c r="H18"/>
  <c r="F31"/>
  <c r="F33" s="1"/>
  <c r="J37" i="1"/>
  <c r="EP31" i="2"/>
  <c r="E4" i="9"/>
  <c r="F4"/>
  <c r="D40"/>
  <c r="F40" i="12"/>
  <c r="D51"/>
  <c r="E40"/>
  <c r="E99" i="17"/>
  <c r="H25" i="2"/>
  <c r="C25"/>
  <c r="K25" i="1"/>
  <c r="E25"/>
  <c r="EJ29" i="2"/>
  <c r="DG29"/>
  <c r="F40" i="14"/>
  <c r="D51"/>
  <c r="E40"/>
  <c r="D52" i="17"/>
  <c r="E37"/>
  <c r="F37"/>
  <c r="H14" i="2"/>
  <c r="G31"/>
  <c r="G33" s="1"/>
  <c r="D14"/>
  <c r="EW15"/>
  <c r="DI15"/>
  <c r="C51" i="10"/>
  <c r="F39"/>
  <c r="E39"/>
  <c r="J7" i="1"/>
  <c r="Z31" i="2"/>
  <c r="F99" i="17"/>
  <c r="C52" i="14"/>
  <c r="I29" i="1"/>
  <c r="C29" s="1"/>
  <c r="EX27" i="2"/>
  <c r="DI27"/>
  <c r="K12" i="1"/>
  <c r="DH31" i="2"/>
  <c r="DH33" s="1"/>
  <c r="DL31"/>
  <c r="CB31"/>
  <c r="J24" i="1"/>
  <c r="F43" l="1"/>
  <c r="J4"/>
  <c r="K4" s="1"/>
  <c r="D7"/>
  <c r="E50" i="16"/>
  <c r="C53" i="18"/>
  <c r="E20" i="1"/>
  <c r="E37"/>
  <c r="K30"/>
  <c r="EM31" i="2"/>
  <c r="EK33"/>
  <c r="C52" i="15"/>
  <c r="E31" i="1"/>
  <c r="E29"/>
  <c r="D28"/>
  <c r="K38"/>
  <c r="DI28" i="2"/>
  <c r="EY28"/>
  <c r="F50" i="16"/>
  <c r="C51"/>
  <c r="F39"/>
  <c r="E39"/>
  <c r="EY20" i="2"/>
  <c r="EY19"/>
  <c r="EX22"/>
  <c r="EY22" s="1"/>
  <c r="DI17"/>
  <c r="D31"/>
  <c r="D33" s="1"/>
  <c r="EY27"/>
  <c r="K29" i="1"/>
  <c r="E52" i="18"/>
  <c r="F52"/>
  <c r="D54" i="6"/>
  <c r="E51" i="15"/>
  <c r="F51"/>
  <c r="D53" i="5"/>
  <c r="E52"/>
  <c r="F52"/>
  <c r="I36" i="1"/>
  <c r="K36" s="1"/>
  <c r="K15"/>
  <c r="E15"/>
  <c r="EY15" i="2"/>
  <c r="DI26"/>
  <c r="EW21"/>
  <c r="EY21" s="1"/>
  <c r="DG31"/>
  <c r="J28" i="1"/>
  <c r="K17"/>
  <c r="I14"/>
  <c r="I32"/>
  <c r="K32" s="1"/>
  <c r="H31" i="2"/>
  <c r="EW29"/>
  <c r="EY29" s="1"/>
  <c r="DI29"/>
  <c r="F51" i="12"/>
  <c r="E51"/>
  <c r="D52"/>
  <c r="EX14" i="2"/>
  <c r="E14"/>
  <c r="E51" i="14"/>
  <c r="F51"/>
  <c r="D52"/>
  <c r="E40" i="9"/>
  <c r="D53"/>
  <c r="F40"/>
  <c r="E23" i="2"/>
  <c r="EX23"/>
  <c r="EY23" s="1"/>
  <c r="EG31"/>
  <c r="K31" i="1"/>
  <c r="F39" i="7"/>
  <c r="D50"/>
  <c r="E39"/>
  <c r="I33" i="1"/>
  <c r="K33" s="1"/>
  <c r="EX17" i="2"/>
  <c r="EY17" s="1"/>
  <c r="E17"/>
  <c r="D50" i="13"/>
  <c r="E49"/>
  <c r="F49"/>
  <c r="E7" i="1"/>
  <c r="K7"/>
  <c r="F51" i="8"/>
  <c r="D52"/>
  <c r="E51"/>
  <c r="E53" i="6"/>
  <c r="F53"/>
  <c r="C52" i="10"/>
  <c r="E51"/>
  <c r="F51"/>
  <c r="D53" i="17"/>
  <c r="F52"/>
  <c r="E52"/>
  <c r="EW25" i="2"/>
  <c r="EY25" s="1"/>
  <c r="E25"/>
  <c r="EW18"/>
  <c r="EY18" s="1"/>
  <c r="E18"/>
  <c r="C31"/>
  <c r="C33" s="1"/>
  <c r="H23" i="1"/>
  <c r="DI24" i="2"/>
  <c r="EW24"/>
  <c r="EY24" s="1"/>
  <c r="J14" i="1"/>
  <c r="K18"/>
  <c r="E48" i="19"/>
  <c r="C49"/>
  <c r="F48"/>
  <c r="EW16" i="2"/>
  <c r="EY16" s="1"/>
  <c r="DI16"/>
  <c r="EY26"/>
  <c r="EJ31"/>
  <c r="E12" i="1"/>
  <c r="K24"/>
  <c r="J23" l="1"/>
  <c r="DI31" i="2"/>
  <c r="DG33"/>
  <c r="E38" i="1"/>
  <c r="C28"/>
  <c r="E28" s="1"/>
  <c r="E31" i="2"/>
  <c r="I28" i="1"/>
  <c r="K28" s="1"/>
  <c r="EY14" i="2"/>
  <c r="EX31"/>
  <c r="EX33" s="1"/>
  <c r="D54" i="9"/>
  <c r="F53"/>
  <c r="E53"/>
  <c r="E18" i="1"/>
  <c r="D14"/>
  <c r="D4"/>
  <c r="E4" s="1"/>
  <c r="K14"/>
  <c r="I23"/>
  <c r="I27" s="1"/>
  <c r="G43"/>
  <c r="H27"/>
  <c r="F50" i="7"/>
  <c r="D51"/>
  <c r="E50"/>
  <c r="EW31" i="2"/>
  <c r="EW33" s="1"/>
  <c r="E17" i="1"/>
  <c r="C14"/>
  <c r="C23" s="1"/>
  <c r="C27" s="1"/>
  <c r="J27" l="1"/>
  <c r="J43" s="1"/>
  <c r="G44" s="1"/>
  <c r="C43"/>
  <c r="D23"/>
  <c r="D27" s="1"/>
  <c r="I43"/>
  <c r="F44" s="1"/>
  <c r="F45" s="1"/>
  <c r="E14"/>
  <c r="EY31" i="2"/>
  <c r="K23" i="1"/>
  <c r="K27" l="1"/>
  <c r="E23"/>
  <c r="G45"/>
  <c r="C44"/>
  <c r="E27"/>
  <c r="D43"/>
  <c r="D44" s="1"/>
</calcChain>
</file>

<file path=xl/sharedStrings.xml><?xml version="1.0" encoding="utf-8"?>
<sst xmlns="http://schemas.openxmlformats.org/spreadsheetml/2006/main" count="2851" uniqueCount="440">
  <si>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</si>
  <si>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</si>
  <si>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</si>
  <si>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</si>
  <si>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</si>
  <si>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</si>
  <si>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</si>
  <si>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</si>
  <si>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</si>
  <si>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</si>
  <si>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</si>
  <si>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</si>
  <si>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</si>
  <si>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</si>
  <si>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</si>
  <si>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</si>
  <si>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</si>
  <si>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</si>
  <si>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</si>
  <si>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</si>
  <si>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</si>
  <si>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</si>
  <si>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</si>
  <si>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</si>
  <si>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</si>
  <si>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</si>
  <si>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</si>
  <si>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</si>
  <si>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</si>
  <si>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</si>
  <si>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</si>
  <si>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</si>
  <si>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</si>
  <si>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</si>
  <si>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</si>
  <si>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</si>
  <si>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</si>
  <si>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</si>
  <si>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</si>
  <si>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</si>
  <si>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</si>
  <si>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</si>
  <si>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</si>
  <si>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</si>
  <si>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</si>
  <si>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</si>
  <si>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</si>
  <si>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</si>
  <si>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</si>
  <si>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</si>
  <si>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</si>
  <si>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</si>
  <si>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</si>
  <si>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</si>
  <si>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</si>
  <si>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</si>
  <si>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</si>
  <si>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</si>
  <si>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</si>
  <si>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</si>
  <si>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</si>
  <si>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</si>
  <si>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</si>
  <si>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</si>
  <si>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</si>
  <si>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</si>
  <si>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</si>
  <si>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</si>
  <si>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</si>
  <si>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</si>
  <si>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</si>
  <si>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</si>
  <si>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</si>
  <si>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</si>
  <si>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</si>
  <si>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</si>
  <si>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</si>
  <si>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</si>
  <si>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</si>
  <si>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</si>
  <si>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</si>
  <si>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</si>
  <si>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</si>
  <si>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</si>
  <si>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</si>
  <si>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</si>
  <si>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</si>
  <si>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</si>
  <si>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</si>
  <si>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</si>
  <si>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</si>
  <si>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</si>
  <si>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</si>
  <si>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</si>
  <si>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</si>
  <si>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</si>
  <si>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</si>
  <si>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</si>
  <si>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</si>
  <si>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</si>
  <si>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</si>
  <si>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</si>
  <si>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</si>
  <si>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</si>
  <si>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</si>
  <si>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</si>
  <si>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</si>
  <si>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</si>
  <si>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</si>
  <si>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</si>
  <si>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</si>
  <si>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</si>
  <si>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</si>
  <si>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</si>
  <si>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</si>
  <si>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</si>
  <si>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</si>
  <si>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</si>
  <si>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</si>
  <si>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</si>
  <si>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</si>
  <si>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</si>
  <si>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</si>
  <si>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</si>
  <si>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</si>
  <si>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</si>
  <si>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</si>
  <si>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</si>
  <si>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</si>
  <si>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</si>
  <si>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</si>
  <si>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</si>
  <si>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</si>
  <si>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</si>
  <si>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</si>
  <si>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</si>
  <si>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</si>
  <si>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</si>
  <si>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</si>
  <si>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</si>
  <si>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</si>
  <si>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</si>
  <si>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</si>
  <si>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</si>
  <si>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</si>
  <si>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</si>
  <si>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</si>
  <si>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</si>
  <si>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</si>
  <si>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</si>
  <si>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</si>
  <si>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</si>
  <si>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</si>
  <si>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</si>
  <si>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</si>
  <si>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</si>
  <si>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</si>
  <si>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</si>
  <si>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</si>
  <si>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</si>
  <si>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</si>
  <si>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</si>
  <si>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</si>
  <si>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</si>
  <si>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</si>
  <si>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</si>
  <si>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</si>
  <si>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</si>
  <si>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</si>
  <si>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</si>
  <si>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</si>
  <si>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</si>
  <si>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</si>
  <si>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</si>
  <si>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</si>
  <si>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</si>
  <si>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</si>
  <si>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</si>
  <si>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</si>
  <si>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</si>
  <si>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</si>
  <si>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</si>
  <si>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</si>
  <si>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</si>
  <si>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</si>
  <si>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</si>
  <si>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</si>
  <si>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</si>
  <si>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</si>
  <si>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</si>
  <si>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</si>
  <si>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</si>
  <si>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</si>
  <si>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</si>
  <si>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</si>
  <si>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</si>
  <si>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</si>
  <si>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</si>
  <si>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</si>
  <si>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</si>
  <si>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</si>
  <si>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</si>
  <si>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</si>
  <si>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</si>
  <si>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</si>
  <si>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</si>
  <si>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</si>
  <si>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</si>
  <si>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</si>
  <si>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</si>
  <si>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</si>
  <si>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</si>
  <si>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</si>
  <si>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</si>
  <si>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</si>
  <si>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</si>
  <si>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</si>
  <si>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</si>
  <si>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</si>
  <si>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</si>
  <si>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</si>
  <si>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</si>
  <si>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</si>
  <si>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</si>
  <si>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</si>
  <si>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</si>
  <si>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</si>
  <si>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</si>
  <si>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</si>
  <si>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</si>
  <si>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</si>
  <si>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</si>
  <si>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</si>
  <si>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</si>
  <si>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</si>
  <si>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</si>
  <si>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</si>
  <si>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</si>
  <si>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</si>
  <si>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</si>
  <si>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</si>
  <si>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</si>
  <si>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</si>
  <si>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</si>
  <si>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</si>
  <si>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</si>
  <si>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</si>
  <si>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</si>
  <si>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</si>
  <si>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</si>
  <si>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</si>
  <si>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</si>
  <si>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</si>
  <si>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</si>
  <si>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</si>
  <si>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</si>
  <si>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</si>
  <si>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</si>
  <si>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</si>
  <si>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</si>
  <si>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</si>
  <si>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</si>
  <si>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</si>
  <si>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</si>
  <si>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</si>
  <si>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</si>
  <si>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</si>
  <si>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</si>
  <si>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</si>
  <si>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</si>
  <si>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</si>
  <si>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</si>
  <si>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</si>
  <si>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</si>
  <si>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</si>
  <si>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</si>
  <si>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</si>
  <si>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</si>
  <si>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</si>
  <si>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</si>
  <si>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</si>
  <si>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</si>
  <si>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</si>
  <si>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</si>
  <si>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</si>
  <si>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</si>
  <si>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</si>
  <si>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</si>
  <si>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</si>
  <si>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</si>
  <si>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</si>
  <si>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</si>
  <si>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</si>
  <si>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</si>
  <si>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</si>
  <si>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</si>
  <si>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</si>
  <si>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</si>
  <si>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</si>
  <si>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</si>
  <si>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</si>
  <si>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</si>
  <si>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</si>
  <si>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</si>
  <si>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</si>
  <si>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</si>
  <si>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</si>
  <si>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</si>
  <si>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</si>
  <si>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</si>
  <si>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</si>
  <si>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</si>
  <si>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</si>
  <si>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</si>
  <si>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</si>
  <si>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</si>
  <si>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</si>
  <si>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</si>
  <si>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</si>
  <si>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</si>
  <si>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</si>
  <si>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</si>
  <si>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</si>
  <si>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</si>
  <si>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возмещения ущерба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</si>
  <si>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</si>
  <si>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</si>
  <si>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</si>
  <si>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</si>
  <si>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</si>
  <si>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</si>
  <si>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</si>
  <si>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</si>
  <si>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</si>
  <si>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</si>
  <si>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</si>
  <si>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</si>
  <si>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</si>
  <si>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</si>
  <si>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</si>
  <si>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</si>
  <si>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</si>
  <si>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</si>
  <si>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</si>
  <si>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</si>
  <si>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</si>
  <si>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</si>
  <si>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</si>
  <si>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</si>
  <si>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</si>
  <si>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</si>
  <si>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</si>
  <si>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</si>
  <si>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</si>
  <si>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</si>
  <si>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</si>
  <si>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</si>
  <si>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</si>
  <si>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</si>
  <si>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</si>
  <si>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</si>
  <si>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</si>
  <si>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</si>
  <si>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</si>
  <si>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</si>
  <si>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</si>
  <si>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</si>
  <si>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</si>
  <si>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</si>
  <si>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</si>
  <si>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</si>
  <si>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</si>
  <si>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</si>
  <si>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</si>
  <si>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</si>
  <si>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</si>
  <si>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</si>
  <si>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</si>
  <si>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</si>
  <si>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</si>
  <si>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</si>
  <si>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</si>
  <si>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</si>
  <si>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</si>
  <si>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</si>
  <si>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</si>
  <si>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</si>
  <si>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</si>
  <si>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</si>
  <si>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</si>
  <si>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</si>
  <si>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</si>
  <si>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</si>
  <si>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</si>
  <si>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</si>
  <si>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</si>
  <si>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Дотация бюджетам по обеспечению сбалансированности бюджетов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</si>
  <si>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</si>
  <si>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</si>
  <si>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</si>
  <si>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>Доходы от реализации имущества                                          000 114 02014100000 420</t>
  </si>
  <si>
    <t>Денежные взыскания за нарушение законодательства</t>
  </si>
  <si>
    <t>назначено на 2020 г.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</si>
  <si>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</si>
  <si>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план на 2020 г.</t>
  </si>
  <si>
    <t>Упрощенная система налогооблажения</t>
  </si>
  <si>
    <t>Иные штафы, неустойки, пени, уплаченные в соотв с законом или договорам</t>
  </si>
  <si>
    <t>Доходы от д.в. (штрафов),поступ в счет погашения задолж., образ до 1 января 2020 года</t>
  </si>
  <si>
    <t>% исполнения</t>
  </si>
  <si>
    <t>Заместитель главы администрации Моргаушского района -начальник финансового отдела</t>
  </si>
  <si>
    <t>исполнен на 01.04.2020 г.</t>
  </si>
  <si>
    <t>исполнено на 01.04.2020 г.</t>
  </si>
  <si>
    <t xml:space="preserve">                     Анализ исполнения бюджета Кадикасинского сельского поселения на 01.04.2020 г.</t>
  </si>
  <si>
    <t>об исполнении бюджетов поселений  Моргаушского района  на 1 мая 2020 г.</t>
  </si>
  <si>
    <t xml:space="preserve">исполнено на 01.05.2020 г. </t>
  </si>
  <si>
    <t>исполнено на 01.05.2020 г.</t>
  </si>
  <si>
    <t xml:space="preserve">                                                        Моргаушского района на 01.05.2020 г. </t>
  </si>
  <si>
    <t>исполнен на 01.05.2020 г.</t>
  </si>
  <si>
    <t xml:space="preserve">                     Анализ исполнения бюджета Александровского сельского поселения на 01.05.2020 г.</t>
  </si>
  <si>
    <t>исполнено на 01.05.2020 г</t>
  </si>
  <si>
    <t xml:space="preserve">                     Анализ исполнения бюджета Большесундырского сельского поселения на 01.05.2020 г.</t>
  </si>
  <si>
    <t xml:space="preserve">                     Анализ исполнения бюджета Ильинского сельского поселения на 01.05.2020 г.</t>
  </si>
  <si>
    <t xml:space="preserve">                     Анализ исполнения бюджета Моргаушского сельского поселения на 01.05.2020 г.</t>
  </si>
  <si>
    <t xml:space="preserve">                     Анализ исполнения бюджета Москакасинского сельского поселения на 01.05.2020 г.</t>
  </si>
  <si>
    <t xml:space="preserve">                     Анализ исполнения бюджета Орининского сельского поселения на 01.05.2020 г.</t>
  </si>
  <si>
    <t xml:space="preserve">                     Анализ исполнения бюджета Сятракасинского сельского поселения на 01.05.2020 г.</t>
  </si>
  <si>
    <t xml:space="preserve">                     Анализ исполнения бюджета Тораевского сельского поселения на 01.05.2020 г.</t>
  </si>
  <si>
    <t xml:space="preserve">                     Анализ исполнения бюджета Хорнойского сельского поселения на 01.05.2020 г.</t>
  </si>
  <si>
    <t xml:space="preserve">                     Анализ исполнения бюджета Чуманкасинского сельского поселения на 01.05.2020 г.</t>
  </si>
  <si>
    <t xml:space="preserve">                     Анализ исполнения бюджета Шатьмапосинского сельского поселения на 01.05.2020 г.</t>
  </si>
  <si>
    <t xml:space="preserve">                     Анализ исполнения бюджета Юнгинского сельского поселения на 01.05.2020 г.</t>
  </si>
  <si>
    <t>исполнено на 01.05.2020г.</t>
  </si>
  <si>
    <t xml:space="preserve">                     Анализ исполнения бюджета Юськасинского сельского поселения на 01.05.2020 г.</t>
  </si>
  <si>
    <t xml:space="preserve">                     Анализ исполнения бюджета Ярабайкасинского сельского поселения на 01.05.2020 г.</t>
  </si>
  <si>
    <t xml:space="preserve">                     Анализ исполнения бюджета Ярославского сельского поселения на 01.05.2020 г.</t>
  </si>
  <si>
    <t>Анализ исполнения консолидированного бюджета Моргаушского районана 01.05.2020 г.</t>
  </si>
  <si>
    <t>Административные штрафы, установленные Кодексом Российской Федерации об административных правонарушениях</t>
  </si>
  <si>
    <t>Платежи в целях возхмещения причиненного ущерба (убытка)</t>
  </si>
  <si>
    <t>Платежи,уплачиваемые в целях возмещения вреда</t>
  </si>
  <si>
    <t>Штрафы, неустойки, пени,уплаченные в соответствии с законом или договорам в случае неисполнения или ненадлежащего исполнения обязательств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</si>
</sst>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-* #,##0.00000\ _₽_-;\-* #,##0.00000\ _₽_-;_-* &quot;-&quot;?????\ _₽_-;_-@_-"/>
    <numFmt numFmtId="185" formatCode="#,##0.0000"/>
    <numFmt numFmtId="186" formatCode="_(* #,##0.000_);_(* \(#,##0.000\);_(* &quot;-&quot;??_);_(@_)"/>
  </numFmts>
  <fonts count="43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</font>
    <font>
      <b/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33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3" fillId="0" borderId="1" xfId="11" applyNumberFormat="1" applyFont="1" applyFill="1" applyBorder="1" applyAlignment="1">
      <alignment horizontal="center" vertical="center" wrapText="1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68" fontId="3" fillId="0" borderId="1" xfId="11" applyNumberFormat="1" applyFont="1" applyBorder="1" applyAlignment="1">
      <alignment horizontal="center" vertical="center" wrapText="1"/>
    </xf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2" fontId="3" fillId="0" borderId="1" xfId="11" applyNumberFormat="1" applyFont="1" applyBorder="1" applyAlignment="1">
      <alignment horizontal="center" vertical="center" wrapText="1"/>
    </xf>
    <xf numFmtId="2" fontId="3" fillId="0" borderId="1" xfId="11" applyNumberFormat="1" applyFont="1" applyFill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" fontId="3" fillId="0" borderId="1" xfId="11" applyNumberFormat="1" applyFont="1" applyFill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5" fontId="3" fillId="0" borderId="1" xfId="11" applyNumberFormat="1" applyFont="1" applyBorder="1" applyAlignment="1">
      <alignment horizontal="center" vertical="center" wrapText="1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2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4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5" fillId="3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5" borderId="1" xfId="11" applyNumberFormat="1" applyFont="1" applyFill="1" applyBorder="1" applyAlignment="1">
      <alignment horizontal="right" vertical="center"/>
    </xf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166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2" fontId="19" fillId="0" borderId="1" xfId="11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85" fontId="27" fillId="3" borderId="1" xfId="0" applyNumberFormat="1" applyFont="1" applyFill="1" applyBorder="1" applyAlignment="1">
      <alignment vertical="center" wrapText="1"/>
    </xf>
    <xf numFmtId="166" fontId="41" fillId="3" borderId="1" xfId="0" applyNumberFormat="1" applyFont="1" applyFill="1" applyBorder="1" applyAlignment="1">
      <alignment horizontal="center" vertical="center" wrapText="1"/>
    </xf>
    <xf numFmtId="166" fontId="18" fillId="3" borderId="1" xfId="1" applyNumberFormat="1" applyFont="1" applyFill="1" applyBorder="1" applyAlignment="1">
      <alignment horizontal="right" vertical="center"/>
    </xf>
    <xf numFmtId="179" fontId="27" fillId="5" borderId="1" xfId="0" applyNumberFormat="1" applyFont="1" applyFill="1" applyBorder="1" applyAlignment="1">
      <alignment vertical="center" wrapText="1"/>
    </xf>
    <xf numFmtId="179" fontId="27" fillId="0" borderId="1" xfId="0" applyNumberFormat="1" applyFont="1" applyFill="1" applyBorder="1" applyAlignment="1">
      <alignment vertical="center" wrapText="1"/>
    </xf>
    <xf numFmtId="166" fontId="42" fillId="5" borderId="1" xfId="0" applyNumberFormat="1" applyFont="1" applyFill="1" applyBorder="1" applyAlignment="1">
      <alignment horizontal="center" vertical="center" wrapText="1"/>
    </xf>
    <xf numFmtId="166" fontId="18" fillId="5" borderId="1" xfId="12" applyNumberFormat="1" applyFont="1" applyFill="1" applyBorder="1" applyAlignment="1">
      <alignment horizontal="right" vertical="center"/>
    </xf>
    <xf numFmtId="0" fontId="18" fillId="0" borderId="1" xfId="11" applyNumberFormat="1" applyFont="1" applyBorder="1" applyAlignment="1">
      <alignment horizontal="center"/>
    </xf>
    <xf numFmtId="166" fontId="3" fillId="3" borderId="1" xfId="12" applyNumberFormat="1" applyFont="1" applyFill="1" applyBorder="1" applyAlignment="1">
      <alignment horizontal="right" vertical="center"/>
    </xf>
    <xf numFmtId="167" fontId="3" fillId="0" borderId="1" xfId="12" applyNumberFormat="1" applyFont="1" applyBorder="1" applyAlignment="1">
      <alignment horizontal="right" vertical="center"/>
    </xf>
    <xf numFmtId="167" fontId="3" fillId="3" borderId="1" xfId="12" applyNumberFormat="1" applyFont="1" applyFill="1" applyBorder="1" applyAlignment="1">
      <alignment horizontal="right" vertical="center"/>
    </xf>
    <xf numFmtId="169" fontId="3" fillId="3" borderId="1" xfId="12" applyNumberFormat="1" applyFont="1" applyFill="1" applyBorder="1" applyAlignment="1">
      <alignment horizontal="right" vertical="center"/>
    </xf>
    <xf numFmtId="167" fontId="3" fillId="5" borderId="1" xfId="11" applyNumberFormat="1" applyFont="1" applyFill="1" applyBorder="1" applyAlignment="1">
      <alignment horizontal="right" vertical="center"/>
    </xf>
    <xf numFmtId="167" fontId="3" fillId="5" borderId="1" xfId="12" applyNumberFormat="1" applyFont="1" applyFill="1" applyBorder="1" applyAlignment="1">
      <alignment horizontal="right" vertical="center"/>
    </xf>
    <xf numFmtId="183" fontId="3" fillId="3" borderId="8" xfId="12" applyNumberFormat="1" applyFont="1" applyFill="1" applyBorder="1" applyAlignment="1">
      <alignment horizontal="right" vertical="center"/>
    </xf>
    <xf numFmtId="183" fontId="3" fillId="0" borderId="8" xfId="11" applyNumberFormat="1" applyFont="1" applyBorder="1" applyAlignment="1">
      <alignment horizontal="right" vertical="center"/>
    </xf>
    <xf numFmtId="179" fontId="3" fillId="0" borderId="1" xfId="11" applyNumberFormat="1" applyFont="1" applyBorder="1" applyAlignment="1">
      <alignment horizontal="right" vertical="center"/>
    </xf>
    <xf numFmtId="183" fontId="5" fillId="3" borderId="1" xfId="0" applyNumberFormat="1" applyFont="1" applyFill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82" fontId="3" fillId="0" borderId="1" xfId="11" applyNumberFormat="1" applyFont="1" applyBorder="1" applyAlignment="1">
      <alignment horizontal="right" vertical="center"/>
    </xf>
    <xf numFmtId="4" fontId="27" fillId="3" borderId="1" xfId="0" applyNumberFormat="1" applyFont="1" applyFill="1" applyBorder="1" applyAlignment="1">
      <alignment vertical="center" wrapText="1"/>
    </xf>
    <xf numFmtId="4" fontId="27" fillId="0" borderId="1" xfId="0" applyNumberFormat="1" applyFont="1" applyFill="1" applyBorder="1" applyAlignment="1">
      <alignment vertical="center" wrapText="1"/>
    </xf>
    <xf numFmtId="4" fontId="27" fillId="5" borderId="1" xfId="0" applyNumberFormat="1" applyFont="1" applyFill="1" applyBorder="1" applyAlignment="1">
      <alignment vertical="center" wrapText="1"/>
    </xf>
    <xf numFmtId="168" fontId="3" fillId="5" borderId="1" xfId="12" applyNumberFormat="1" applyFont="1" applyFill="1" applyBorder="1" applyAlignment="1">
      <alignment horizontal="right" vertical="center"/>
    </xf>
    <xf numFmtId="0" fontId="5" fillId="0" borderId="1" xfId="12" applyNumberFormat="1" applyFont="1" applyBorder="1" applyAlignment="1">
      <alignment horizontal="center"/>
    </xf>
    <xf numFmtId="176" fontId="3" fillId="0" borderId="1" xfId="12" applyNumberFormat="1" applyFont="1" applyBorder="1" applyAlignment="1">
      <alignment horizontal="right" vertical="center"/>
    </xf>
    <xf numFmtId="186" fontId="3" fillId="0" borderId="1" xfId="9" applyNumberFormat="1" applyFont="1" applyBorder="1" applyAlignment="1">
      <alignment horizontal="right" vertical="center"/>
    </xf>
    <xf numFmtId="175" fontId="3" fillId="0" borderId="1" xfId="9" applyNumberFormat="1" applyFont="1" applyBorder="1" applyAlignment="1">
      <alignment horizontal="right" vertical="center"/>
    </xf>
    <xf numFmtId="176" fontId="3" fillId="0" borderId="1" xfId="6" applyNumberFormat="1" applyFont="1" applyBorder="1" applyAlignment="1">
      <alignment horizontal="right" vertical="center"/>
    </xf>
    <xf numFmtId="186" fontId="3" fillId="0" borderId="1" xfId="11" applyNumberFormat="1" applyFont="1" applyBorder="1" applyAlignment="1">
      <alignment horizontal="right" vertical="center"/>
    </xf>
    <xf numFmtId="174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169" fontId="18" fillId="0" borderId="1" xfId="11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485" Type="http://schemas.openxmlformats.org/officeDocument/2006/relationships/revisionLog" Target="revisionLog12.xml"/><Relationship Id="rId671" Type="http://schemas.openxmlformats.org/officeDocument/2006/relationships/revisionLog" Target="revisionLog1.xml"/><Relationship Id="rId366" Type="http://schemas.openxmlformats.org/officeDocument/2006/relationships/revisionLog" Target="revisionLog111.xml"/><Relationship Id="rId387" Type="http://schemas.openxmlformats.org/officeDocument/2006/relationships/revisionLog" Target="revisionLog121.xml"/><Relationship Id="rId510" Type="http://schemas.openxmlformats.org/officeDocument/2006/relationships/revisionLog" Target="revisionLog131.xml"/><Relationship Id="rId531" Type="http://schemas.openxmlformats.org/officeDocument/2006/relationships/revisionLog" Target="revisionLog141.xml"/><Relationship Id="rId552" Type="http://schemas.openxmlformats.org/officeDocument/2006/relationships/revisionLog" Target="revisionLog15.xml"/><Relationship Id="rId573" Type="http://schemas.openxmlformats.org/officeDocument/2006/relationships/revisionLog" Target="revisionLog11.xml"/><Relationship Id="rId594" Type="http://schemas.openxmlformats.org/officeDocument/2006/relationships/revisionLog" Target="revisionLog13.xml"/><Relationship Id="rId608" Type="http://schemas.openxmlformats.org/officeDocument/2006/relationships/revisionLog" Target="revisionLog14.xml"/><Relationship Id="rId629" Type="http://schemas.openxmlformats.org/officeDocument/2006/relationships/revisionLog" Target="revisionLog16.xml"/><Relationship Id="rId412" Type="http://schemas.openxmlformats.org/officeDocument/2006/relationships/revisionLog" Target="revisionLog1411.xml"/><Relationship Id="rId433" Type="http://schemas.openxmlformats.org/officeDocument/2006/relationships/revisionLog" Target="revisionLog18.xml"/><Relationship Id="rId454" Type="http://schemas.openxmlformats.org/officeDocument/2006/relationships/revisionLog" Target="revisionLog1121.xml"/><Relationship Id="rId475" Type="http://schemas.openxmlformats.org/officeDocument/2006/relationships/revisionLog" Target="revisionLog161.xml"/><Relationship Id="rId496" Type="http://schemas.openxmlformats.org/officeDocument/2006/relationships/revisionLog" Target="revisionLog110.xml"/><Relationship Id="rId640" Type="http://schemas.openxmlformats.org/officeDocument/2006/relationships/revisionLog" Target="revisionLog17.xml"/><Relationship Id="rId661" Type="http://schemas.openxmlformats.org/officeDocument/2006/relationships/revisionLog" Target="revisionLog19.xml"/><Relationship Id="rId377" Type="http://schemas.openxmlformats.org/officeDocument/2006/relationships/revisionLog" Target="revisionLog181.xml"/><Relationship Id="rId398" Type="http://schemas.openxmlformats.org/officeDocument/2006/relationships/revisionLog" Target="revisionLog11011.xml"/><Relationship Id="rId500" Type="http://schemas.openxmlformats.org/officeDocument/2006/relationships/revisionLog" Target="revisionLog1131.xml"/><Relationship Id="rId521" Type="http://schemas.openxmlformats.org/officeDocument/2006/relationships/revisionLog" Target="revisionLog1141.xml"/><Relationship Id="rId542" Type="http://schemas.openxmlformats.org/officeDocument/2006/relationships/revisionLog" Target="revisionLog115.xml"/><Relationship Id="rId563" Type="http://schemas.openxmlformats.org/officeDocument/2006/relationships/revisionLog" Target="revisionLog112.xml"/><Relationship Id="rId584" Type="http://schemas.openxmlformats.org/officeDocument/2006/relationships/revisionLog" Target="revisionLog132.xml"/><Relationship Id="rId619" Type="http://schemas.openxmlformats.org/officeDocument/2006/relationships/revisionLog" Target="revisionLog162.xml"/><Relationship Id="rId402" Type="http://schemas.openxmlformats.org/officeDocument/2006/relationships/revisionLog" Target="revisionLog11311.xml"/><Relationship Id="rId423" Type="http://schemas.openxmlformats.org/officeDocument/2006/relationships/revisionLog" Target="revisionLog1711.xml"/><Relationship Id="rId444" Type="http://schemas.openxmlformats.org/officeDocument/2006/relationships/revisionLog" Target="revisionLog11211.xml"/><Relationship Id="rId465" Type="http://schemas.openxmlformats.org/officeDocument/2006/relationships/revisionLog" Target="revisionLog118.xml"/><Relationship Id="rId486" Type="http://schemas.openxmlformats.org/officeDocument/2006/relationships/revisionLog" Target="revisionLog1132.xml"/><Relationship Id="rId630" Type="http://schemas.openxmlformats.org/officeDocument/2006/relationships/revisionLog" Target="revisionLog171.xml"/><Relationship Id="rId651" Type="http://schemas.openxmlformats.org/officeDocument/2006/relationships/revisionLog" Target="revisionLog191.xml"/><Relationship Id="rId388" Type="http://schemas.openxmlformats.org/officeDocument/2006/relationships/revisionLog" Target="revisionLog114111.xml"/><Relationship Id="rId367" Type="http://schemas.openxmlformats.org/officeDocument/2006/relationships/revisionLog" Target="revisionLog122.xml"/><Relationship Id="rId511" Type="http://schemas.openxmlformats.org/officeDocument/2006/relationships/revisionLog" Target="revisionLog11511.xml"/><Relationship Id="rId532" Type="http://schemas.openxmlformats.org/officeDocument/2006/relationships/revisionLog" Target="revisionLog119.xml"/><Relationship Id="rId553" Type="http://schemas.openxmlformats.org/officeDocument/2006/relationships/revisionLog" Target="revisionLog123.xml"/><Relationship Id="rId574" Type="http://schemas.openxmlformats.org/officeDocument/2006/relationships/revisionLog" Target="revisionLog142.xml"/><Relationship Id="rId609" Type="http://schemas.openxmlformats.org/officeDocument/2006/relationships/revisionLog" Target="revisionLog1621.xml"/><Relationship Id="rId413" Type="http://schemas.openxmlformats.org/officeDocument/2006/relationships/revisionLog" Target="revisionLog151111.xml"/><Relationship Id="rId595" Type="http://schemas.openxmlformats.org/officeDocument/2006/relationships/revisionLog" Target="revisionLog1911.xml"/><Relationship Id="rId434" Type="http://schemas.openxmlformats.org/officeDocument/2006/relationships/revisionLog" Target="revisionLog1121111.xml"/><Relationship Id="rId455" Type="http://schemas.openxmlformats.org/officeDocument/2006/relationships/revisionLog" Target="revisionLog1191.xml"/><Relationship Id="rId476" Type="http://schemas.openxmlformats.org/officeDocument/2006/relationships/revisionLog" Target="revisionLog1712.xml"/><Relationship Id="rId497" Type="http://schemas.openxmlformats.org/officeDocument/2006/relationships/revisionLog" Target="revisionLog126.xml"/><Relationship Id="rId620" Type="http://schemas.openxmlformats.org/officeDocument/2006/relationships/revisionLog" Target="revisionLog1713.xml"/><Relationship Id="rId641" Type="http://schemas.openxmlformats.org/officeDocument/2006/relationships/revisionLog" Target="revisionLog113.xml"/><Relationship Id="rId662" Type="http://schemas.openxmlformats.org/officeDocument/2006/relationships/revisionLog" Target="revisionLog114.xml"/><Relationship Id="rId501" Type="http://schemas.openxmlformats.org/officeDocument/2006/relationships/revisionLog" Target="revisionLog1151111.xml"/><Relationship Id="rId522" Type="http://schemas.openxmlformats.org/officeDocument/2006/relationships/revisionLog" Target="revisionLog1192.xml"/><Relationship Id="rId543" Type="http://schemas.openxmlformats.org/officeDocument/2006/relationships/revisionLog" Target="revisionLog1231.xml"/><Relationship Id="rId403" Type="http://schemas.openxmlformats.org/officeDocument/2006/relationships/revisionLog" Target="revisionLog127.xml"/><Relationship Id="rId399" Type="http://schemas.openxmlformats.org/officeDocument/2006/relationships/revisionLog" Target="revisionLog11331.xml"/><Relationship Id="rId378" Type="http://schemas.openxmlformats.org/officeDocument/2006/relationships/revisionLog" Target="revisionLog113211.xml"/><Relationship Id="rId564" Type="http://schemas.openxmlformats.org/officeDocument/2006/relationships/revisionLog" Target="revisionLog1321.xml"/><Relationship Id="rId585" Type="http://schemas.openxmlformats.org/officeDocument/2006/relationships/revisionLog" Target="revisionLog19111.xml"/><Relationship Id="rId424" Type="http://schemas.openxmlformats.org/officeDocument/2006/relationships/revisionLog" Target="revisionLog17121.xml"/><Relationship Id="rId445" Type="http://schemas.openxmlformats.org/officeDocument/2006/relationships/revisionLog" Target="revisionLog11911.xml"/><Relationship Id="rId466" Type="http://schemas.openxmlformats.org/officeDocument/2006/relationships/revisionLog" Target="revisionLog1251.xml"/><Relationship Id="rId487" Type="http://schemas.openxmlformats.org/officeDocument/2006/relationships/revisionLog" Target="revisionLog129.xml"/><Relationship Id="rId610" Type="http://schemas.openxmlformats.org/officeDocument/2006/relationships/revisionLog" Target="revisionLog1721.xml"/><Relationship Id="rId631" Type="http://schemas.openxmlformats.org/officeDocument/2006/relationships/revisionLog" Target="revisionLog1133.xml"/><Relationship Id="rId652" Type="http://schemas.openxmlformats.org/officeDocument/2006/relationships/revisionLog" Target="revisionLog1142.xml"/><Relationship Id="rId512" Type="http://schemas.openxmlformats.org/officeDocument/2006/relationships/revisionLog" Target="revisionLog12311.xml"/><Relationship Id="rId533" Type="http://schemas.openxmlformats.org/officeDocument/2006/relationships/revisionLog" Target="revisionLog13211.xml"/><Relationship Id="rId389" Type="http://schemas.openxmlformats.org/officeDocument/2006/relationships/revisionLog" Target="revisionLog1281.xml"/><Relationship Id="rId368" Type="http://schemas.openxmlformats.org/officeDocument/2006/relationships/revisionLog" Target="revisionLog1821.xml"/><Relationship Id="rId554" Type="http://schemas.openxmlformats.org/officeDocument/2006/relationships/revisionLog" Target="revisionLog130.xml"/><Relationship Id="rId575" Type="http://schemas.openxmlformats.org/officeDocument/2006/relationships/revisionLog" Target="revisionLog192.xml"/><Relationship Id="rId596" Type="http://schemas.openxmlformats.org/officeDocument/2006/relationships/revisionLog" Target="revisionLog11421.xml"/><Relationship Id="rId414" Type="http://schemas.openxmlformats.org/officeDocument/2006/relationships/revisionLog" Target="revisionLog15111.xml"/><Relationship Id="rId435" Type="http://schemas.openxmlformats.org/officeDocument/2006/relationships/revisionLog" Target="revisionLog1921.xml"/><Relationship Id="rId456" Type="http://schemas.openxmlformats.org/officeDocument/2006/relationships/revisionLog" Target="revisionLog12411.xml"/><Relationship Id="rId477" Type="http://schemas.openxmlformats.org/officeDocument/2006/relationships/revisionLog" Target="revisionLog1102.xml"/><Relationship Id="rId498" Type="http://schemas.openxmlformats.org/officeDocument/2006/relationships/revisionLog" Target="revisionLog11513.xml"/><Relationship Id="rId600" Type="http://schemas.openxmlformats.org/officeDocument/2006/relationships/revisionLog" Target="revisionLog163.xml"/><Relationship Id="rId621" Type="http://schemas.openxmlformats.org/officeDocument/2006/relationships/revisionLog" Target="revisionLog1171.xml"/><Relationship Id="rId642" Type="http://schemas.openxmlformats.org/officeDocument/2006/relationships/revisionLog" Target="revisionLog116.xml"/><Relationship Id="rId663" Type="http://schemas.openxmlformats.org/officeDocument/2006/relationships/revisionLog" Target="revisionLog117.xml"/><Relationship Id="rId502" Type="http://schemas.openxmlformats.org/officeDocument/2006/relationships/revisionLog" Target="revisionLog119211.xml"/><Relationship Id="rId523" Type="http://schemas.openxmlformats.org/officeDocument/2006/relationships/revisionLog" Target="revisionLog1322.xml"/><Relationship Id="rId379" Type="http://schemas.openxmlformats.org/officeDocument/2006/relationships/revisionLog" Target="revisionLog12811.xml"/><Relationship Id="rId544" Type="http://schemas.openxmlformats.org/officeDocument/2006/relationships/revisionLog" Target="revisionLog13011.xml"/><Relationship Id="rId565" Type="http://schemas.openxmlformats.org/officeDocument/2006/relationships/revisionLog" Target="revisionLog162111.xml"/><Relationship Id="rId586" Type="http://schemas.openxmlformats.org/officeDocument/2006/relationships/revisionLog" Target="revisionLog114211.xml"/><Relationship Id="rId390" Type="http://schemas.openxmlformats.org/officeDocument/2006/relationships/revisionLog" Target="revisionLog129111.xml"/><Relationship Id="rId404" Type="http://schemas.openxmlformats.org/officeDocument/2006/relationships/revisionLog" Target="revisionLog1311111.xml"/><Relationship Id="rId425" Type="http://schemas.openxmlformats.org/officeDocument/2006/relationships/revisionLog" Target="revisionLog17211.xml"/><Relationship Id="rId446" Type="http://schemas.openxmlformats.org/officeDocument/2006/relationships/revisionLog" Target="revisionLog11021.xml"/><Relationship Id="rId467" Type="http://schemas.openxmlformats.org/officeDocument/2006/relationships/revisionLog" Target="revisionLog1122.xml"/><Relationship Id="rId611" Type="http://schemas.openxmlformats.org/officeDocument/2006/relationships/revisionLog" Target="revisionLog11712.xml"/><Relationship Id="rId632" Type="http://schemas.openxmlformats.org/officeDocument/2006/relationships/revisionLog" Target="revisionLog124.xml"/><Relationship Id="rId653" Type="http://schemas.openxmlformats.org/officeDocument/2006/relationships/revisionLog" Target="revisionLog1172.xml"/><Relationship Id="rId441" Type="http://schemas.openxmlformats.org/officeDocument/2006/relationships/revisionLog" Target="revisionLog110131.xml"/><Relationship Id="rId462" Type="http://schemas.openxmlformats.org/officeDocument/2006/relationships/revisionLog" Target="revisionLog113411.xml"/><Relationship Id="rId483" Type="http://schemas.openxmlformats.org/officeDocument/2006/relationships/revisionLog" Target="revisionLog13411.xml"/><Relationship Id="rId488" Type="http://schemas.openxmlformats.org/officeDocument/2006/relationships/revisionLog" Target="revisionLog1351.xml"/><Relationship Id="rId518" Type="http://schemas.openxmlformats.org/officeDocument/2006/relationships/revisionLog" Target="revisionLog12521.xml"/><Relationship Id="rId539" Type="http://schemas.openxmlformats.org/officeDocument/2006/relationships/revisionLog" Target="revisionLog136.xml"/><Relationship Id="rId369" Type="http://schemas.openxmlformats.org/officeDocument/2006/relationships/revisionLog" Target="revisionLog12111.xml"/><Relationship Id="rId513" Type="http://schemas.openxmlformats.org/officeDocument/2006/relationships/revisionLog" Target="revisionLog1361.xml"/><Relationship Id="rId534" Type="http://schemas.openxmlformats.org/officeDocument/2006/relationships/revisionLog" Target="revisionLog137.xml"/><Relationship Id="rId550" Type="http://schemas.openxmlformats.org/officeDocument/2006/relationships/revisionLog" Target="revisionLog138.xml"/><Relationship Id="rId555" Type="http://schemas.openxmlformats.org/officeDocument/2006/relationships/revisionLog" Target="revisionLog139.xml"/><Relationship Id="rId576" Type="http://schemas.openxmlformats.org/officeDocument/2006/relationships/revisionLog" Target="revisionLog17131.xml"/><Relationship Id="rId597" Type="http://schemas.openxmlformats.org/officeDocument/2006/relationships/revisionLog" Target="revisionLog1161.xml"/><Relationship Id="rId385" Type="http://schemas.openxmlformats.org/officeDocument/2006/relationships/revisionLog" Target="revisionLog113311.xml"/><Relationship Id="rId380" Type="http://schemas.openxmlformats.org/officeDocument/2006/relationships/revisionLog" Target="revisionLog1105.xml"/><Relationship Id="rId415" Type="http://schemas.openxmlformats.org/officeDocument/2006/relationships/revisionLog" Target="revisionLog1511.xml"/><Relationship Id="rId436" Type="http://schemas.openxmlformats.org/officeDocument/2006/relationships/revisionLog" Target="revisionLog1922.xml"/><Relationship Id="rId457" Type="http://schemas.openxmlformats.org/officeDocument/2006/relationships/revisionLog" Target="revisionLog11521.xml"/><Relationship Id="rId571" Type="http://schemas.openxmlformats.org/officeDocument/2006/relationships/revisionLog" Target="revisionLog193.xml"/><Relationship Id="rId592" Type="http://schemas.openxmlformats.org/officeDocument/2006/relationships/revisionLog" Target="revisionLog11611.xml"/><Relationship Id="rId601" Type="http://schemas.openxmlformats.org/officeDocument/2006/relationships/revisionLog" Target="revisionLog11721.xml"/><Relationship Id="rId606" Type="http://schemas.openxmlformats.org/officeDocument/2006/relationships/revisionLog" Target="revisionLog164.xml"/><Relationship Id="rId622" Type="http://schemas.openxmlformats.org/officeDocument/2006/relationships/revisionLog" Target="revisionLog1241.xml"/><Relationship Id="rId627" Type="http://schemas.openxmlformats.org/officeDocument/2006/relationships/revisionLog" Target="revisionLog1252.xml"/><Relationship Id="rId643" Type="http://schemas.openxmlformats.org/officeDocument/2006/relationships/revisionLog" Target="revisionLog1173.xml"/><Relationship Id="rId648" Type="http://schemas.openxmlformats.org/officeDocument/2006/relationships/revisionLog" Target="revisionLog1174.xml"/><Relationship Id="rId669" Type="http://schemas.openxmlformats.org/officeDocument/2006/relationships/revisionLog" Target="revisionLog120.xml"/><Relationship Id="rId410" Type="http://schemas.openxmlformats.org/officeDocument/2006/relationships/revisionLog" Target="revisionLog14111.xml"/><Relationship Id="rId431" Type="http://schemas.openxmlformats.org/officeDocument/2006/relationships/revisionLog" Target="revisionLog11111.xml"/><Relationship Id="rId452" Type="http://schemas.openxmlformats.org/officeDocument/2006/relationships/revisionLog" Target="revisionLog115131.xml"/><Relationship Id="rId473" Type="http://schemas.openxmlformats.org/officeDocument/2006/relationships/revisionLog" Target="revisionLog1192111.xml"/><Relationship Id="rId478" Type="http://schemas.openxmlformats.org/officeDocument/2006/relationships/revisionLog" Target="revisionLog171311.xml"/><Relationship Id="rId494" Type="http://schemas.openxmlformats.org/officeDocument/2006/relationships/revisionLog" Target="revisionLog11531.xml"/><Relationship Id="rId499" Type="http://schemas.openxmlformats.org/officeDocument/2006/relationships/revisionLog" Target="revisionLog13611.xml"/><Relationship Id="rId508" Type="http://schemas.openxmlformats.org/officeDocument/2006/relationships/revisionLog" Target="revisionLog1371.xml"/><Relationship Id="rId529" Type="http://schemas.openxmlformats.org/officeDocument/2006/relationships/revisionLog" Target="revisionLog1381.xml"/><Relationship Id="rId664" Type="http://schemas.openxmlformats.org/officeDocument/2006/relationships/revisionLog" Target="revisionLog133.xml"/><Relationship Id="rId503" Type="http://schemas.openxmlformats.org/officeDocument/2006/relationships/revisionLog" Target="revisionLog1154.xml"/><Relationship Id="rId524" Type="http://schemas.openxmlformats.org/officeDocument/2006/relationships/revisionLog" Target="revisionLog13811.xml"/><Relationship Id="rId540" Type="http://schemas.openxmlformats.org/officeDocument/2006/relationships/revisionLog" Target="revisionLog1253.xml"/><Relationship Id="rId545" Type="http://schemas.openxmlformats.org/officeDocument/2006/relationships/revisionLog" Target="revisionLog1391.xml"/><Relationship Id="rId566" Type="http://schemas.openxmlformats.org/officeDocument/2006/relationships/revisionLog" Target="revisionLog140.xml"/><Relationship Id="rId587" Type="http://schemas.openxmlformats.org/officeDocument/2006/relationships/revisionLog" Target="revisionLog116111.xml"/><Relationship Id="rId405" Type="http://schemas.openxmlformats.org/officeDocument/2006/relationships/revisionLog" Target="revisionLog123111.xml"/><Relationship Id="rId396" Type="http://schemas.openxmlformats.org/officeDocument/2006/relationships/revisionLog" Target="revisionLog1181.xml"/><Relationship Id="rId370" Type="http://schemas.openxmlformats.org/officeDocument/2006/relationships/revisionLog" Target="revisionLog182.xml"/><Relationship Id="rId375" Type="http://schemas.openxmlformats.org/officeDocument/2006/relationships/revisionLog" Target="revisionLog110111.xml"/><Relationship Id="rId391" Type="http://schemas.openxmlformats.org/officeDocument/2006/relationships/revisionLog" Target="revisionLog1162.xml"/><Relationship Id="rId426" Type="http://schemas.openxmlformats.org/officeDocument/2006/relationships/revisionLog" Target="revisionLog191111.xml"/><Relationship Id="rId447" Type="http://schemas.openxmlformats.org/officeDocument/2006/relationships/revisionLog" Target="revisionLog115112.xml"/><Relationship Id="rId561" Type="http://schemas.openxmlformats.org/officeDocument/2006/relationships/revisionLog" Target="revisionLog1401.xml"/><Relationship Id="rId582" Type="http://schemas.openxmlformats.org/officeDocument/2006/relationships/revisionLog" Target="revisionLog1310.xml"/><Relationship Id="rId612" Type="http://schemas.openxmlformats.org/officeDocument/2006/relationships/revisionLog" Target="revisionLog1203.xml"/><Relationship Id="rId617" Type="http://schemas.openxmlformats.org/officeDocument/2006/relationships/revisionLog" Target="revisionLog12412.xml"/><Relationship Id="rId633" Type="http://schemas.openxmlformats.org/officeDocument/2006/relationships/revisionLog" Target="revisionLog1282.xml"/><Relationship Id="rId638" Type="http://schemas.openxmlformats.org/officeDocument/2006/relationships/revisionLog" Target="revisionLog1331.xml"/><Relationship Id="rId659" Type="http://schemas.openxmlformats.org/officeDocument/2006/relationships/revisionLog" Target="revisionLog134.xml"/><Relationship Id="rId400" Type="http://schemas.openxmlformats.org/officeDocument/2006/relationships/revisionLog" Target="revisionLog1133211.xml"/><Relationship Id="rId421" Type="http://schemas.openxmlformats.org/officeDocument/2006/relationships/revisionLog" Target="revisionLog171111.xml"/><Relationship Id="rId442" Type="http://schemas.openxmlformats.org/officeDocument/2006/relationships/revisionLog" Target="revisionLog1151112.xml"/><Relationship Id="rId463" Type="http://schemas.openxmlformats.org/officeDocument/2006/relationships/revisionLog" Target="revisionLog12021.xml"/><Relationship Id="rId468" Type="http://schemas.openxmlformats.org/officeDocument/2006/relationships/revisionLog" Target="revisionLog13221.xml"/><Relationship Id="rId484" Type="http://schemas.openxmlformats.org/officeDocument/2006/relationships/revisionLog" Target="revisionLog1134.xml"/><Relationship Id="rId489" Type="http://schemas.openxmlformats.org/officeDocument/2006/relationships/revisionLog" Target="revisionLog125211.xml"/><Relationship Id="rId519" Type="http://schemas.openxmlformats.org/officeDocument/2006/relationships/revisionLog" Target="revisionLog138111.xml"/><Relationship Id="rId654" Type="http://schemas.openxmlformats.org/officeDocument/2006/relationships/revisionLog" Target="revisionLog1341.xml"/><Relationship Id="rId670" Type="http://schemas.openxmlformats.org/officeDocument/2006/relationships/revisionLog" Target="revisionLog125.xml"/><Relationship Id="rId514" Type="http://schemas.openxmlformats.org/officeDocument/2006/relationships/revisionLog" Target="revisionLog1193.xml"/><Relationship Id="rId530" Type="http://schemas.openxmlformats.org/officeDocument/2006/relationships/revisionLog" Target="revisionLog13911.xml"/><Relationship Id="rId535" Type="http://schemas.openxmlformats.org/officeDocument/2006/relationships/revisionLog" Target="revisionLog14011.xml"/><Relationship Id="rId556" Type="http://schemas.openxmlformats.org/officeDocument/2006/relationships/revisionLog" Target="revisionLog142111.xml"/><Relationship Id="rId577" Type="http://schemas.openxmlformats.org/officeDocument/2006/relationships/revisionLog" Target="revisionLog1135.xml"/><Relationship Id="rId381" Type="http://schemas.openxmlformats.org/officeDocument/2006/relationships/revisionLog" Target="revisionLog1141111.xml"/><Relationship Id="rId386" Type="http://schemas.openxmlformats.org/officeDocument/2006/relationships/revisionLog" Target="revisionLog1261.xml"/><Relationship Id="rId416" Type="http://schemas.openxmlformats.org/officeDocument/2006/relationships/revisionLog" Target="revisionLog1512.xml"/><Relationship Id="rId551" Type="http://schemas.openxmlformats.org/officeDocument/2006/relationships/revisionLog" Target="revisionLog1421111.xml"/><Relationship Id="rId572" Type="http://schemas.openxmlformats.org/officeDocument/2006/relationships/revisionLog" Target="revisionLog1123.xml"/><Relationship Id="rId593" Type="http://schemas.openxmlformats.org/officeDocument/2006/relationships/revisionLog" Target="revisionLog143.xml"/><Relationship Id="rId598" Type="http://schemas.openxmlformats.org/officeDocument/2006/relationships/revisionLog" Target="revisionLog117211.xml"/><Relationship Id="rId602" Type="http://schemas.openxmlformats.org/officeDocument/2006/relationships/revisionLog" Target="revisionLog12031.xml"/><Relationship Id="rId607" Type="http://schemas.openxmlformats.org/officeDocument/2006/relationships/revisionLog" Target="revisionLog173.xml"/><Relationship Id="rId628" Type="http://schemas.openxmlformats.org/officeDocument/2006/relationships/revisionLog" Target="revisionLog12821.xml"/><Relationship Id="rId649" Type="http://schemas.openxmlformats.org/officeDocument/2006/relationships/revisionLog" Target="revisionLog13412.xml"/><Relationship Id="rId411" Type="http://schemas.openxmlformats.org/officeDocument/2006/relationships/revisionLog" Target="revisionLog14112.xml"/><Relationship Id="rId432" Type="http://schemas.openxmlformats.org/officeDocument/2006/relationships/revisionLog" Target="revisionLog19211.xml"/><Relationship Id="rId437" Type="http://schemas.openxmlformats.org/officeDocument/2006/relationships/revisionLog" Target="revisionLog11511111.xml"/><Relationship Id="rId453" Type="http://schemas.openxmlformats.org/officeDocument/2006/relationships/revisionLog" Target="revisionLog12011.xml"/><Relationship Id="rId458" Type="http://schemas.openxmlformats.org/officeDocument/2006/relationships/revisionLog" Target="revisionLog124121.xml"/><Relationship Id="rId474" Type="http://schemas.openxmlformats.org/officeDocument/2006/relationships/revisionLog" Target="revisionLog1613.xml"/><Relationship Id="rId479" Type="http://schemas.openxmlformats.org/officeDocument/2006/relationships/revisionLog" Target="revisionLog11013.xml"/><Relationship Id="rId509" Type="http://schemas.openxmlformats.org/officeDocument/2006/relationships/revisionLog" Target="revisionLog11921.xml"/><Relationship Id="rId623" Type="http://schemas.openxmlformats.org/officeDocument/2006/relationships/revisionLog" Target="revisionLog12522.xml"/><Relationship Id="rId644" Type="http://schemas.openxmlformats.org/officeDocument/2006/relationships/revisionLog" Target="revisionLog1342.xml"/><Relationship Id="rId660" Type="http://schemas.openxmlformats.org/officeDocument/2006/relationships/revisionLog" Target="revisionLog135.xml"/><Relationship Id="rId665" Type="http://schemas.openxmlformats.org/officeDocument/2006/relationships/revisionLog" Target="revisionLog144.xml"/><Relationship Id="rId490" Type="http://schemas.openxmlformats.org/officeDocument/2006/relationships/revisionLog" Target="revisionLog1302.xml"/><Relationship Id="rId495" Type="http://schemas.openxmlformats.org/officeDocument/2006/relationships/revisionLog" Target="revisionLog13111.xml"/><Relationship Id="rId504" Type="http://schemas.openxmlformats.org/officeDocument/2006/relationships/revisionLog" Target="revisionLog1153.xml"/><Relationship Id="rId525" Type="http://schemas.openxmlformats.org/officeDocument/2006/relationships/revisionLog" Target="revisionLog12531.xml"/><Relationship Id="rId546" Type="http://schemas.openxmlformats.org/officeDocument/2006/relationships/revisionLog" Target="revisionLog125221.xml"/><Relationship Id="rId567" Type="http://schemas.openxmlformats.org/officeDocument/2006/relationships/revisionLog" Target="revisionLog1431.xml"/><Relationship Id="rId406" Type="http://schemas.openxmlformats.org/officeDocument/2006/relationships/revisionLog" Target="revisionLog13012.xml"/><Relationship Id="rId397" Type="http://schemas.openxmlformats.org/officeDocument/2006/relationships/revisionLog" Target="revisionLog1292.xml"/><Relationship Id="rId376" Type="http://schemas.openxmlformats.org/officeDocument/2006/relationships/revisionLog" Target="revisionLog1132111.xml"/><Relationship Id="rId371" Type="http://schemas.openxmlformats.org/officeDocument/2006/relationships/revisionLog" Target="revisionLog110121.xml"/><Relationship Id="rId520" Type="http://schemas.openxmlformats.org/officeDocument/2006/relationships/revisionLog" Target="revisionLog1252211.xml"/><Relationship Id="rId541" Type="http://schemas.openxmlformats.org/officeDocument/2006/relationships/revisionLog" Target="revisionLog1254.xml"/><Relationship Id="rId562" Type="http://schemas.openxmlformats.org/officeDocument/2006/relationships/revisionLog" Target="revisionLog14311.xml"/><Relationship Id="rId583" Type="http://schemas.openxmlformats.org/officeDocument/2006/relationships/revisionLog" Target="revisionLog1142111.xml"/><Relationship Id="rId588" Type="http://schemas.openxmlformats.org/officeDocument/2006/relationships/revisionLog" Target="revisionLog1441.xml"/><Relationship Id="rId618" Type="http://schemas.openxmlformats.org/officeDocument/2006/relationships/revisionLog" Target="revisionLog1255.xml"/><Relationship Id="rId639" Type="http://schemas.openxmlformats.org/officeDocument/2006/relationships/revisionLog" Target="revisionLog13421.xml"/><Relationship Id="rId401" Type="http://schemas.openxmlformats.org/officeDocument/2006/relationships/revisionLog" Target="revisionLog130111.xml"/><Relationship Id="rId392" Type="http://schemas.openxmlformats.org/officeDocument/2006/relationships/revisionLog" Target="revisionLog11831.xml"/><Relationship Id="rId422" Type="http://schemas.openxmlformats.org/officeDocument/2006/relationships/revisionLog" Target="revisionLog17111.xml"/><Relationship Id="rId427" Type="http://schemas.openxmlformats.org/officeDocument/2006/relationships/revisionLog" Target="revisionLog19112.xml"/><Relationship Id="rId443" Type="http://schemas.openxmlformats.org/officeDocument/2006/relationships/revisionLog" Target="revisionLog11212.xml"/><Relationship Id="rId448" Type="http://schemas.openxmlformats.org/officeDocument/2006/relationships/revisionLog" Target="revisionLog11512.xml"/><Relationship Id="rId464" Type="http://schemas.openxmlformats.org/officeDocument/2006/relationships/revisionLog" Target="revisionLog12511.xml"/><Relationship Id="rId469" Type="http://schemas.openxmlformats.org/officeDocument/2006/relationships/revisionLog" Target="revisionLog13212.xml"/><Relationship Id="rId613" Type="http://schemas.openxmlformats.org/officeDocument/2006/relationships/revisionLog" Target="revisionLog1242.xml"/><Relationship Id="rId634" Type="http://schemas.openxmlformats.org/officeDocument/2006/relationships/revisionLog" Target="revisionLog145.xml"/><Relationship Id="rId650" Type="http://schemas.openxmlformats.org/officeDocument/2006/relationships/revisionLog" Target="revisionLog146.xml"/><Relationship Id="rId655" Type="http://schemas.openxmlformats.org/officeDocument/2006/relationships/revisionLog" Target="revisionLog1352.xml"/><Relationship Id="rId480" Type="http://schemas.openxmlformats.org/officeDocument/2006/relationships/revisionLog" Target="revisionLog1112.xml"/><Relationship Id="rId515" Type="http://schemas.openxmlformats.org/officeDocument/2006/relationships/revisionLog" Target="revisionLog13101.xml"/><Relationship Id="rId536" Type="http://schemas.openxmlformats.org/officeDocument/2006/relationships/revisionLog" Target="revisionLog143111.xml"/><Relationship Id="rId557" Type="http://schemas.openxmlformats.org/officeDocument/2006/relationships/revisionLog" Target="revisionLog1631.xml"/><Relationship Id="rId578" Type="http://schemas.openxmlformats.org/officeDocument/2006/relationships/revisionLog" Target="revisionLog11421111.xml"/><Relationship Id="rId599" Type="http://schemas.openxmlformats.org/officeDocument/2006/relationships/revisionLog" Target="revisionLog1451.xml"/><Relationship Id="rId382" Type="http://schemas.openxmlformats.org/officeDocument/2006/relationships/revisionLog" Target="revisionLog1211.xml"/><Relationship Id="rId417" Type="http://schemas.openxmlformats.org/officeDocument/2006/relationships/revisionLog" Target="revisionLog151.xml"/><Relationship Id="rId438" Type="http://schemas.openxmlformats.org/officeDocument/2006/relationships/revisionLog" Target="revisionLog1931.xml"/><Relationship Id="rId459" Type="http://schemas.openxmlformats.org/officeDocument/2006/relationships/revisionLog" Target="revisionLog11231.xml"/><Relationship Id="rId603" Type="http://schemas.openxmlformats.org/officeDocument/2006/relationships/revisionLog" Target="revisionLog1461.xml"/><Relationship Id="rId624" Type="http://schemas.openxmlformats.org/officeDocument/2006/relationships/revisionLog" Target="revisionLog128211.xml"/><Relationship Id="rId645" Type="http://schemas.openxmlformats.org/officeDocument/2006/relationships/revisionLog" Target="revisionLog147.xml"/><Relationship Id="rId666" Type="http://schemas.openxmlformats.org/officeDocument/2006/relationships/revisionLog" Target="revisionLog1201.xml"/><Relationship Id="rId470" Type="http://schemas.openxmlformats.org/officeDocument/2006/relationships/revisionLog" Target="revisionLog1311.xml"/><Relationship Id="rId491" Type="http://schemas.openxmlformats.org/officeDocument/2006/relationships/revisionLog" Target="revisionLog1731.xml"/><Relationship Id="rId505" Type="http://schemas.openxmlformats.org/officeDocument/2006/relationships/revisionLog" Target="revisionLog11351.xml"/><Relationship Id="rId526" Type="http://schemas.openxmlformats.org/officeDocument/2006/relationships/revisionLog" Target="revisionLog114211111.xml"/><Relationship Id="rId547" Type="http://schemas.openxmlformats.org/officeDocument/2006/relationships/revisionLog" Target="revisionLog1163.xml"/><Relationship Id="rId568" Type="http://schemas.openxmlformats.org/officeDocument/2006/relationships/revisionLog" Target="revisionLog1312.xml"/><Relationship Id="rId589" Type="http://schemas.openxmlformats.org/officeDocument/2006/relationships/revisionLog" Target="revisionLog14511.xml"/><Relationship Id="rId372" Type="http://schemas.openxmlformats.org/officeDocument/2006/relationships/revisionLog" Target="revisionLog1811.xml"/><Relationship Id="rId393" Type="http://schemas.openxmlformats.org/officeDocument/2006/relationships/revisionLog" Target="revisionLog11411.xml"/><Relationship Id="rId407" Type="http://schemas.openxmlformats.org/officeDocument/2006/relationships/revisionLog" Target="revisionLog1161111.xml"/><Relationship Id="rId428" Type="http://schemas.openxmlformats.org/officeDocument/2006/relationships/revisionLog" Target="revisionLog1912.xml"/><Relationship Id="rId449" Type="http://schemas.openxmlformats.org/officeDocument/2006/relationships/revisionLog" Target="revisionLog1111.xml"/><Relationship Id="rId614" Type="http://schemas.openxmlformats.org/officeDocument/2006/relationships/revisionLog" Target="revisionLog1471.xml"/><Relationship Id="rId635" Type="http://schemas.openxmlformats.org/officeDocument/2006/relationships/revisionLog" Target="revisionLog148.xml"/><Relationship Id="rId656" Type="http://schemas.openxmlformats.org/officeDocument/2006/relationships/revisionLog" Target="revisionLog149.xml"/><Relationship Id="rId460" Type="http://schemas.openxmlformats.org/officeDocument/2006/relationships/revisionLog" Target="revisionLog1172111.xml"/><Relationship Id="rId481" Type="http://schemas.openxmlformats.org/officeDocument/2006/relationships/revisionLog" Target="revisionLog1101.xml"/><Relationship Id="rId516" Type="http://schemas.openxmlformats.org/officeDocument/2006/relationships/revisionLog" Target="revisionLog1151.xml"/><Relationship Id="rId537" Type="http://schemas.openxmlformats.org/officeDocument/2006/relationships/revisionLog" Target="revisionLog120311.xml"/><Relationship Id="rId558" Type="http://schemas.openxmlformats.org/officeDocument/2006/relationships/revisionLog" Target="revisionLog1110.xml"/><Relationship Id="rId579" Type="http://schemas.openxmlformats.org/officeDocument/2006/relationships/revisionLog" Target="revisionLog1641.xml"/><Relationship Id="rId383" Type="http://schemas.openxmlformats.org/officeDocument/2006/relationships/revisionLog" Target="revisionLog11321.xml"/><Relationship Id="rId418" Type="http://schemas.openxmlformats.org/officeDocument/2006/relationships/revisionLog" Target="revisionLog1611.xml"/><Relationship Id="rId439" Type="http://schemas.openxmlformats.org/officeDocument/2006/relationships/revisionLog" Target="revisionLog112111.xml"/><Relationship Id="rId590" Type="http://schemas.openxmlformats.org/officeDocument/2006/relationships/revisionLog" Target="revisionLog174.xml"/><Relationship Id="rId604" Type="http://schemas.openxmlformats.org/officeDocument/2006/relationships/revisionLog" Target="revisionLog165.xml"/><Relationship Id="rId625" Type="http://schemas.openxmlformats.org/officeDocument/2006/relationships/revisionLog" Target="revisionLog1481.xml"/><Relationship Id="rId646" Type="http://schemas.openxmlformats.org/officeDocument/2006/relationships/revisionLog" Target="revisionLog1491.xml"/><Relationship Id="rId450" Type="http://schemas.openxmlformats.org/officeDocument/2006/relationships/revisionLog" Target="revisionLog117121.xml"/><Relationship Id="rId471" Type="http://schemas.openxmlformats.org/officeDocument/2006/relationships/revisionLog" Target="revisionLog12421.xml"/><Relationship Id="rId506" Type="http://schemas.openxmlformats.org/officeDocument/2006/relationships/revisionLog" Target="revisionLog115111.xml"/><Relationship Id="rId667" Type="http://schemas.openxmlformats.org/officeDocument/2006/relationships/revisionLog" Target="revisionLog1256.xml"/><Relationship Id="rId492" Type="http://schemas.openxmlformats.org/officeDocument/2006/relationships/revisionLog" Target="revisionLog1152.xml"/><Relationship Id="rId527" Type="http://schemas.openxmlformats.org/officeDocument/2006/relationships/revisionLog" Target="revisionLog12012.xml"/><Relationship Id="rId548" Type="http://schemas.openxmlformats.org/officeDocument/2006/relationships/revisionLog" Target="revisionLog12551.xml"/><Relationship Id="rId569" Type="http://schemas.openxmlformats.org/officeDocument/2006/relationships/revisionLog" Target="revisionLog1421.xml"/><Relationship Id="rId408" Type="http://schemas.openxmlformats.org/officeDocument/2006/relationships/revisionLog" Target="revisionLog1282111.xml"/><Relationship Id="rId429" Type="http://schemas.openxmlformats.org/officeDocument/2006/relationships/revisionLog" Target="revisionLog1111111.xml"/><Relationship Id="rId373" Type="http://schemas.openxmlformats.org/officeDocument/2006/relationships/revisionLog" Target="revisionLog11012.xml"/><Relationship Id="rId394" Type="http://schemas.openxmlformats.org/officeDocument/2006/relationships/revisionLog" Target="revisionLog1183.xml"/><Relationship Id="rId580" Type="http://schemas.openxmlformats.org/officeDocument/2006/relationships/revisionLog" Target="revisionLog1714.xml"/><Relationship Id="rId615" Type="http://schemas.openxmlformats.org/officeDocument/2006/relationships/revisionLog" Target="revisionLog172.xml"/><Relationship Id="rId636" Type="http://schemas.openxmlformats.org/officeDocument/2006/relationships/revisionLog" Target="revisionLog1332.xml"/><Relationship Id="rId440" Type="http://schemas.openxmlformats.org/officeDocument/2006/relationships/revisionLog" Target="revisionLog11711.xml"/><Relationship Id="rId657" Type="http://schemas.openxmlformats.org/officeDocument/2006/relationships/revisionLog" Target="revisionLog150.xml"/><Relationship Id="rId461" Type="http://schemas.openxmlformats.org/officeDocument/2006/relationships/revisionLog" Target="revisionLog1291.xml"/><Relationship Id="rId482" Type="http://schemas.openxmlformats.org/officeDocument/2006/relationships/revisionLog" Target="revisionLog11341.xml"/><Relationship Id="rId517" Type="http://schemas.openxmlformats.org/officeDocument/2006/relationships/revisionLog" Target="revisionLog1202.xml"/><Relationship Id="rId538" Type="http://schemas.openxmlformats.org/officeDocument/2006/relationships/revisionLog" Target="revisionLog13321.xml"/><Relationship Id="rId559" Type="http://schemas.openxmlformats.org/officeDocument/2006/relationships/revisionLog" Target="revisionLog134211.xml"/><Relationship Id="rId384" Type="http://schemas.openxmlformats.org/officeDocument/2006/relationships/revisionLog" Target="revisionLog1271.xml"/><Relationship Id="rId419" Type="http://schemas.openxmlformats.org/officeDocument/2006/relationships/revisionLog" Target="revisionLog1612.xml"/><Relationship Id="rId570" Type="http://schemas.openxmlformats.org/officeDocument/2006/relationships/revisionLog" Target="revisionLog16211.xml"/><Relationship Id="rId591" Type="http://schemas.openxmlformats.org/officeDocument/2006/relationships/revisionLog" Target="revisionLog11332.xml"/><Relationship Id="rId605" Type="http://schemas.openxmlformats.org/officeDocument/2006/relationships/revisionLog" Target="revisionLog1164.xml"/><Relationship Id="rId626" Type="http://schemas.openxmlformats.org/officeDocument/2006/relationships/revisionLog" Target="revisionLog11731.xml"/><Relationship Id="rId430" Type="http://schemas.openxmlformats.org/officeDocument/2006/relationships/revisionLog" Target="revisionLog111111.xml"/><Relationship Id="rId647" Type="http://schemas.openxmlformats.org/officeDocument/2006/relationships/revisionLog" Target="revisionLog11741.xml"/><Relationship Id="rId668" Type="http://schemas.openxmlformats.org/officeDocument/2006/relationships/revisionLog" Target="revisionLog128.xml"/><Relationship Id="rId451" Type="http://schemas.openxmlformats.org/officeDocument/2006/relationships/revisionLog" Target="revisionLog11101.xml"/><Relationship Id="rId472" Type="http://schemas.openxmlformats.org/officeDocument/2006/relationships/revisionLog" Target="revisionLog13311.xml"/><Relationship Id="rId493" Type="http://schemas.openxmlformats.org/officeDocument/2006/relationships/revisionLog" Target="revisionLog131111.xml"/><Relationship Id="rId507" Type="http://schemas.openxmlformats.org/officeDocument/2006/relationships/revisionLog" Target="revisionLog134121.xml"/><Relationship Id="rId528" Type="http://schemas.openxmlformats.org/officeDocument/2006/relationships/revisionLog" Target="revisionLog13521.xml"/><Relationship Id="rId549" Type="http://schemas.openxmlformats.org/officeDocument/2006/relationships/revisionLog" Target="revisionLog1301.xml"/><Relationship Id="rId395" Type="http://schemas.openxmlformats.org/officeDocument/2006/relationships/revisionLog" Target="revisionLog12911.xml"/><Relationship Id="rId374" Type="http://schemas.openxmlformats.org/officeDocument/2006/relationships/revisionLog" Target="revisionLog12711.xml"/><Relationship Id="rId409" Type="http://schemas.openxmlformats.org/officeDocument/2006/relationships/revisionLog" Target="revisionLog132111.xml"/><Relationship Id="rId560" Type="http://schemas.openxmlformats.org/officeDocument/2006/relationships/revisionLog" Target="revisionLog14211.xml"/><Relationship Id="rId581" Type="http://schemas.openxmlformats.org/officeDocument/2006/relationships/revisionLog" Target="revisionLog113321.xml"/><Relationship Id="rId420" Type="http://schemas.openxmlformats.org/officeDocument/2006/relationships/revisionLog" Target="revisionLog1621111.xml"/><Relationship Id="rId616" Type="http://schemas.openxmlformats.org/officeDocument/2006/relationships/revisionLog" Target="revisionLog1204.xml"/><Relationship Id="rId637" Type="http://schemas.openxmlformats.org/officeDocument/2006/relationships/revisionLog" Target="revisionLog12561.xml"/><Relationship Id="rId658" Type="http://schemas.openxmlformats.org/officeDocument/2006/relationships/revisionLog" Target="revisionLog1283.xml"/></Relationships>
</file>

<file path=xl/revisions/revisionHeaders.xml><?xml version="1.0" encoding="utf-8"?>
<headers xmlns="http://schemas.openxmlformats.org/spreadsheetml/2006/main" xmlns:r="http://schemas.openxmlformats.org/officeDocument/2006/relationships" guid="{F4F492ED-5A95-49F4-968D-092D01FBE60D}" diskRevisions="1" revisionId="26504" version="401">
  <header guid="{7BBE16C8-E29D-45F3-9C1F-09DE9972F0F9}" dateTime="2020-01-20T14:06:38" maxSheetId="24" userName="morgau_fin7" r:id="rId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A9DD9B-7EBD-4445-987B-BB3D341787EB}" dateTime="2020-01-24T15:40:38" maxSheetId="24" userName="morgau_fin7" r:id="rId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4B87E18-4826-4EDF-9254-3F5242D847A3}" dateTime="2020-01-27T10:14:11" maxSheetId="24" userName="morgau_fin2" r:id="rId3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BC99C0-8B95-4D76-BE6C-6A9D1B92F808}" dateTime="2020-02-04T16:50:02" maxSheetId="24" userName="morgau_fin3" r:id="rId369" minRId="14441" maxRId="144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648D22-A142-4202-B19F-8E7C38F87814}" dateTime="2020-02-04T16:55:10" maxSheetId="24" userName="morgau_fin3" r:id="rId3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AF076-FFC7-4005-98FF-EFB9A1537A70}" dateTime="2020-02-05T09:12:31" maxSheetId="24" userName="morgau_fin3" r:id="rId371" minRId="14506" maxRId="14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2A127A-00E7-4124-AA25-76691E2FFD4B}" dateTime="2020-02-05T10:50:26" maxSheetId="24" userName="morgau_fin3" r:id="rId372" minRId="14540" maxRId="145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34B0C0-28A4-483F-BC21-47220336D850}" dateTime="2020-02-05T13:57:36" maxSheetId="24" userName="morgau_fin3" r:id="rId373" minRId="14599" maxRId="146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BFE7A9-DE50-46EA-881C-DBE95EAE2353}" dateTime="2020-02-05T14:39:52" maxSheetId="24" userName="morgau_fin3" r:id="rId374" minRId="14655" maxRId="14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F0FDD3-275F-4118-8453-5423A92E1418}" dateTime="2020-02-05T15:14:06" maxSheetId="24" userName="morgau_fin3" r:id="rId375" minRId="14712" maxRId="14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26418E-48C0-41AB-B453-8AC346236249}" dateTime="2020-02-05T16:20:13" maxSheetId="24" userName="morgau_fin3" r:id="rId376" minRId="14785" maxRId="14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BEB68F-7830-4F48-9BA4-B534C938B330}" dateTime="2020-02-05T16:36:19" maxSheetId="24" userName="morgau_fin3" r:id="rId377" minRId="14883" maxRId="149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50615F-AE9D-47D6-9B73-D29B1E43B6FC}" dateTime="2020-02-05T16:59:08" maxSheetId="24" userName="morgau_fin3" r:id="rId378" minRId="14975" maxRId="15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5B4C67-E241-4FB3-A84B-C5F03714045C}" dateTime="2020-02-05T17:03:24" maxSheetId="24" userName="morgau_fin3" r:id="rId379" minRId="15059" maxRId="15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5E4291-2299-4FF2-AF7A-1B488B310760}" dateTime="2020-02-06T09:33:37" maxSheetId="24" userName="morgau_fin3" r:id="rId380" minRId="15091" maxRId="151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5D8052-20C9-45F1-931A-BD3517119515}" dateTime="2020-02-06T10:00:11" maxSheetId="24" userName="morgau_fin3" r:id="rId381" minRId="15182" maxRId="152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D79258-F57E-40F1-8C88-2B0B4508DF2D}" dateTime="2020-02-06T10:53:33" maxSheetId="24" userName="morgau_fin3" r:id="rId382" minRId="15251" maxRId="15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3F0E7-6BB0-41C4-9B41-F2A74CF1015D}" dateTime="2020-02-06T10:53:40" maxSheetId="24" userName="morgau_fin3" r:id="rId3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BC929F-FEB0-477E-B566-61924CE6814C}" dateTime="2020-02-06T11:11:00" maxSheetId="24" userName="morgau_fin3" r:id="rId384" minRId="15339" maxRId="15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ACC57D-D4F7-41F0-9B71-D8D3D81B7090}" dateTime="2020-02-06T14:36:31" maxSheetId="24" userName="morgau_fin3" r:id="rId385" minRId="15433" maxRId="155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424802-D102-4853-A0B3-BBBE6DE5321A}" dateTime="2020-02-06T15:04:17" maxSheetId="24" userName="morgau_fin3" r:id="rId386" minRId="15591" maxRId="156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9BE1E2-9991-4448-AB77-78C3F86A1986}" dateTime="2020-02-06T15:22:38" maxSheetId="24" userName="morgau_fin3" r:id="rId387" minRId="15682" maxRId="15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6EC798-59EE-4712-95C4-266527134A54}" dateTime="2020-02-06T15:45:05" maxSheetId="24" userName="morgau_fin3" r:id="rId388" minRId="15780" maxRId="1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07ACE6-D561-4CF4-8287-03902112E406}" dateTime="2020-02-06T16:22:52" maxSheetId="24" userName="morgau_fin3" r:id="rId389" minRId="15878" maxRId="159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7F6C33-76AC-422F-8639-BFAA4A99AA6A}" dateTime="2020-02-06T16:31:38" maxSheetId="24" userName="morgau_fin3" r:id="rId390" minRId="15973" maxRId="160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DD1DD8-63FE-4312-AA6B-601426E484C9}" dateTime="2020-02-06T16:36:06" maxSheetId="24" userName="morgau_fin3" r:id="rId391" minRId="16042" maxRId="160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CBC2AD-AF18-492D-A8EB-F95E17D014EC}" dateTime="2020-02-06T16:50:24" maxSheetId="24" userName="morgau_fin3" r:id="rId392" minRId="16099" maxRId="16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09BB6E-34AB-473F-AC33-ABAD02168797}" dateTime="2020-02-06T16:50:44" maxSheetId="24" userName="morgau_fin3" r:id="rId3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0B0F00-3A8B-44AA-BC15-1E743AF9EF57}" dateTime="2020-02-06T16:57:37" maxSheetId="24" userName="morgau_fin3" r:id="rId394" minRId="16224" maxRId="162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C56050-7E95-4D18-9A9D-48481C0A42D1}" dateTime="2020-02-06T17:04:42" maxSheetId="24" userName="morgau_fin3" r:id="rId3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1E9BAF-4D08-4E5F-A5C1-865FFEDE57E4}" dateTime="2020-02-07T12:06:16" maxSheetId="24" userName="morgau_fin5" r:id="rId396" minRId="16297" maxRId="16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AB60B7-133D-430F-A657-4C304CD608FE}" dateTime="2020-02-07T12:11:29" maxSheetId="24" userName="morgau_fin5" r:id="rId397" minRId="16369" maxRId="163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32FB3F-3D1E-43EC-A246-2A9F6DA1C400}" dateTime="2020-02-07T12:14:52" maxSheetId="24" userName="morgau_fin5" r:id="rId398" minRId="16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66FC40-D34D-4A8F-9B89-1AF966334F5E}" dateTime="2020-02-07T12:15:11" maxSheetId="24" userName="morgau_fin5" r:id="rId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8BF523-142E-4DD1-A9CA-D0C2687060D8}" dateTime="2020-02-07T12:16:07" maxSheetId="24" userName="morgau_fin5" r:id="rId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E6860E-AB30-4BF0-925B-59244E75875D}" dateTime="2020-02-07T13:15:34" maxSheetId="24" userName="morgau_fin5" r:id="rId401" minRId="16481" maxRId="16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6924FBE-0734-4477-BCD9-41EF085BEF79}" dateTime="2020-02-07T13:19:29" maxSheetId="24" userName="morgau_fin5" r:id="rId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4F7D8F-A647-4F16-B799-38F18509DA6F}" dateTime="2020-02-07T14:02:21" maxSheetId="24" userName="morgau_fin5" r:id="rId403" minRId="16561" maxRId="16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4E3DA0-E13F-4957-83CC-BE438FD30881}" dateTime="2020-02-07T14:16:57" maxSheetId="24" userName="morgau_fin5" r:id="rId404" minRId="16673" maxRId="167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B8D7BB-4BB4-409B-BDC6-A4EDBCAFE92D}" dateTime="2020-02-07T14:17:20" maxSheetId="24" userName="morgau_fin5" r:id="rId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1F277D-5433-45B0-8B9F-42D15E5D9992}" dateTime="2020-02-07T14:19:01" maxSheetId="24" userName="morgau_fin5" r:id="rId4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A0C538-EA43-4027-9AF1-AD5DE76E9496}" dateTime="2020-02-07T15:17:30" maxSheetId="24" userName="morgau_fin3" r:id="rId407" minRId="16823" maxRId="16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34F2E8-5D56-4C2A-8DEE-56666BAD57C5}" dateTime="2020-02-07T16:39:15" maxSheetId="24" userName="morgau_fin3" r:id="rId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E631F7-786A-4EFF-B5F8-F79E35321049}" dateTime="2020-02-07T16:51:03" maxSheetId="24" userName="morgau_fin3" r:id="rId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03BF01-05C0-4DB6-8F83-D53A9F6362FA}" dateTime="2020-03-03T09:16:46" maxSheetId="24" userName="morgau_fin3" r:id="rId410" minRId="16924" maxRId="169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E2A3B9-CF4F-4982-BAD2-3A728EE23CCB}" dateTime="2020-03-03T09:38:15" maxSheetId="24" userName="morgau_fin3" r:id="rId411" minRId="16956" maxRId="169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5BC5F6-1A1F-49B4-82C2-982AFA139414}" dateTime="2020-03-03T09:39:34" maxSheetId="24" userName="morgau_fin3" r:id="rId412" minRId="17000" maxRId="17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EA6438-AC7C-4B14-86EA-133FFA6FB8F1}" dateTime="2020-03-03T09:51:52" maxSheetId="24" userName="morgau_fin3" r:id="rId413" minRId="17032" maxRId="170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BD415D-1E73-4A40-BB78-2058A0A97741}" dateTime="2020-03-03T10:06:30" maxSheetId="24" userName="morgau_fin3" r:id="rId414" minRId="17081" maxRId="170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6D9960B-E987-4E4B-98B9-49026B003256}" dateTime="2020-03-03T10:10:53" maxSheetId="24" userName="morgau_fin3" r:id="rId415" minRId="17126" maxRId="17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B86384-2E16-44A4-871C-4AE2D3131EFC}" dateTime="2020-03-03T10:11:02" maxSheetId="24" userName="morgau_fin3" r:id="rId4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223A659-B8ED-437E-9885-F3C9BC4F931F}" dateTime="2020-03-03T10:22:10" maxSheetId="24" userName="morgau_fin3" r:id="rId417" minRId="17194" maxRId="172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2D4989-04F1-46B1-ACA5-14C09492A10B}" dateTime="2020-03-03T10:29:04" maxSheetId="24" userName="morgau_fin3" r:id="rId418" minRId="17241" maxRId="172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8D5808-E775-432C-AC43-70E0FA115925}" dateTime="2020-03-03T10:35:12" maxSheetId="24" userName="morgau_fin3" r:id="rId419" minRId="17278" maxRId="172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9E5D20-1FE9-443C-9EEE-61C42D667BDC}" dateTime="2020-03-03T10:52:23" maxSheetId="24" userName="morgau_fin3" r:id="rId420" minRId="17320" maxRId="173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088AE-1549-413F-87A0-A7DC8757544C}" dateTime="2020-03-03T11:42:29" maxSheetId="24" userName="morgau_fin3" r:id="rId421" minRId="17356" maxRId="173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3D88F-E311-4CFD-813E-F81FE6EE7724}" dateTime="2020-03-03T11:49:47" maxSheetId="24" userName="morgau_fin3" r:id="rId422" minRId="17405" maxRId="17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D70012-21CF-4982-B0F3-9641B29C6AAC}" dateTime="2020-03-03T11:59:44" maxSheetId="24" userName="morgau_fin3" r:id="rId423" minRId="17438" maxRId="17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146EA-0754-459C-9570-89718ADF9F00}" dateTime="2020-03-03T12:04:15" maxSheetId="24" userName="morgau_fin3" r:id="rId424" minRId="17478" maxRId="17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53421D-F230-4C49-9B65-B16C5B96B409}" dateTime="2020-03-03T13:55:13" maxSheetId="24" userName="morgau_fin3" r:id="rId425" minRId="17512" maxRId="17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009FDA-1186-4DD7-882E-B0FFD1CFB231}" dateTime="2020-03-03T14:33:41" maxSheetId="24" userName="morgau_fin3" r:id="rId426" minRId="17549" maxRId="175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2F8773C-A765-44F9-BEF9-A7590684D555}" dateTime="2020-03-03T14:38:28" maxSheetId="24" userName="morgau_fin2" r:id="rId427" minRId="17603" maxRId="1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F348A4-3E51-43A3-9205-9EB70C4D9C9A}" dateTime="2020-03-03T14:38:30" maxSheetId="24" userName="morgau_fin2" r:id="rId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EFA61F-A4F4-44BC-88E7-3FCED03FABE6}" dateTime="2020-03-03T14:38:33" maxSheetId="24" userName="morgau_fin2" r:id="rId4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E27CA7-8007-469C-9A62-E2E9B4D277DF}" dateTime="2020-03-03T14:38:37" maxSheetId="24" userName="morgau_fin2" r:id="rId4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EF095C-8345-4D26-8EC6-A4BA792F4747}" dateTime="2020-03-03T14:50:36" maxSheetId="24" userName="morgau_fin3" r:id="rId431" minRId="17727" maxRId="177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FB490F-BE94-49C8-A533-E0262F788A7E}" dateTime="2020-03-03T14:50:44" maxSheetId="24" userName="morgau_fin3" r:id="rId4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CB2C36-6A2E-4B3F-AAC4-D9387C846878}" dateTime="2020-03-03T14:55:50" maxSheetId="24" userName="morgau_fin2" r:id="rId433" minRId="17809" maxRId="17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62B0A2-CE10-40C6-8D86-12F240C50524}" dateTime="2020-03-03T14:57:12" maxSheetId="24" userName="morgau_fin3" r:id="rId434" minRId="17854" maxRId="178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48A9D4-30B8-48D3-9E22-5FE047508C65}" dateTime="2020-03-03T14:57:17" maxSheetId="24" userName="morgau_fin2" r:id="rId435" minRId="17898" maxRId="17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5EC49C-51F5-4B7C-9ED8-EA2AA93F751B}" dateTime="2020-03-03T15:00:07" maxSheetId="24" userName="morgau_fin2" r:id="rId436" minRId="17930" maxRId="179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51EA8D-258C-472C-B05E-F6638FABEC39}" dateTime="2020-03-03T15:00:33" maxSheetId="24" userName="morgau_fin2" r:id="rId437" minRId="17966" maxRId="179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074D-AA65-4A2E-91C8-E155BAAF1B81}" dateTime="2020-03-03T15:00:41" maxSheetId="24" userName="morgau_fin2" r:id="rId4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9D31F9-4728-4C53-9008-4BB22A9BB721}" dateTime="2020-03-03T15:00:43" maxSheetId="24" userName="morgau_fin3" r:id="rId439" minRId="18030" maxRId="18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F29AF5-49A3-4308-AC20-FBBFFA5526F6}" dateTime="2020-03-03T15:00:45" maxSheetId="24" userName="morgau_fin2" r:id="rId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F8B499-0EBB-4BE3-A6CD-4F808F4E5741}" dateTime="2020-03-03T15:00:50" maxSheetId="24" userName="morgau_fin3" r:id="rId4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F3ECA-1CE0-49FF-A423-3D36B4BCE16C}" dateTime="2020-03-03T15:00:52" maxSheetId="24" userName="morgau_fin2" r:id="rId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018CD3A-8AB1-449B-BDC8-630EBD364198}" dateTime="2020-03-03T15:04:20" maxSheetId="24" userName="morgau_fin2" r:id="rId443" minRId="18155" maxRId="181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31FC4F-6FFD-4CD4-84E8-9C5A02B978C9}" dateTime="2020-03-03T15:04:23" maxSheetId="24" userName="morgau_fin2" r:id="rId4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AD8D89-0449-4981-AA3B-0510822A8D58}" dateTime="2020-03-03T15:06:34" maxSheetId="24" userName="morgau_fin2" r:id="rId445" minRId="18229" maxRId="182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4231E-8162-4593-BCA6-9F64CCF84897}" dateTime="2020-03-03T15:06:36" maxSheetId="24" userName="morgau_fin2" r:id="rId4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480BF-D7D6-4029-90B8-9E892C3C9413}" dateTime="2020-03-03T15:06:38" maxSheetId="24" userName="morgau_fin2" r:id="rId4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DD7BD9D-81D7-4D65-B8E5-E6FDFEBDE56C}" dateTime="2020-03-03T15:06:41" maxSheetId="24" userName="morgau_fin2" r:id="rId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DA52BEA-39F2-44E1-9E1E-6CF2EEA78DFC}" dateTime="2020-03-03T15:06:43" maxSheetId="24" userName="morgau_fin2" r:id="rId4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A0D50D-FDE1-494B-B2BA-DCA4E0B223DA}" dateTime="2020-03-03T15:06:46" maxSheetId="24" userName="morgau_fin2" r:id="rId4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212902-F9A1-4B4A-9DFA-2DC8C0BF64EA}" dateTime="2020-03-03T15:07:15" maxSheetId="24" userName="morgau_fin2" r:id="rId451" minRId="18419" maxRId="18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E8D0DF-4DD9-492D-BCC3-7EB9F9F9429B}" dateTime="2020-03-03T15:07:18" maxSheetId="24" userName="morgau_fin2" r:id="rId4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93944-1F48-4D2C-9A24-CA19D81277C5}" dateTime="2020-03-03T15:07:22" maxSheetId="24" userName="morgau_fin2" r:id="rId4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814941-B1E7-422B-B99A-B653A5FF8725}" dateTime="2020-03-03T15:09:43" maxSheetId="24" userName="morgau_fin3" r:id="rId454" minRId="18512" maxRId="185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63F7BD-DFFC-43A9-9304-690A9A6D498F}" dateTime="2020-03-03T15:09:52" maxSheetId="24" userName="morgau_fin3" r:id="rId4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C0A6CE-2853-429B-AB1D-8F0BE635A434}" dateTime="2020-03-03T15:09:55" maxSheetId="24" userName="morgau_fin2" r:id="rId456" minRId="18591" maxRId="186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0A9EDC-14B2-4A89-BB87-7756F0485BD3}" dateTime="2020-03-03T15:10:45" maxSheetId="24" userName="morgau_fin2" r:id="rId457" minRId="18632" maxRId="18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69E1B-9349-4699-B8AC-8FB8CC54726D}" dateTime="2020-03-03T15:13:01" maxSheetId="24" userName="morgau_fin2" r:id="rId458" minRId="18667" maxRId="186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2D1822-1F6C-4EA7-8BE5-4112CE281B43}" dateTime="2020-03-03T15:13:11" maxSheetId="24" userName="morgau_fin2" r:id="rId459" minRId="18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4D7BDD-8D00-422A-A576-236F32388E5F}" dateTime="2020-03-03T15:13:14" maxSheetId="24" userName="morgau_fin2" r:id="rId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790B67-2FA7-4EE1-9225-88E40A993139}" dateTime="2020-03-03T15:13:55" maxSheetId="24" userName="morgau_fin2" r:id="rId4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B53011-1921-4169-B788-0727F4463B39}" dateTime="2020-03-03T15:13:58" maxSheetId="24" userName="morgau_fin2" r:id="rId4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B49C89-AB2A-4D95-B104-F03162FCF0D9}" dateTime="2020-03-03T15:14:14" maxSheetId="24" userName="morgau_fin2" r:id="rId4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487474-F339-4119-B9BD-9F4A4991CCDA}" dateTime="2020-03-03T15:14:20" maxSheetId="24" userName="morgau_fin2" r:id="rId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EE3821-CCDE-423B-A59E-616BD98A700E}" dateTime="2020-03-03T15:45:01" maxSheetId="24" userName="morgau_fin3" r:id="rId465" minRId="18883" maxRId="18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03062E-BD83-4375-95E0-71B60A024545}" dateTime="2020-03-03T15:45:16" maxSheetId="24" userName="morgau_fin3" r:id="rId4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38AD41-300C-4D55-83AF-55E2DB7ABB7B}" dateTime="2020-03-03T16:06:03" maxSheetId="24" userName="morgau_fin2" r:id="rId467" minRId="18964" maxRId="18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CA30BF-39DB-4247-8C90-431802D62C38}" dateTime="2020-03-03T16:11:48" maxSheetId="24" userName="morgau_fin2" r:id="rId468" minRId="19016" maxRId="190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ABD645-9697-49A0-9199-4B45844E029D}" dateTime="2020-03-03T16:14:48" maxSheetId="24" userName="morgau_fin2" r:id="rId469" minRId="19061" maxRId="190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C7F790-9527-4CE5-843D-73C53227101D}" dateTime="2020-03-03T16:16:07" maxSheetId="24" userName="morgau_fin3" r:id="rId470" minRId="19096" maxRId="191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02F2C5-960D-4067-AA53-B822A29D5A57}" dateTime="2020-03-03T16:16:16" maxSheetId="24" userName="morgau_fin3" r:id="rId4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98DDF1-3D34-4AC6-AC59-F188BB7C7892}" dateTime="2020-03-03T16:16:34" maxSheetId="24" userName="morgau_fin2" r:id="rId4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E018D0-DAC3-4448-83E7-C67A2DF063D0}" dateTime="2020-03-03T16:17:18" maxSheetId="24" userName="morgau_fin3" r:id="rId473" minRId="192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A2C23E-361F-4D6B-A2D4-3EF96134E3FA}" dateTime="2020-03-03T16:17:53" maxSheetId="24" userName="morgau_fin2" r:id="rId4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DD5A8E-E1B4-491C-8F48-7685974C4047}" dateTime="2020-03-03T16:21:52" maxSheetId="24" userName="morgau_fin2" r:id="rId475" minRId="19268" maxRId="192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554C61-4631-47C1-8D0C-500470C235A7}" dateTime="2020-03-03T16:21:55" maxSheetId="24" userName="morgau_fin2" r:id="rId4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CC9A2-BC98-4EFB-A8A4-2788C2816254}" dateTime="2020-03-03T16:25:57" maxSheetId="24" userName="morgau_fin2" r:id="rId477" minRId="19345" maxRId="19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BDF8B-0455-4255-A6AC-FBA38AC2426F}" dateTime="2020-03-03T16:26:32" maxSheetId="24" userName="morgau_fin2" r:id="rId478" minRId="19392" maxRId="193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84866CE-E7E4-484B-890E-ED8290FC5727}" dateTime="2020-03-03T16:26:35" maxSheetId="24" userName="morgau_fin2" r:id="rId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4D526C-E2CD-4D6F-A7B9-1551AC3D1F8F}" dateTime="2020-03-03T16:27:46" maxSheetId="24" userName="morgau_fin2" r:id="rId480" minRId="19459" maxRId="19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8AA9DF-3105-4814-A27D-DA4EA7BD03EB}" dateTime="2020-03-03T16:27:48" maxSheetId="24" userName="morgau_fin2" r:id="rId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FBFB178-EAFB-46BF-8F65-9E28040B303D}" dateTime="2020-03-03T16:27:59" maxSheetId="24" userName="morgau_fin2" r:id="rId482" minRId="19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09AB7C9-AE02-44FD-BA0D-463C6430DF96}" dateTime="2020-03-03T16:28:01" maxSheetId="24" userName="morgau_fin2" r:id="rId4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D7C4CB-6C3F-4BED-B91A-0D2DC692DF27}" dateTime="2020-03-03T16:44:35" maxSheetId="24" userName="morgau_fin2" r:id="rId484" minRId="19590" maxRId="1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FBCC08-2A79-4333-88FC-204857DF527F}" dateTime="2020-03-03T16:44:39" maxSheetId="24" userName="morgau_fin2" r:id="rId4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70DC7-1F9B-4694-804D-EAE5AE523650}" dateTime="2020-03-03T16:44:42" maxSheetId="24" userName="morgau_fin2" r:id="rId4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AD8F2C-6911-4B80-9724-4B127AAD7169}" dateTime="2020-03-03T16:44:52" maxSheetId="24" userName="morgau_fin2" r:id="rId4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D5C64E4-F6A4-4022-910B-0B459FB11471}" dateTime="2020-03-03T16:46:05" maxSheetId="24" userName="morgau_fin2" r:id="rId488" minRId="1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DC4A9E-E359-45B6-AE65-118D448AEB1C}" dateTime="2020-03-03T16:49:27" maxSheetId="24" userName="morgau_fin2" r:id="rId489" minRId="19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EE3187-7044-49FD-BA0B-6E5D176BECCB}" dateTime="2020-03-03T16:51:02" maxSheetId="24" userName="morgau_fin2" r:id="rId4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A82E43-7998-4654-A08F-AC1DF78CBDAA}" dateTime="2020-03-03T16:51:08" maxSheetId="24" userName="morgau_fin2" r:id="rId4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D1991-C8CA-46D1-AB6B-DE77778397CA}" dateTime="2020-03-03T16:56:46" maxSheetId="24" userName="morgau_fin2" r:id="rId492" minRId="19887" maxRId="19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EA811-F149-4AB8-9162-A32F95D9A761}" dateTime="2020-03-03T16:56:53" maxSheetId="24" userName="morgau_fin2" r:id="rId4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52776D-A5FD-4820-B385-D0F5A50C60D5}" dateTime="2020-03-03T16:57:16" maxSheetId="24" userName="morgau_fin2" r:id="rId4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56E4E2-0495-4657-AC87-BCDE1AEC0CA1}" dateTime="2020-03-03T16:58:17" maxSheetId="24" userName="morgau_fin2" r:id="rId495" minRId="199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407C5-8BB4-497A-9501-EF283EC87945}" dateTime="2020-03-03T16:58:20" maxSheetId="24" userName="morgau_fin2" r:id="rId4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3249AB-10EE-4E16-BF8F-633D5FB30348}" dateTime="2020-03-03T16:58:53" maxSheetId="24" userName="morgau_fin2" r:id="rId4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7CF55C-CEE7-4D47-A07D-44E3C020B81D}" dateTime="2020-03-03T16:59:09" maxSheetId="24" userName="morgau_fin2" r:id="rId4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DAB555-A99E-4CBE-94A8-C1DDDD0CBE72}" dateTime="2020-03-04T08:08:24" maxSheetId="24" userName="morgau_fin2" r:id="rId499" minRId="20128" maxRId="201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D6DD5-D488-413D-B70F-5E24AC75E876}" dateTime="2020-03-04T08:26:31" maxSheetId="24" userName="morgau_fin2" r:id="rId500" minRId="20162" maxRId="20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AE406C-BE2E-45FF-BB2E-6BB7C958E16D}" dateTime="2020-03-04T08:32:26" maxSheetId="24" userName="morgau_fin2" r:id="rId501" minRId="20197" maxRId="202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473E29-3FF0-4832-A51C-740A68811310}" dateTime="2020-03-04T08:33:04" maxSheetId="24" userName="morgau_fin2" r:id="rId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31C430-0300-43D9-94FA-75C22D4E6799}" dateTime="2020-03-04T08:33:06" maxSheetId="24" userName="morgau_fin2" r:id="rId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65C9E6-EB93-4687-B86C-9C87E73CDA00}" dateTime="2020-03-04T08:33:59" maxSheetId="24" userName="morgau_fin2" r:id="rId5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1960BA-A945-4643-8D6E-4A47E4918D0E}" dateTime="2020-03-04T08:38:18" maxSheetId="24" userName="morgau_fin2" r:id="rId505" minRId="203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7C0D62-EBD5-49A8-924E-A62BD645379A}" dateTime="2020-03-04T08:38:24" maxSheetId="24" userName="morgau_fin2" r:id="rId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8A0854-C1F8-4BAD-9273-22AD616F4D42}" dateTime="2020-03-04T08:38:28" maxSheetId="24" userName="morgau_fin2" r:id="rId5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561990-1316-456D-A615-936777BEF0BD}" dateTime="2020-03-04T08:38:32" maxSheetId="24" userName="morgau_fin2" r:id="rId5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FA44A2-5488-4D77-9933-6AE8E0DA3BE3}" dateTime="2020-03-04T08:40:30" maxSheetId="24" userName="morgau_fin2" r:id="rId509" minRId="20465" maxRId="204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16E9E6-4080-4199-B8C3-12E1A1BA9E90}" dateTime="2020-03-04T08:42:53" maxSheetId="24" userName="morgau_fin2" r:id="rId510" minRId="20500" maxRId="20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075941-2A57-4367-B3EB-EAAFB6691665}" dateTime="2020-03-04T08:43:14" maxSheetId="24" userName="morgau_fin2" r:id="rId511" minRId="205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515425-6CEC-4636-8F47-2A81DC62D58A}" dateTime="2020-03-04T08:43:23" maxSheetId="24" userName="morgau_fin2" r:id="rId5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741122-741E-444E-B4D7-27A93961D6BE}" dateTime="2020-03-04T08:45:39" maxSheetId="24" userName="morgau_fin2" r:id="rId5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CA0408-623F-48EE-8EFD-5686E699F21F}" dateTime="2020-03-04T08:45:43" maxSheetId="24" userName="morgau_fin2" r:id="rId5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106B77-D95D-4D2A-A876-5909F3F5048A}" dateTime="2020-03-04T08:46:20" maxSheetId="24" userName="morgau_fin2" r:id="rId5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9D2940-4725-473E-BD9C-7C3EEC39CF98}" dateTime="2020-03-04T08:47:48" maxSheetId="24" userName="morgau_fin2" r:id="rId516" minRId="20697" maxRId="20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144000-C9C0-4DF7-B1B0-306BA6B74441}" dateTime="2020-03-04T08:48:08" maxSheetId="24" userName="morgau_fin2" r:id="rId517" minRId="20733" maxRId="207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FF85EE-A3CB-4E3A-B21B-763AA43288F8}" dateTime="2020-03-04T08:48:16" maxSheetId="24" userName="morgau_fin2" r:id="rId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E0186-1BD8-42BB-B2B2-C93B2DAF4A46}" dateTime="2020-03-04T08:49:42" maxSheetId="24" userName="morgau_fin2" r:id="rId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A7737B-8858-4363-A533-F23163649C92}" dateTime="2020-03-04T08:49:44" maxSheetId="24" userName="morgau_fin2" r:id="rId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A1A82-6F69-4B92-8541-B12BF172B174}" dateTime="2020-03-04T08:50:10" maxSheetId="24" userName="morgau_fin2" r:id="rId5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1F5536-A800-4D35-9674-007B090C6405}" dateTime="2020-03-04T08:53:20" maxSheetId="24" userName="morgau_fin2" r:id="rId522" minRId="20897" maxRId="209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7203BD-15C3-4C5D-B290-1EEFE641CDC3}" dateTime="2020-03-04T08:55:08" maxSheetId="24" userName="morgau_fin2" r:id="rId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A4B604-3B97-4AAD-9148-7B6033D4105E}" dateTime="2020-03-04T08:55:36" maxSheetId="24" userName="morgau_fin2" r:id="rId5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E439BB-3AD2-407A-A65C-7CE3FA863131}" dateTime="2020-03-04T08:56:12" maxSheetId="24" userName="morgau_fin2" r:id="rId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C8C6E9-6072-4DF7-85F5-907998DA59B2}" dateTime="2020-03-04T08:56:46" maxSheetId="24" userName="morgau_fin2" r:id="rId5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74D631-5981-473B-98EB-1956D51FD1CD}" dateTime="2020-03-04T08:57:35" maxSheetId="24" userName="morgau_fin2" r:id="rId5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7E0816-618C-49EE-AE96-FBEF7BE38E6B}" dateTime="2020-03-04T08:58:15" maxSheetId="24" userName="morgau_fin2" r:id="rId528" minRId="21131" maxRId="211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153A27-E4A7-4636-AC6C-877792E33C73}" dateTime="2020-03-04T08:59:13" maxSheetId="24" userName="morgau_fin2" r:id="rId5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75E3F9-A982-4FF6-AFF6-B1543BA83C7C}" dateTime="2020-03-04T09:00:10" maxSheetId="25" userName="morgau_fin2" r:id="rId530" minRId="211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D7C0E60-A336-4FE4-BF61-7F92D19FAE3B}" dateTime="2020-03-04T09:00:37" maxSheetId="25" userName="morgau_fin2" r:id="rId53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AE86FF2-99C4-4BDD-B285-958B9C68254C}" dateTime="2020-03-04T09:00:42" maxSheetId="25" userName="morgau_fin2" r:id="rId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C5FCBC-2B17-4142-923F-619140755FA9}" dateTime="2020-03-04T09:00:45" maxSheetId="25" userName="morgau_fin2" r:id="rId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1FED865-24B0-4DB3-B4FB-6B71ED1C4C72}" dateTime="2020-03-04T09:00:57" maxSheetId="25" userName="morgau_fin2" r:id="rId5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CB62D46-BBA3-4B84-A64B-3668DBAEAE08}" dateTime="2020-03-04T10:17:27" maxSheetId="25" userName="morgau_fin3" r:id="rId535" minRId="21360" maxRId="2136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1D3CEF-1699-4625-AC11-B55F7E4A7D03}" dateTime="2020-03-04T10:23:48" maxSheetId="25" userName="morgau_fin3" r:id="rId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D278-DBD4-4F2A-9DAC-73083084C923}" dateTime="2020-03-04T14:53:56" maxSheetId="25" userName="morgau_fin2" r:id="rId537" minRId="214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2560E4-A05B-439A-BCA1-1C7A326DEE34}" dateTime="2020-03-04T14:54:16" maxSheetId="25" userName="morgau_fin2" r:id="rId5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2709D37-92B8-41DC-9D67-10E6C686F0BB}" dateTime="2020-03-04T14:54:24" maxSheetId="25" userName="morgau_fin2" r:id="rId5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2A9ADDA-68E6-4632-8626-A529DAC0421F}" dateTime="2020-03-04T14:55:16" maxSheetId="25" userName="morgau_fin2" r:id="rId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FF1AD8-8BEB-46C1-9793-E7B8D54DE146}" dateTime="2020-04-04T11:09:55" maxSheetId="25" userName="morgau_fin3" r:id="rId5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A3DF16D-A301-41AC-98BF-69CE0F96CA08}" dateTime="2020-04-06T16:17:27" maxSheetId="25" userName="morgau_fin3" r:id="rId542" minRId="21580" maxRId="216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A08F3A8-A65D-4801-ACA7-D06703D65A1D}" dateTime="2020-04-06T16:42:52" maxSheetId="25" userName="morgau_fin3" r:id="rId543" minRId="21632" maxRId="21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D727072-3747-48C4-AE88-B485AE2236DB}" dateTime="2020-04-06T16:42:57" maxSheetId="25" userName="morgau_fin3" r:id="rId5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857AF3-252B-4B66-B5DF-C2C97EEC7106}" dateTime="2020-04-06T17:00:25" maxSheetId="25" userName="morgau_fin3" r:id="rId545" minRId="21720" maxRId="21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80C098-357B-4405-90B5-BC08574CBAAD}" dateTime="2020-04-06T17:00:44" maxSheetId="25" userName="morgau_fin3" r:id="rId5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68FBCB2-0242-4758-8252-FD4D76B85152}" dateTime="2020-04-07T08:51:02" maxSheetId="25" userName="morgau_fin3" r:id="rId547" minRId="21802" maxRId="21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F081B8-209A-4CE8-9776-932B30F84F06}" dateTime="2020-04-07T08:51:10" maxSheetId="25" userName="morgau_fin3" r:id="rId5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C675A7-A6C0-422B-8E43-87E7AF967B98}" dateTime="2020-04-07T09:18:05" maxSheetId="25" userName="morgau_fin3" r:id="rId549" minRId="21871" maxRId="219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257B31-6B2A-49FE-9012-61D4C81E8B89}" dateTime="2020-04-07T09:18:10" maxSheetId="25" userName="morgau_fin3" r:id="rId5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58FD8E-BF5D-4989-94A4-CEF5CD48FEB9}" dateTime="2020-04-07T09:25:29" maxSheetId="25" userName="morgau_fin3" r:id="rId5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25A2D1C-5383-4A35-819D-5903C7D57330}" dateTime="2020-04-07T09:40:19" maxSheetId="25" userName="morgau_fin3" r:id="rId552" minRId="21991" maxRId="2201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46F3D7-E350-4963-8B1D-B7498C4D6E44}" dateTime="2020-04-07T09:40:25" maxSheetId="25" userName="morgau_fin3" r:id="rId5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E3E2CE7-D7D7-4EB1-A263-228F9C3491C7}" dateTime="2020-04-07T10:09:26" maxSheetId="25" userName="morgau_fin3" r:id="rId554" minRId="22072" maxRId="221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071E359-52C5-49C7-90FA-4EDACE75C3A4}" dateTime="2020-04-07T10:11:03" maxSheetId="25" userName="morgau_fin3" r:id="rId5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BFBE459-BB60-4EAE-82E4-4C1BF18C6B58}" dateTime="2020-04-07T10:11:08" maxSheetId="25" userName="morgau_fin3" r:id="rId5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0D0C63-2DEF-44AF-A600-4A19B64295ED}" dateTime="2020-04-07T10:35:01" maxSheetId="25" userName="morgau_fin3" r:id="rId557" minRId="22190" maxRId="222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C78825-E6E6-40ED-B1E7-73955D6430B1}" dateTime="2020-04-07T10:37:45" maxSheetId="25" userName="morgau_fin3" r:id="rId5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48625F7-E944-4766-A7FD-1F5A029FBD10}" dateTime="2020-04-07T10:49:56" maxSheetId="25" userName="morgau_fin3" r:id="rId559" minRId="22283" maxRId="223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18A90DD-D33B-4FCE-8E9E-F1B7C06190EA}" dateTime="2020-04-07T10:50:04" maxSheetId="25" userName="morgau_fin3" r:id="rId56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618C4F-08A3-49EB-BCED-F2F6266F9B39}" dateTime="2020-04-07T11:15:37" maxSheetId="25" userName="morgau_fin3" r:id="rId561" minRId="22378" maxRId="224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22FA8AF-81E5-4FE2-95CD-6E250827EDD8}" dateTime="2020-04-07T11:15:41" maxSheetId="25" userName="morgau_fin3" r:id="rId5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8032F6B-6218-44BE-A0ED-F8161A81BACF}" dateTime="2020-04-07T11:44:52" maxSheetId="25" userName="morgau_fin3" r:id="rId563" minRId="22467" maxRId="224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D518CB-AB89-43B3-904D-E0EB94B51620}" dateTime="2020-04-07T11:44:57" maxSheetId="25" userName="morgau_fin3" r:id="rId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B1E478-B464-4F35-82EC-C39A8BFDBB3E}" dateTime="2020-04-07T11:55:22" maxSheetId="25" userName="morgau_fin3" r:id="rId565" minRId="22553" maxRId="22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2241C0-EB86-43C4-88EB-7236294E9134}" dateTime="2020-04-07T13:34:39" maxSheetId="25" userName="morgau_fin3" r:id="rId566" minRId="22594" maxRId="22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885079F-D580-4D2E-A333-766901682202}" dateTime="2020-04-07T13:34:44" maxSheetId="25" userName="morgau_fin3" r:id="rId5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70434C-A5A7-409B-BC9F-15C79A5B7561}" dateTime="2020-04-07T13:35:47" maxSheetId="25" userName="morgau_fin3" r:id="rId5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67CF88-2CB0-4E3C-A544-6E5A463CD604}" dateTime="2020-04-07T14:04:59" maxSheetId="25" userName="morgau_fin3" r:id="rId569" minRId="22698" maxRId="227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A7877C-6F70-4ED5-A99D-4700B9FF36B1}" dateTime="2020-04-07T14:05:09" maxSheetId="25" userName="morgau_fin3" r:id="rId5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C805A85-B082-44DA-BCA0-747779D4A78B}" dateTime="2020-04-07T14:50:49" maxSheetId="25" userName="morgau_fin3" r:id="rId571" minRId="22784" maxRId="228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AF6BB1-DB54-44E4-A3C3-D50B19D8C7EE}" dateTime="2020-04-07T14:51:16" maxSheetId="25" userName="morgau_fin3" r:id="rId5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22A9A0-7009-4514-9B14-C860426CD69D}" dateTime="2020-04-07T15:34:38" maxSheetId="25" userName="morgau_fin3" r:id="rId573" minRId="22878" maxRId="22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FFDD3C2-9B87-4405-8B66-E3043BFAAFEE}" dateTime="2020-04-07T15:34:42" maxSheetId="25" userName="morgau_fin3" r:id="rId5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3112BCF-9EB2-41C5-9AD3-369992FB62B6}" dateTime="2020-04-07T15:49:57" maxSheetId="25" userName="morgau_fin3" r:id="rId575" minRId="22967" maxRId="229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B8256B-510A-46BE-AF8D-8CF468EBE82F}" dateTime="2020-04-07T15:50:07" maxSheetId="25" userName="morgau_fin3" r:id="rId5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ACB871-7D02-48F6-9A23-E52C6F82C3E1}" dateTime="2020-04-07T16:03:33" maxSheetId="25" userName="morgau_fin3" r:id="rId577" minRId="23055" maxRId="230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8302E52-D93A-44F6-AD66-7C3F9A9C114C}" dateTime="2020-04-07T16:03:46" maxSheetId="25" userName="morgau_fin3" r:id="rId5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020F98-1443-4AAC-9097-9E3D945A3ACF}" dateTime="2020-04-07T16:09:07" maxSheetId="25" userName="morgau_fin3" r:id="rId579" minRId="23141" maxRId="231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18CA92-93B2-4E8C-B98F-096F0562C767}" dateTime="2020-04-07T16:48:47" maxSheetId="25" userName="morgau_fin3" r:id="rId580" minRId="23178" maxRId="2318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B47E48-003A-47AB-84AD-FEE04FEA213F}" dateTime="2020-04-07T16:51:12" maxSheetId="25" userName="morgau_fin3" r:id="rId581" minRId="23211" maxRId="232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34C695-7E19-4AF0-8420-EFC3370116A8}" dateTime="2020-04-07T16:57:14" maxSheetId="25" userName="morgau_fin3" r:id="rId582" minRId="23246" maxRId="232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BDB025-2B03-4468-9389-B64B84BC7625}" dateTime="2020-04-07T17:07:16" maxSheetId="25" userName="morgau_fin3" r:id="rId583" minRId="23280" maxRId="232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FEE64C-771B-42AC-AD86-F2610A0B610D}" dateTime="2020-04-07T17:22:59" maxSheetId="25" userName="morgau_fin3" r:id="rId584" minRId="23312" maxRId="233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3A0C47E-5169-4A50-80CF-A3FB69802994}" dateTime="2020-04-07T17:24:55" maxSheetId="25" userName="morgau_fin3" r:id="rId5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7EE31D-7A72-48A9-A2C7-C02CE26C21AD}" dateTime="2020-04-08T10:06:38" maxSheetId="25" userName="morgau_fin3" r:id="rId586" minRId="23374" maxRId="234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078F38E-91D8-4BFC-9194-18CB266D361C}" dateTime="2020-04-08T10:06:46" maxSheetId="25" userName="morgau_fin3" r:id="rId5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9A4691-7ED4-42C9-B816-8BB562840F4E}" dateTime="2020-04-08T12:04:36" maxSheetId="25" userName="morgau_fin3" r:id="rId588" minRId="23488" maxRId="23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85EF1EF-46E1-45FA-A5C7-DCCBE8306839}" dateTime="2020-04-08T14:55:26" maxSheetId="25" userName="morgau_fin3" r:id="rId589" minRId="23563" maxRId="235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2C8F85-8088-465D-8A46-AF2B45D82E76}" dateTime="2020-04-08T14:56:38" maxSheetId="25" userName="morgau_fin3" r:id="rId590" minRId="235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73CEB55-AD0B-446F-9BBC-519E98116212}" dateTime="2020-04-08T14:57:41" maxSheetId="25" userName="morgau_fin3" r:id="rId5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8E01C3-5EBB-4E78-BA10-BA9E0FDF8816}" dateTime="2020-04-08T15:01:15" maxSheetId="25" userName="morgau_fin3" r:id="rId592" minRId="23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FAED6A-2B30-4ADA-A3C3-42441E3A10A8}" dateTime="2020-04-08T15:02:05" maxSheetId="25" userName="morgau_fin3" r:id="rId5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AF846C-26CD-449F-963A-245DA9F75D72}" dateTime="2020-04-08T15:12:23" maxSheetId="25" userName="morgau_fin3" r:id="rId594" minRId="23713" maxRId="237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2EA8D2F-4F2A-4E49-8AD9-7EF5706F6CA8}" dateTime="2020-04-08T15:35:35" maxSheetId="25" userName="morgau_fin3" r:id="rId595" minRId="237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D4FFBE-E460-433D-B950-EE863BB1804B}" dateTime="2020-04-08T16:09:59" maxSheetId="25" userName="morgau_fin3" r:id="rId596" minRId="23775" maxRId="237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E19D26-990B-4C15-A69E-683789EB5468}" dateTime="2020-04-08T16:10:45" maxSheetId="25" userName="morgau_fin3" r:id="rId5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B83C4CD-DCBA-425A-9471-6616C3570A65}" dateTime="2020-04-08T16:39:17" maxSheetId="25" userName="morgau_fin3" r:id="rId598" minRId="23842" maxRId="238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3EDE264-6331-4E90-A087-B75978D80E30}" dateTime="2020-04-08T16:39:22" maxSheetId="25" userName="morgau_fin3" r:id="rId5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03EFE6-1FB2-458D-8C18-5CABA8E58912}" dateTime="2020-04-09T09:56:40" maxSheetId="25" userName="morgau_fin3" r:id="rId600" minRId="23913" maxRId="239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6B4372-2B7E-449C-9932-D650756CBAF5}" dateTime="2020-04-09T10:01:29" maxSheetId="25" userName="morgau_fin3" r:id="rId601" minRId="23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D980CC4-8D5D-4E33-85B1-F1EE6D818417}" dateTime="2020-04-09T10:02:29" maxSheetId="25" userName="morgau_fin3" r:id="rId602" minRId="239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9001E9-63D1-4106-9170-AB4E8C48C6C8}" dateTime="2020-04-09T10:54:16" maxSheetId="25" userName="morgau_fin3" r:id="rId6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A54AAB-AA06-4F84-97E7-7473AAF37281}" dateTime="2020-04-09T14:02:10" maxSheetId="25" userName="morgau_fin3" r:id="rId6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F959DE-1261-4189-B28F-22699BED1A36}" dateTime="2020-04-17T16:44:30" maxSheetId="25" userName="morgau_fin7" r:id="rId6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D4C4019-16CF-43AB-9F48-DEAD85A1C390}" dateTime="2020-05-06T10:15:42" maxSheetId="25" userName="morgau_fin3" r:id="rId606" minRId="24089" maxRId="240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34AD84-A538-4E94-9B8D-451141270A43}" dateTime="2020-05-06T10:16:39" maxSheetId="25" userName="morgau_fin3" r:id="rId607" minRId="24125" maxRId="241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F71DC9-0756-4A21-AB4B-81E8B77F5889}" dateTime="2020-05-06T10:17:16" maxSheetId="25" userName="morgau_fin3" r:id="rId608" minRId="24157" maxRId="241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990DC-151C-4D18-99C0-F26E57567DD4}" dateTime="2020-05-06T10:22:22" maxSheetId="25" userName="morgau_fin3" r:id="rId609" minRId="24189" maxRId="241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49E3C7-FEA3-4922-BBD1-B6D7E62799D8}" dateTime="2020-05-06T10:23:12" maxSheetId="25" userName="morgau_fin3" r:id="rId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F988D0-1E86-45A7-BE57-BDD4BF86D948}" dateTime="2020-05-06T10:23:43" maxSheetId="25" userName="morgau_fin3" r:id="rId611" minRId="24250" maxRId="242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E5AB1E4-58E4-42FC-A281-15E39997B417}" dateTime="2020-05-06T10:26:02" maxSheetId="25" userName="morgau_fin3" r:id="rId612" minRId="24282" maxRId="2428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E07426B-2B2A-44A0-B665-1081239F30A9}" dateTime="2020-05-06T10:30:38" maxSheetId="25" userName="morgau_fin3" r:id="rId613" minRId="24314" maxRId="243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B2D7E7-F5DF-487B-B932-82F44529379D}" dateTime="2020-05-06T10:45:33" maxSheetId="25" userName="morgau_fin3" r:id="rId614" minRId="24346" maxRId="243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BD67EE-96CA-46BF-BC17-BF6854371D63}" dateTime="2020-05-06T10:46:26" maxSheetId="25" userName="morgau_fin3" r:id="rId615" minRId="24381" maxRId="243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9CAFFA-A557-4785-8060-B98F0901EA2F}" dateTime="2020-05-06T10:47:16" maxSheetId="25" userName="morgau_fin3" r:id="rId616" minRId="24413" maxRId="244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D88FA96-D778-46FA-9E51-34A433098EBF}" dateTime="2020-05-06T10:47:45" maxSheetId="25" userName="morgau_fin3" r:id="rId6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2A7C1AA-3637-4FAD-A83A-4AB88C7BC207}" dateTime="2020-05-06T10:48:20" maxSheetId="25" userName="morgau_fin3" r:id="rId618" minRId="24474" maxRId="244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C06E90-DA7D-43AD-A18A-9365BE6A19E2}" dateTime="2020-05-06T10:49:14" maxSheetId="25" userName="morgau_fin3" r:id="rId619" minRId="24506" maxRId="245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D60682-AA91-4F8B-9284-CE99FBD14EB1}" dateTime="2020-05-06T10:49:50" maxSheetId="25" userName="morgau_fin3" r:id="rId620" minRId="24538" maxRId="24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8BE2192-D54D-4D37-A382-2B0DA6AD4EB7}" dateTime="2020-05-06T10:50:18" maxSheetId="25" userName="morgau_fin3" r:id="rId62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B746072-7EE0-499F-B257-C342880DB388}" dateTime="2020-05-06T10:50:55" maxSheetId="25" userName="morgau_fin3" r:id="rId622" minRId="24599" maxRId="246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D941C11-5FCA-4C6F-A130-D6E4C67B9F5C}" dateTime="2020-05-06T15:58:27" maxSheetId="25" userName="morgau_fin3" r:id="rId623" minRId="24631" maxRId="24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0480D0-E971-4752-AFD6-B47AF8F6A7DE}" dateTime="2020-05-06T16:02:17" maxSheetId="25" userName="morgau_fin3" r:id="rId6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77483E3-B157-4596-9FF8-D8F94224B6D3}" dateTime="2020-05-06T16:22:23" maxSheetId="25" userName="morgau_fin3" r:id="rId625" minRId="24713" maxRId="247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1FAAC09-A804-4751-83AB-867D44ADE50D}" dateTime="2020-05-06T16:23:08" maxSheetId="25" userName="morgau_fin3" r:id="rId6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DE141C-0326-4510-BCB1-7E63E6FA8D83}" dateTime="2020-05-06T16:25:54" maxSheetId="25" userName="morgau_fin3" r:id="rId6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4F61A3-682A-49AA-9393-0927ED2AC1F5}" dateTime="2020-05-06T16:30:52" maxSheetId="25" userName="morgau_fin3" r:id="rId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FB1FF72-E25F-4154-8D41-30730987F727}" dateTime="2020-05-06T16:32:00" maxSheetId="25" userName="morgau_fin3" r:id="rId6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986E4A-DB15-48E3-92EB-E5B39F150A8A}" dateTime="2020-05-07T09:54:36" maxSheetId="25" userName="morgau_fin3" r:id="rId630" minRId="24874" maxRId="2488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E134D0-8896-4D80-B59A-75A793CA8F4F}" dateTime="2020-05-07T10:19:49" maxSheetId="25" userName="morgau_fin3" r:id="rId631" minRId="24918" maxRId="24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FB45AA-F385-40C3-9F40-27084BD3D7CF}" dateTime="2020-05-07T11:00:48" maxSheetId="25" userName="morgau_fin3" r:id="rId632" minRId="24974" maxRId="249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BD8FF30-BEE1-45CE-9977-F70D761A0016}" dateTime="2020-05-07T11:25:10" maxSheetId="25" userName="morgau_fin3" r:id="rId633" minRId="25025" maxRId="250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6E1506-5AEE-4383-8CDF-B941B2895CF2}" dateTime="2020-05-07T11:45:37" maxSheetId="25" userName="morgau_fin3" r:id="rId634" minRId="25071" maxRId="250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B52009C-3026-4294-9E5D-26CF804FD211}" dateTime="2020-05-07T12:03:05" maxSheetId="25" userName="morgau_fin3" r:id="rId635" minRId="25115" maxRId="251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3F77CF-188F-4E23-B0C1-6C9CDD8329A4}" dateTime="2020-05-07T12:03:31" maxSheetId="25" userName="morgau_fin3" r:id="rId6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1C5E693-CA98-466C-AE85-565151C12AB5}" dateTime="2020-05-07T13:53:33" maxSheetId="25" userName="morgau_fin3" r:id="rId6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481B034-88AA-48C4-9C74-73C133655A5C}" dateTime="2020-05-07T14:15:05" maxSheetId="25" userName="morgau_fin3" r:id="rId638" minRId="25225" maxRId="252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F34143-06BE-4AC6-97A3-95CC4ECDAF46}" dateTime="2020-05-07T14:39:59" maxSheetId="25" userName="morgau_fin3" r:id="rId639" minRId="25275" maxRId="252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E771A7B-2870-4EB2-B8EF-7AB497B35C10}" dateTime="2020-05-07T15:02:28" maxSheetId="25" userName="morgau_fin3" r:id="rId640" minRId="25322" maxRId="253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4179D5-3AE1-4A51-8CD0-143C92684CF3}" dateTime="2020-05-07T15:12:43" maxSheetId="25" userName="morgau_fin3" r:id="rId641" minRId="25372" maxRId="253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0096205-B252-44DC-BA30-E5AF2C16101A}" dateTime="2020-05-07T15:34:49" maxSheetId="25" userName="morgau_fin3" r:id="rId642" minRId="25417" maxRId="254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0CF5A1-CE18-4337-BA80-13689DA198D2}" dateTime="2020-05-07T15:47:17" maxSheetId="25" userName="morgau_fin3" r:id="rId643" minRId="25463" maxRId="254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872047-CF9D-4B05-9BE5-981D988E0854}" dateTime="2020-05-07T16:01:42" maxSheetId="25" userName="morgau_fin3" r:id="rId644" minRId="25509" maxRId="25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0A14D5-ABDE-42DB-8408-6C3D0AFCCA91}" dateTime="2020-05-07T16:11:34" maxSheetId="25" userName="morgau_fin3" r:id="rId645" minRId="25562" maxRId="255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08B1D2B-355D-42AF-B86D-75721E81725B}" dateTime="2020-05-07T16:31:46" maxSheetId="25" userName="morgau_fin3" r:id="rId646" minRId="25609" maxRId="25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DFFE50-1309-46B5-BA26-1055AEE166D9}" dateTime="2020-05-07T16:33:02" maxSheetId="25" userName="morgau_fin3" r:id="rId6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21866-CC7F-40BD-AF6B-90A5703BE3E1}" dateTime="2020-05-07T16:35:06" maxSheetId="25" userName="morgau_fin3" r:id="rId648" minRId="25687" maxRId="256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6BF9C-BDE4-4D9B-A89C-781BF476F7EE}" dateTime="2020-05-07T16:38:23" maxSheetId="25" userName="morgau_fin3" r:id="rId649" minRId="25721" maxRId="257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409B0-C9C9-4EE2-9F6A-4FA01649DEA0}" dateTime="2020-05-07T16:38:38" maxSheetId="25" userName="morgau_fin3" r:id="rId650" minRId="25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6EC8862-DBB2-4A4F-BC2A-5C48E7F96802}" dateTime="2020-05-07T16:40:41" maxSheetId="25" userName="morgau_fin3" r:id="rId651" minRId="25782" maxRId="257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BA04A1B-B4F9-41ED-80F2-3B54728C94A9}" dateTime="2020-05-07T16:41:49" maxSheetId="25" userName="morgau_fin3" r:id="rId652" minRId="25815" maxRId="258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EDCC6D-77BC-4DD6-8F0A-B9F7949737EC}" dateTime="2020-05-07T16:42:37" maxSheetId="25" userName="morgau_fin3" r:id="rId653" minRId="25846" maxRId="258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3A7AD0-530D-44CC-9958-0DFAEA2C717A}" dateTime="2020-05-07T16:42:51" maxSheetId="25" userName="morgau_fin3" r:id="rId654" minRId="2587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7AF6E62-7A4E-401F-B7CC-F4A40A87FC45}" dateTime="2020-05-07T16:43:27" maxSheetId="25" userName="morgau_fin3" r:id="rId655" minRId="25907" maxRId="25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0C84932-6F29-470E-B662-A923800F8200}" dateTime="2020-05-07T16:43:50" maxSheetId="25" userName="morgau_fin3" r:id="rId656" minRId="259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5A5F428-CA99-4C0F-9517-F5AB73C83FE9}" dateTime="2020-05-07T16:44:18" maxSheetId="25" userName="morgau_fin3" r:id="rId657" minRId="259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82393C-FD68-4BEE-894B-E9AEE111EABC}" dateTime="2020-05-07T16:44:30" maxSheetId="25" userName="morgau_fin3" r:id="rId6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0C3303-C7B8-4F4D-BAAD-A9680A634E87}" dateTime="2020-05-08T09:31:24" maxSheetId="25" userName="morgau_fin3" r:id="rId659" minRId="26027" maxRId="260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47BA0B-55B8-449F-9C45-BBE72D105C62}" dateTime="2020-05-08T10:17:41" maxSheetId="25" userName="morgau_fin3" r:id="rId660" minRId="26070" maxRId="2609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2D3B23-49B0-4B51-A71F-19F22AAF1D33}" dateTime="2020-05-08T10:17:58" maxSheetId="25" userName="morgau_fin3" r:id="rId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F73F231-9C19-4986-AEDC-9B3488DC3AF7}" dateTime="2020-05-08T10:33:45" maxSheetId="25" userName="morgau_fin3" r:id="rId662" minRId="26157" maxRId="261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744C95-CA4E-44C4-8F3C-33168706EADE}" dateTime="2020-05-08T10:36:21" maxSheetId="25" userName="morgau_fin3" r:id="rId663" minRId="26191" maxRId="261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3B538B-0AA5-47D7-B7B7-A99C6E8623F6}" dateTime="2020-05-08T10:40:23" maxSheetId="25" userName="morgau_fin3" r:id="rId664" minRId="26223" maxRId="262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187316C-EC0F-4495-A006-FB9CA8B21CB7}" dateTime="2020-05-08T11:05:48" maxSheetId="25" userName="morgau_fin3" r:id="rId665" minRId="26256" maxRId="262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673BDF-9923-468D-9088-8B6DF7E254C8}" dateTime="2020-05-08T11:34:09" maxSheetId="25" userName="morgau_fin3" r:id="rId666" minRId="26292" maxRId="2632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700064-533F-4455-B7C8-701988D14678}" dateTime="2020-05-08T11:40:05" maxSheetId="25" userName="morgau_fin3" r:id="rId667" minRId="26350" maxRId="263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0FBED2-6306-4ED5-A897-77F246A599DF}" dateTime="2020-05-08T11:40:43" maxSheetId="25" userName="morgau_fin3" r:id="rId6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D50AD69-64F9-4098-A3EF-2D12C1ECCE6B}" dateTime="2020-05-08T11:42:21" maxSheetId="25" userName="morgau_fin3" r:id="rId6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53F4162-A404-4210-B414-95D40FC095D1}" dateTime="2020-05-08T11:42:58" maxSheetId="25" userName="morgau_fin3" r:id="rId6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4F492ED-5A95-49F4-968D-092D01FBE60D}" dateTime="2020-05-08T15:14:54" maxSheetId="25" userName="morgau_fin3" r:id="rId67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22878" sId="17">
    <oc r="A1" t="inlineStr">
      <is>
        <t xml:space="preserve">                     Анализ исполнения бюджета Юськасинского сельского поселения на 01.03.2020 г.</t>
      </is>
    </oc>
    <nc r="A1" t="inlineStr">
      <is>
        <t xml:space="preserve">                     Анализ исполнения бюджета Юськасинского сельского поселения на 01.04.2020 г.</t>
      </is>
    </nc>
  </rcc>
  <rcc rId="22879" sId="17">
    <oc r="D3" t="inlineStr">
      <is>
        <t>исполнен на 01.03.2020 г.</t>
      </is>
    </oc>
    <nc r="D3" t="inlineStr">
      <is>
        <t>исполнен на 01.04.2020 г.</t>
      </is>
    </nc>
  </rcc>
  <rcc rId="22880" sId="17">
    <oc r="D55" t="inlineStr">
      <is>
        <t>исполнено на 01.03.2020г.</t>
      </is>
    </oc>
    <nc r="D55" t="inlineStr">
      <is>
        <t>исполнено на 01.04.2020г.</t>
      </is>
    </nc>
  </rcc>
  <rcc rId="22881" sId="17" numFmtId="4">
    <oc r="D6">
      <v>16.691079999999999</v>
    </oc>
    <nc r="D6">
      <v>28.281420000000001</v>
    </nc>
  </rcc>
  <rcc rId="22882" sId="17" numFmtId="4">
    <oc r="D8">
      <v>38.818210000000001</v>
    </oc>
    <nc r="D8">
      <v>58.18779</v>
    </nc>
  </rcc>
  <rcc rId="22883" sId="17" numFmtId="4">
    <oc r="D9">
      <v>0.24329000000000001</v>
    </oc>
    <nc r="D9">
      <v>0.37933</v>
    </nc>
  </rcc>
  <rcc rId="22884" sId="17" numFmtId="4">
    <oc r="D10">
      <v>55.565759999999997</v>
    </oc>
    <nc r="D10">
      <v>81.669659999999993</v>
    </nc>
  </rcc>
  <rcc rId="22885" sId="17" numFmtId="4">
    <oc r="D11">
      <v>-7.5784200000000004</v>
    </oc>
    <nc r="D11">
      <v>-12.01911</v>
    </nc>
  </rcc>
  <rcc rId="22886" sId="17" numFmtId="4">
    <oc r="D15">
      <v>4.5334099999999999</v>
    </oc>
    <nc r="D15">
      <v>5.6877199999999997</v>
    </nc>
  </rcc>
  <rcc rId="22887" sId="17" numFmtId="4">
    <oc r="D16">
      <v>10.67493</v>
    </oc>
    <nc r="D16">
      <v>14.04725</v>
    </nc>
  </rcc>
  <rcc rId="22888" sId="17" numFmtId="4">
    <oc r="D18">
      <v>1.1000000000000001</v>
    </oc>
    <nc r="D18">
      <v>1.5</v>
    </nc>
  </rcc>
  <rcc rId="22889" sId="17" numFmtId="4">
    <oc r="D28">
      <v>9</v>
    </oc>
    <nc r="D28">
      <v>13.5</v>
    </nc>
  </rcc>
  <rcc rId="22890" sId="17" numFmtId="4">
    <oc r="C30">
      <v>0</v>
    </oc>
    <nc r="C30">
      <v>100</v>
    </nc>
  </rcc>
  <rcc rId="22891" sId="17" numFmtId="4">
    <oc r="D30">
      <v>73.054019999999994</v>
    </oc>
    <nc r="D30">
      <v>115.75936</v>
    </nc>
  </rcc>
  <rcc rId="22892" sId="17" numFmtId="4">
    <oc r="D39">
      <v>570.15599999999995</v>
    </oc>
    <nc r="D39">
      <v>855.23400000000004</v>
    </nc>
  </rcc>
  <rcc rId="22893" sId="17" numFmtId="4">
    <oc r="D42">
      <v>85.924000000000007</v>
    </oc>
    <nc r="D42">
      <v>118.506</v>
    </nc>
  </rcc>
  <rcc rId="22894" sId="17" numFmtId="4">
    <oc r="C43">
      <v>183.38800000000001</v>
    </oc>
    <nc r="C43">
      <v>184.863</v>
    </nc>
  </rcc>
  <rcc rId="22895" sId="17" numFmtId="4">
    <oc r="D43">
      <v>29.866599999999998</v>
    </oc>
    <nc r="D43">
      <v>44.799900000000001</v>
    </nc>
  </rcc>
  <rcc rId="22896" sId="17" numFmtId="4">
    <oc r="C50">
      <v>0</v>
    </oc>
    <nc r="C50">
      <v>4455</v>
    </nc>
  </rcc>
  <rcc rId="22897" sId="17" numFmtId="4">
    <oc r="C33">
      <v>0</v>
    </oc>
    <nc r="C33">
      <v>207</v>
    </nc>
  </rcc>
  <rcc rId="22898" sId="17" numFmtId="4">
    <oc r="D33">
      <v>0</v>
    </oc>
    <nc r="D33">
      <v>145.38999999999999</v>
    </nc>
  </rcc>
  <rcc rId="22899" sId="17" numFmtId="34">
    <oc r="D59">
      <v>192.57861</v>
    </oc>
    <nc r="D59">
      <v>298.91865999999999</v>
    </nc>
  </rcc>
  <rcc rId="22900" sId="17" numFmtId="34">
    <oc r="C66">
      <v>179.208</v>
    </oc>
    <nc r="C66">
      <v>180.68299999999999</v>
    </nc>
  </rcc>
  <rcc rId="22901" sId="17" numFmtId="34">
    <oc r="D66">
      <v>19.795000000000002</v>
    </oc>
    <nc r="D66">
      <v>35.588999999999999</v>
    </nc>
  </rcc>
  <rcc rId="22902" sId="17" numFmtId="34">
    <oc r="C75">
      <v>100</v>
    </oc>
    <nc r="C75">
      <v>200</v>
    </nc>
  </rcc>
  <rcc rId="22903" sId="17" numFmtId="34">
    <oc r="D75">
      <v>0</v>
    </oc>
    <nc r="D75">
      <v>74.215999999999994</v>
    </nc>
  </rcc>
  <rcc rId="22904" sId="17" numFmtId="34">
    <oc r="C76">
      <v>1981.84</v>
    </oc>
    <nc r="C76">
      <v>2224.9108000000001</v>
    </nc>
  </rcc>
  <rcc rId="22905" sId="17" numFmtId="34">
    <oc r="D76">
      <v>217.80199999999999</v>
    </oc>
    <nc r="D76">
      <v>263.27</v>
    </nc>
  </rcc>
  <rcc rId="22906" sId="17" numFmtId="34">
    <oc r="C81">
      <v>1002.797</v>
    </oc>
    <nc r="C81">
      <v>5847.4785199999997</v>
    </nc>
  </rcc>
  <rcc rId="22907" sId="17" numFmtId="34">
    <oc r="D81">
      <v>0</v>
    </oc>
    <nc r="D81">
      <v>19.317740000000001</v>
    </nc>
  </rcc>
  <rcc rId="22908" sId="17" numFmtId="34">
    <oc r="D83">
      <v>315.60410999999999</v>
    </oc>
    <nc r="D83">
      <v>529.02328999999997</v>
    </nc>
  </rcc>
  <rfmt sheetId="17" sqref="C99">
    <dxf>
      <numFmt numFmtId="4" formatCode="#,##0.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fmt sheetId="17" sqref="C99">
    <dxf>
      <numFmt numFmtId="179" formatCode="#,##0.000000"/>
    </dxf>
  </rfmt>
  <rfmt sheetId="17" sqref="C99">
    <dxf>
      <numFmt numFmtId="188" formatCode="#,##0.0000000"/>
    </dxf>
  </rfmt>
  <rfmt sheetId="17" sqref="D99">
    <dxf>
      <numFmt numFmtId="4" formatCode="#,##0.00"/>
    </dxf>
  </rfmt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D99">
    <dxf>
      <numFmt numFmtId="179" formatCode="#,##0.000000"/>
    </dxf>
  </rfmt>
  <rfmt sheetId="17" sqref="D99">
    <dxf>
      <numFmt numFmtId="188" formatCode="#,##0.0000000"/>
    </dxf>
  </rfmt>
  <rfmt sheetId="17" sqref="D99">
    <dxf>
      <numFmt numFmtId="179" formatCode="#,##0.000000"/>
    </dxf>
  </rfmt>
  <rfmt sheetId="17" sqref="D99">
    <dxf>
      <numFmt numFmtId="172" formatCode="#,##0.00000"/>
    </dxf>
  </rfmt>
  <rfmt sheetId="17" sqref="D99">
    <dxf>
      <numFmt numFmtId="185" formatCode="#,##0.0000"/>
    </dxf>
  </rfmt>
  <rfmt sheetId="17" sqref="D99">
    <dxf>
      <numFmt numFmtId="186" formatCode="#,##0.000"/>
    </dxf>
  </rfmt>
  <rfmt sheetId="17" sqref="D99">
    <dxf>
      <numFmt numFmtId="4" formatCode="#,##0.00"/>
    </dxf>
  </rfmt>
  <rfmt sheetId="17" sqref="C99">
    <dxf>
      <numFmt numFmtId="181" formatCode="#,##0.00000000"/>
    </dxf>
  </rfmt>
  <rfmt sheetId="17" sqref="C99">
    <dxf>
      <numFmt numFmtId="189" formatCode="#,##0.000000000"/>
    </dxf>
  </rfmt>
  <rfmt sheetId="17" sqref="C99">
    <dxf>
      <numFmt numFmtId="190" formatCode="#,##0.0000000000"/>
    </dxf>
  </rfmt>
  <rfmt sheetId="17" sqref="C99">
    <dxf>
      <numFmt numFmtId="189" formatCode="#,##0.000000000"/>
    </dxf>
  </rfmt>
  <rfmt sheetId="17" sqref="C99">
    <dxf>
      <numFmt numFmtId="181" formatCode="#,##0.00000000"/>
    </dxf>
  </rfmt>
  <rfmt sheetId="17" sqref="C99">
    <dxf>
      <numFmt numFmtId="188" formatCode="#,##0.0000000"/>
    </dxf>
  </rfmt>
  <rfmt sheetId="17" sqref="C99">
    <dxf>
      <numFmt numFmtId="179" formatCode="#,##0.000000"/>
    </dxf>
  </rfmt>
  <rfmt sheetId="17" sqref="C99">
    <dxf>
      <numFmt numFmtId="172" formatCode="#,##0.00000"/>
    </dxf>
  </rfmt>
  <rfmt sheetId="17" sqref="C99">
    <dxf>
      <numFmt numFmtId="185" formatCode="#,##0.0000"/>
    </dxf>
  </rfmt>
  <rfmt sheetId="17" sqref="C99">
    <dxf>
      <numFmt numFmtId="186" formatCode="#,##0.000"/>
    </dxf>
  </rfmt>
  <rfmt sheetId="17" sqref="C99">
    <dxf>
      <numFmt numFmtId="4" formatCode="#,##0.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16399" sId="6" numFmtId="4">
    <oc r="C45">
      <v>663.8</v>
    </oc>
    <nc r="C45">
      <v>1097.19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14712" sId="5" numFmtId="4">
    <oc r="D38">
      <v>2.52956</v>
    </oc>
    <nc r="D38">
      <v>-2.52956</v>
    </nc>
  </rcc>
  <rcc rId="14713" sId="5">
    <oc r="A35">
      <v>1163305010</v>
    </oc>
    <nc r="A35">
      <v>1160000000</v>
    </nc>
  </rcc>
  <rcc rId="14714" sId="5">
    <oc r="A36">
      <v>1163305010</v>
    </oc>
    <nc r="A36">
      <v>1160701010</v>
    </nc>
  </rcc>
  <rcc rId="14715" sId="5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    </is>
    </nc>
  </rcc>
  <rcc rId="14716" sId="5" numFmtId="4">
    <oc r="D36">
      <v>0</v>
    </oc>
    <nc r="D36">
      <v>2.3295599999999999</v>
    </nc>
  </rcc>
  <rcc rId="14717" sId="5" numFmtId="4">
    <oc r="C42">
      <v>3003</v>
    </oc>
    <nc r="C42">
      <v>3283.9</v>
    </nc>
  </rcc>
  <rcc rId="14718" sId="5" numFmtId="4">
    <oc r="D42">
      <v>3003</v>
    </oc>
    <nc r="D42">
      <v>273.654</v>
    </nc>
  </rcc>
  <rcc rId="14719" sId="5" numFmtId="4">
    <oc r="C43">
      <v>446.5</v>
    </oc>
    <nc r="C43">
      <v>0</v>
    </nc>
  </rcc>
  <rcc rId="14720" sId="5" numFmtId="4">
    <oc r="D43">
      <v>446.5</v>
    </oc>
    <nc r="D43">
      <v>0</v>
    </nc>
  </rcc>
  <rcc rId="14721" sId="5" numFmtId="4">
    <oc r="C44">
      <v>4765.3783100000001</v>
    </oc>
    <nc r="C44">
      <v>2037.6</v>
    </nc>
  </rcc>
  <rcc rId="14722" sId="5" numFmtId="4">
    <oc r="D44">
      <v>4765.3788299999997</v>
    </oc>
    <nc r="D44">
      <v>0</v>
    </nc>
  </rcc>
  <rcc rId="14723" sId="5" numFmtId="4">
    <oc r="C46">
      <v>183.01900000000001</v>
    </oc>
    <nc r="C46">
      <v>185.178</v>
    </nc>
  </rcc>
  <rcc rId="14724" sId="5" numFmtId="4">
    <oc r="D46">
      <v>183.01900000000001</v>
    </oc>
    <nc r="D46">
      <v>14.933299999999999</v>
    </nc>
  </rcc>
  <rcc rId="14725" sId="5" numFmtId="4">
    <oc r="C47">
      <v>675.19200000000001</v>
    </oc>
    <nc r="C47">
      <v>0</v>
    </nc>
  </rcc>
  <rcc rId="14726" sId="5" numFmtId="4">
    <oc r="D47">
      <v>675.18579999999997</v>
    </oc>
    <nc r="D47">
      <v>0</v>
    </nc>
  </rcc>
  <rcc rId="14727" sId="5" numFmtId="4">
    <oc r="C48">
      <v>369.05937</v>
    </oc>
    <nc r="C48">
      <v>0</v>
    </nc>
  </rcc>
  <rcc rId="14728" sId="5" numFmtId="4">
    <oc r="D48">
      <v>523.54088000000002</v>
    </oc>
    <nc r="D48">
      <v>0</v>
    </nc>
  </rcc>
  <rcc rId="14729" sId="5" numFmtId="4">
    <oc r="C59">
      <v>1799.7919999999999</v>
    </oc>
    <nc r="C59">
      <v>1754.6</v>
    </nc>
  </rcc>
  <rcc rId="14730" sId="5" numFmtId="4">
    <oc r="D59">
      <v>1796.4857500000001</v>
    </oc>
    <nc r="D59">
      <v>36.070070000000001</v>
    </nc>
  </rcc>
  <rcc rId="14731" sId="5" numFmtId="4">
    <oc r="C64">
      <v>15.500999999999999</v>
    </oc>
    <nc r="C64">
      <v>5.843</v>
    </nc>
  </rcc>
  <rcc rId="14732" sId="5" numFmtId="4">
    <oc r="D64">
      <v>15.2005</v>
    </oc>
    <nc r="D64">
      <v>0</v>
    </nc>
  </rcc>
  <rcc rId="14733" sId="5" numFmtId="4">
    <oc r="C62">
      <v>0</v>
    </oc>
    <nc r="C62">
      <v>53</v>
    </nc>
  </rcc>
  <rcc rId="14734" sId="5" numFmtId="4">
    <oc r="C66">
      <v>179.892</v>
    </oc>
    <nc r="C66">
      <v>179.208</v>
    </nc>
  </rcc>
  <rcc rId="14735" sId="5" numFmtId="4">
    <oc r="D66">
      <v>179.892</v>
    </oc>
    <nc r="D66">
      <v>4</v>
    </nc>
  </rcc>
  <rcc rId="14736" sId="5" numFmtId="4">
    <oc r="C70">
      <v>2.7031100000000001</v>
    </oc>
    <nc r="C70">
      <v>2</v>
    </nc>
  </rcc>
  <rcc rId="14737" sId="5" numFmtId="4">
    <oc r="D70">
      <v>2.7031100000000001</v>
    </oc>
    <nc r="D70">
      <v>0</v>
    </nc>
  </rcc>
  <rcc rId="14738" sId="5" numFmtId="4">
    <oc r="C72">
      <v>2.1</v>
    </oc>
    <nc r="C72">
      <v>4</v>
    </nc>
  </rcc>
  <rcc rId="14739" sId="5" numFmtId="4">
    <oc r="D72">
      <v>2.1</v>
    </oc>
    <nc r="D72">
      <v>0</v>
    </nc>
  </rcc>
  <rcc rId="14740" sId="5" numFmtId="4">
    <oc r="D71">
      <v>2</v>
    </oc>
    <nc r="D71">
      <v>0</v>
    </nc>
  </rcc>
  <rcc rId="14741" sId="5" numFmtId="4">
    <oc r="C74">
      <v>8.0429999999999993</v>
    </oc>
    <nc r="C74">
      <v>14.316000000000001</v>
    </nc>
  </rcc>
  <rcc rId="14742" sId="5" numFmtId="4">
    <oc r="D74">
      <v>8.0429999999999993</v>
    </oc>
    <nc r="D74">
      <v>0</v>
    </nc>
  </rcc>
  <rcc rId="14743" sId="5" numFmtId="4">
    <oc r="C75">
      <v>1371.1010000000001</v>
    </oc>
    <nc r="C75">
      <v>153</v>
    </nc>
  </rcc>
  <rcc rId="14744" sId="5" numFmtId="4">
    <oc r="D75">
      <v>1276.83853</v>
    </oc>
    <nc r="D75">
      <v>0</v>
    </nc>
  </rcc>
  <rcc rId="14745" sId="5" numFmtId="4">
    <oc r="C76">
      <v>3723.4219699999999</v>
    </oc>
    <nc r="C76">
      <v>2777.16</v>
    </nc>
  </rcc>
  <rcc rId="14746" sId="5" numFmtId="4">
    <oc r="D76">
      <v>3596.4996700000002</v>
    </oc>
    <nc r="D76">
      <v>34.097999999999999</v>
    </nc>
  </rcc>
  <rcc rId="14747" sId="5" numFmtId="4">
    <oc r="C77">
      <v>29.21</v>
    </oc>
    <nc r="C77">
      <v>0</v>
    </nc>
  </rcc>
  <rcc rId="14748" sId="5" numFmtId="4">
    <oc r="D77">
      <v>29.21</v>
    </oc>
    <nc r="D77">
      <v>0</v>
    </nc>
  </rcc>
  <rcc rId="14749" sId="5" numFmtId="4">
    <oc r="C81">
      <v>4296.3657000000003</v>
    </oc>
    <nc r="C81">
      <v>1088.7</v>
    </nc>
  </rcc>
  <rcc rId="14750" sId="5" numFmtId="4">
    <oc r="D81">
      <v>4294.2074300000004</v>
    </oc>
    <nc r="D81">
      <v>0</v>
    </nc>
  </rcc>
  <rcc rId="14751" sId="5" numFmtId="4">
    <oc r="C84">
      <v>3138.51406</v>
    </oc>
    <nc r="C84">
      <v>3243.5</v>
    </nc>
  </rcc>
  <rcc rId="14752" sId="5" numFmtId="4">
    <oc r="D84">
      <v>3138.5135599999999</v>
    </oc>
    <nc r="D84">
      <v>220</v>
    </nc>
  </rcc>
  <rcc rId="14753" sId="5" numFmtId="4">
    <oc r="C92">
      <v>9.0900400000000001</v>
    </oc>
    <nc r="C92">
      <v>22.411000000000001</v>
    </nc>
  </rcc>
  <rcc rId="14754" sId="5" numFmtId="4">
    <oc r="D92">
      <v>9.09</v>
    </oc>
    <nc r="D9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c rId="14599" sId="4" numFmtId="4">
    <oc r="C54">
      <v>1092.816</v>
    </oc>
    <nc r="C54">
      <v>1114</v>
    </nc>
  </rcc>
  <rcc rId="14600" sId="4" numFmtId="4">
    <oc r="D54">
      <v>1073.99316</v>
    </oc>
    <nc r="D54">
      <v>20</v>
    </nc>
  </rcc>
  <rcc rId="14601" sId="4" numFmtId="4">
    <oc r="C59">
      <v>4.016</v>
    </oc>
    <nc r="C59">
      <v>2.2749999999999999</v>
    </nc>
  </rcc>
  <rcc rId="14602" sId="4" numFmtId="4">
    <oc r="D59">
      <v>4.0155000000000003</v>
    </oc>
    <nc r="D59">
      <v>0</v>
    </nc>
  </rcc>
  <rcc rId="14603" sId="4" numFmtId="4">
    <oc r="C61">
      <v>89.944999999999993</v>
    </oc>
    <nc r="C61">
      <v>89.605000000000004</v>
    </nc>
  </rcc>
  <rcc rId="14604" sId="4" numFmtId="4">
    <oc r="D61">
      <v>89.944999999999993</v>
    </oc>
    <nc r="D61">
      <v>2</v>
    </nc>
  </rcc>
  <rcc rId="14605" sId="4" numFmtId="4">
    <oc r="C65">
      <v>2.7031100000000001</v>
    </oc>
    <nc r="C65">
      <v>1</v>
    </nc>
  </rcc>
  <rcc rId="14606" sId="4" numFmtId="4">
    <oc r="D65">
      <v>2.7031100000000001</v>
    </oc>
    <nc r="D65">
      <v>0</v>
    </nc>
  </rcc>
  <rcc rId="14607" sId="4" numFmtId="4">
    <oc r="C66">
      <v>7.3419999999999996</v>
    </oc>
    <nc r="C66">
      <v>7</v>
    </nc>
  </rcc>
  <rcc rId="14608" sId="4" numFmtId="4">
    <oc r="D66">
      <v>7.3419800000000004</v>
    </oc>
    <nc r="D66">
      <v>0</v>
    </nc>
  </rcc>
  <rcc rId="14609" sId="4" numFmtId="4">
    <oc r="D67">
      <v>2</v>
    </oc>
    <nc r="D67">
      <v>0</v>
    </nc>
  </rcc>
  <rcc rId="14610" sId="4" numFmtId="4">
    <oc r="C69">
      <v>4.0214999999999996</v>
    </oc>
    <nc r="C69">
      <v>7.1580000000000004</v>
    </nc>
  </rcc>
  <rcc rId="14611" sId="4" numFmtId="4">
    <oc r="D69">
      <v>4.0214999999999996</v>
    </oc>
    <nc r="D69">
      <v>0</v>
    </nc>
  </rcc>
  <rcc rId="14612" sId="4" numFmtId="4">
    <oc r="C70">
      <v>20.000889999999998</v>
    </oc>
    <nc r="C70">
      <v>0</v>
    </nc>
  </rcc>
  <rcc rId="14613" sId="4" numFmtId="4">
    <oc r="D70">
      <v>19.72</v>
    </oc>
    <nc r="D70">
      <v>0</v>
    </nc>
  </rcc>
  <rcc rId="14614" sId="4" numFmtId="4">
    <oc r="C71">
      <v>2059.4047599999999</v>
    </oc>
    <nc r="C71">
      <v>643.21</v>
    </nc>
  </rcc>
  <rcc rId="14615" sId="4" numFmtId="4">
    <oc r="D71">
      <v>2027.1092100000001</v>
    </oc>
    <nc r="D71">
      <v>0</v>
    </nc>
  </rcc>
  <rcc rId="14616" sId="4" numFmtId="4">
    <oc r="C72">
      <v>107.712</v>
    </oc>
    <nc r="C72">
      <v>0</v>
    </nc>
  </rcc>
  <rcc rId="14617" sId="4" numFmtId="4">
    <oc r="D72">
      <v>107.712</v>
    </oc>
    <nc r="D72">
      <v>0</v>
    </nc>
  </rcc>
  <rcc rId="14618" sId="4" numFmtId="4">
    <oc r="C76">
      <v>610.0385</v>
    </oc>
    <nc r="C76">
      <v>275.04700000000003</v>
    </nc>
  </rcc>
  <rcc rId="14619" sId="4" numFmtId="4">
    <oc r="D76">
      <v>608.92861000000005</v>
    </oc>
    <nc r="D76">
      <v>0</v>
    </nc>
  </rcc>
  <rcc rId="14620" sId="4" numFmtId="4">
    <oc r="C78">
      <v>273.65499999999997</v>
    </oc>
    <nc r="C78">
      <v>283</v>
    </nc>
  </rcc>
  <rcc rId="14621" sId="4" numFmtId="4">
    <oc r="D78">
      <v>273.65499999999997</v>
    </oc>
    <nc r="D78">
      <v>24</v>
    </nc>
  </rcc>
  <rcc rId="14622" sId="4" numFmtId="4">
    <oc r="C85">
      <v>14</v>
    </oc>
    <nc r="C85">
      <v>2</v>
    </nc>
  </rcc>
  <rcc rId="14623" sId="4" numFmtId="4">
    <oc r="D85">
      <v>13.95</v>
    </oc>
    <nc r="D85">
      <v>0</v>
    </nc>
  </rcc>
  <rcc rId="14624" sId="4" numFmtId="4">
    <oc r="C57">
      <v>0</v>
    </oc>
    <nc r="C57">
      <v>12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14506" sId="4" numFmtId="4">
    <oc r="C6">
      <v>73.849999999999994</v>
    </oc>
    <nc r="C6">
      <v>89.8</v>
    </nc>
  </rcc>
  <rcc rId="14507" sId="4" numFmtId="4">
    <oc r="D6">
      <v>78.972350000000006</v>
    </oc>
    <nc r="D6">
      <v>1.4789399999999999</v>
    </nc>
  </rcc>
  <rcc rId="14508" sId="4" numFmtId="4">
    <oc r="C8">
      <v>82.8</v>
    </oc>
    <nc r="C8">
      <v>95.74</v>
    </nc>
  </rcc>
  <rcc rId="14509" sId="4" numFmtId="4">
    <oc r="D8">
      <v>122.70061</v>
    </oc>
    <nc r="D8">
      <v>9.7181300000000004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19345" sId="3" numFmtId="4">
    <oc r="C97">
      <v>59211.13</v>
    </oc>
    <nc r="C97">
      <v>71954.33</v>
    </nc>
  </rcc>
  <rcc rId="19346" sId="3" numFmtId="4">
    <oc r="D97">
      <v>0</v>
    </oc>
    <nc r="D97">
      <v>4087.3283099999999</v>
    </nc>
  </rcc>
  <rcc rId="19347" sId="3" numFmtId="4">
    <oc r="D98">
      <v>0</v>
    </oc>
    <nc r="D98">
      <v>33.985999999999997</v>
    </nc>
  </rcc>
  <rcc rId="19348" sId="3" numFmtId="4">
    <oc r="D100">
      <v>0</v>
    </oc>
    <nc r="D100">
      <v>79.174729999999997</v>
    </nc>
  </rcc>
  <rcc rId="19349" sId="3" numFmtId="4">
    <oc r="D106">
      <v>7623.0709999999999</v>
    </oc>
    <nc r="D106">
      <v>12585.0445</v>
    </nc>
  </rcc>
  <rcc rId="19350" sId="3" numFmtId="4">
    <oc r="D107">
      <v>21578.640309999999</v>
    </oc>
    <nc r="D107">
      <v>35542.90681</v>
    </nc>
  </rcc>
  <rcc rId="19351" sId="3" numFmtId="4">
    <oc r="D108">
      <v>598.42100000000005</v>
    </oc>
    <nc r="D108">
      <v>3375.7053500000002</v>
    </nc>
  </rcc>
  <rcc rId="19352" sId="3" numFmtId="4">
    <oc r="D109">
      <v>0</v>
    </oc>
    <nc r="D109">
      <v>9.74</v>
    </nc>
  </rcc>
  <rcc rId="19353" sId="3" numFmtId="4">
    <oc r="D110">
      <v>126.95393</v>
    </oc>
    <nc r="D110">
      <v>273.07132000000001</v>
    </nc>
  </rcc>
  <rcc rId="19354" sId="3" numFmtId="4">
    <oc r="D112">
      <v>1893.7260000000001</v>
    </oc>
    <nc r="D112">
      <v>4848.2140099999997</v>
    </nc>
  </rcc>
  <rcc rId="19355" sId="3" numFmtId="4">
    <oc r="D113">
      <v>0</v>
    </oc>
    <nc r="D113">
      <v>212.19300000000001</v>
    </nc>
  </rcc>
  <rcc rId="19356" sId="3" numFmtId="4">
    <oc r="D116">
      <v>104.44499999999999</v>
    </oc>
    <nc r="D116">
      <v>715.8175</v>
    </nc>
  </rcc>
  <rcc rId="19357" sId="3" numFmtId="4">
    <oc r="D117">
      <v>0</v>
    </oc>
    <nc r="D117">
      <v>111.81209</v>
    </nc>
  </rcc>
  <rcc rId="19358" sId="3" numFmtId="4">
    <oc r="D118">
      <v>0</v>
    </oc>
    <nc r="D118">
      <v>11.801640000000001</v>
    </nc>
  </rcc>
  <rcc rId="19359" sId="3" numFmtId="4">
    <oc r="D120">
      <v>10</v>
    </oc>
    <nc r="D120">
      <v>42.187100000000001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15091" sId="9">
    <oc r="A1" t="inlineStr">
      <is>
        <t xml:space="preserve">                     Анализ исполнения бюджета Москакасинского сельского поселения на 01.01.2020 г.</t>
      </is>
    </oc>
    <nc r="A1" t="inlineStr">
      <is>
        <t xml:space="preserve">                     Анализ исполнения бюджета Москакасинского сельского поселения на 01.02.2020 г.</t>
      </is>
    </nc>
  </rcc>
  <rcc rId="15092" sId="9">
    <oc r="C3" t="inlineStr">
      <is>
        <t>назначено на 2019 г.</t>
      </is>
    </oc>
    <nc r="C3" t="inlineStr">
      <is>
        <t>назначено на 2020 г.</t>
      </is>
    </nc>
  </rcc>
  <rcc rId="15093" sId="9">
    <oc r="D3" t="inlineStr">
      <is>
        <t>исполнен на 01.01.2020 г.</t>
      </is>
    </oc>
    <nc r="D3" t="inlineStr">
      <is>
        <t>исполнен на 01.02.2020 г.</t>
      </is>
    </nc>
  </rcc>
  <rcc rId="15094" sId="9">
    <oc r="C55" t="inlineStr">
      <is>
        <t>назначено на 2019 г.</t>
      </is>
    </oc>
    <nc r="C55" t="inlineStr">
      <is>
        <t>назначено на 2020 г.</t>
      </is>
    </nc>
  </rcc>
  <rcc rId="15095" sId="9">
    <oc r="D55" t="inlineStr">
      <is>
        <t>исполнено на 01.01.2020 г.</t>
      </is>
    </oc>
    <nc r="D55" t="inlineStr">
      <is>
        <t>исполнено на 01.02.2020 г.</t>
      </is>
    </nc>
  </rcc>
  <rcc rId="15096" sId="9" numFmtId="4">
    <oc r="C6">
      <v>1455.26</v>
    </oc>
    <nc r="C6">
      <v>1607.1</v>
    </nc>
  </rcc>
  <rcc rId="15097" sId="9" numFmtId="4">
    <oc r="D6">
      <v>1498.44714</v>
    </oc>
    <nc r="D6">
      <v>152.35122999999999</v>
    </nc>
  </rcc>
  <rcc rId="15098" sId="9" numFmtId="4">
    <oc r="C8">
      <v>248.38</v>
    </oc>
    <nc r="C8">
      <v>288.18</v>
    </nc>
  </rcc>
  <rcc rId="15099" sId="9" numFmtId="4">
    <oc r="D8">
      <v>368.10178000000002</v>
    </oc>
    <nc r="D8">
      <v>29.250710000000002</v>
    </nc>
  </rcc>
  <rcc rId="15100" sId="9" numFmtId="4">
    <oc r="C9">
      <v>2.665</v>
    </oc>
    <nc r="C9">
      <v>3.09</v>
    </nc>
  </rcc>
  <rcc rId="15101" sId="9" numFmtId="4">
    <oc r="D9">
      <v>2.7056399999999998</v>
    </oc>
    <nc r="D9">
      <v>0.19903000000000001</v>
    </nc>
  </rcc>
  <rcc rId="15102" sId="9" numFmtId="4">
    <oc r="C10">
      <v>414.85</v>
    </oc>
    <nc r="C10">
      <v>481.32</v>
    </nc>
  </rcc>
  <rcc rId="15103" sId="9" numFmtId="4">
    <oc r="D10">
      <v>491.78523999999999</v>
    </oc>
    <nc r="D10">
      <v>40.13646</v>
    </nc>
  </rcc>
  <rcc rId="15104" sId="9" numFmtId="4">
    <oc r="D11">
      <v>-53.903269999999999</v>
    </oc>
    <nc r="D11">
      <v>-5.3773400000000002</v>
    </nc>
  </rcc>
  <rcc rId="15105" sId="9" numFmtId="4">
    <oc r="D13">
      <v>27.633299999999998</v>
    </oc>
    <nc r="D13">
      <v>0</v>
    </nc>
  </rcc>
  <rcc rId="15106" sId="9" numFmtId="4">
    <oc r="C15">
      <v>295</v>
    </oc>
    <nc r="C15">
      <v>450</v>
    </nc>
  </rcc>
  <rcc rId="15107" sId="9" numFmtId="4">
    <oc r="D15">
      <v>238.49341999999999</v>
    </oc>
    <nc r="D15">
      <v>2.3001999999999998</v>
    </nc>
  </rcc>
  <rcc rId="15108" sId="9" numFmtId="4">
    <oc r="C16">
      <v>2240</v>
    </oc>
    <nc r="C16">
      <v>2151</v>
    </nc>
  </rcc>
  <rcc rId="15109" sId="9" numFmtId="4">
    <oc r="C18">
      <v>10</v>
    </oc>
    <nc r="C18">
      <v>8</v>
    </nc>
  </rcc>
  <rcc rId="15110" sId="9" numFmtId="4">
    <oc r="D18">
      <v>6.2</v>
    </oc>
    <nc r="D18">
      <v>0</v>
    </nc>
  </rcc>
  <rcc rId="15111" sId="9" numFmtId="4">
    <oc r="C35">
      <v>45</v>
    </oc>
    <nc r="C35">
      <v>0</v>
    </nc>
  </rcc>
  <rcc rId="15112" sId="9" numFmtId="4">
    <oc r="D35">
      <v>45.381860000000003</v>
    </oc>
    <nc r="D35">
      <v>0</v>
    </nc>
  </rcc>
  <rcc rId="15113" sId="9" numFmtId="4">
    <oc r="D37">
      <v>1.78</v>
    </oc>
    <nc r="D37">
      <v>-1.78</v>
    </nc>
  </rcc>
  <rcc rId="15114" sId="9" numFmtId="4">
    <oc r="D27">
      <v>0</v>
    </oc>
    <nc r="D27">
      <v>1.78</v>
    </nc>
  </rcc>
  <rcc rId="15115" sId="9" numFmtId="4">
    <oc r="C42">
      <v>300</v>
    </oc>
    <nc r="C42">
      <v>1300</v>
    </nc>
  </rcc>
  <rcc rId="15116" sId="9" numFmtId="4">
    <oc r="D42">
      <v>300</v>
    </oc>
    <nc r="D42">
      <v>0</v>
    </nc>
  </rcc>
  <rcc rId="15117" sId="9" numFmtId="4">
    <oc r="C43">
      <v>4250.3959999999997</v>
    </oc>
    <nc r="C43">
      <v>1124.1400000000001</v>
    </nc>
  </rcc>
  <rcc rId="15118" sId="9" numFmtId="4">
    <oc r="D43">
      <v>4250.3467099999998</v>
    </oc>
    <nc r="D43">
      <v>0</v>
    </nc>
  </rcc>
  <rcc rId="15119" sId="9" numFmtId="4">
    <oc r="C45">
      <v>181.68199999999999</v>
    </oc>
    <nc r="C45">
      <v>183.38800000000001</v>
    </nc>
  </rcc>
  <rcc rId="15120" sId="9" numFmtId="4">
    <oc r="D45">
      <v>181.68199999999999</v>
    </oc>
    <nc r="D45">
      <v>14.933299999999999</v>
    </nc>
  </rcc>
  <rcc rId="15121" sId="9" numFmtId="4">
    <oc r="C46">
      <v>335.51443999999998</v>
    </oc>
    <nc r="C46">
      <v>0</v>
    </nc>
  </rcc>
  <rcc rId="15122" sId="9" numFmtId="4">
    <oc r="D46">
      <v>331.71798999999999</v>
    </oc>
    <nc r="D46">
      <v>0</v>
    </nc>
  </rcc>
  <rcc rId="15123" sId="9" numFmtId="4">
    <oc r="C51">
      <v>887.46906999999999</v>
    </oc>
    <nc r="C51">
      <v>0</v>
    </nc>
  </rcc>
  <rcc rId="15124" sId="9" numFmtId="4">
    <oc r="D51">
      <v>887.46906999999999</v>
    </oc>
    <nc r="D51">
      <v>0</v>
    </nc>
  </rcc>
  <rcc rId="15125" sId="9" numFmtId="4">
    <oc r="D16">
      <v>2296.02792</v>
    </oc>
    <nc r="D16">
      <v>120.22599</v>
    </nc>
  </rcc>
  <rcc rId="15126" sId="9" numFmtId="34">
    <oc r="C59">
      <v>2115.3229999999999</v>
    </oc>
    <nc r="C59">
      <v>2193.3000000000002</v>
    </nc>
  </rcc>
  <rcc rId="15127" sId="9" numFmtId="34">
    <oc r="D59">
      <v>2089.7121000000002</v>
    </oc>
    <nc r="D59">
      <v>40.363869999999999</v>
    </nc>
  </rcc>
  <rcc rId="15128" sId="9" numFmtId="34">
    <oc r="C62">
      <v>0</v>
    </oc>
    <nc r="C62">
      <v>32</v>
    </nc>
  </rcc>
  <rcc rId="15129" sId="9" numFmtId="34">
    <oc r="C63">
      <v>1</v>
    </oc>
    <nc r="C63">
      <v>5</v>
    </nc>
  </rcc>
  <rcc rId="15130" sId="9" numFmtId="34">
    <oc r="C64">
      <v>10.477</v>
    </oc>
    <nc r="C64">
      <v>4.4320000000000004</v>
    </nc>
  </rcc>
  <rcc rId="15131" sId="9" numFmtId="34">
    <oc r="D64">
      <v>10.477</v>
    </oc>
    <nc r="D64">
      <v>0</v>
    </nc>
  </rcc>
  <rcc rId="15132" sId="9" numFmtId="34">
    <oc r="C66">
      <v>179.892</v>
    </oc>
    <nc r="C66">
      <v>179.208</v>
    </nc>
  </rcc>
  <rcc rId="15133" sId="9" numFmtId="34">
    <oc r="D66">
      <v>179.892</v>
    </oc>
    <nc r="D66">
      <v>4.8</v>
    </nc>
  </rcc>
  <rcc rId="15134" sId="9" numFmtId="34">
    <oc r="C70">
      <v>0</v>
    </oc>
    <nc r="C70">
      <v>1.6</v>
    </nc>
  </rcc>
  <rcc rId="15135" sId="9" numFmtId="34">
    <oc r="C71">
      <v>102.38826</v>
    </oc>
    <nc r="C71">
      <v>2.4</v>
    </nc>
  </rcc>
  <rcc rId="15136" sId="9" numFmtId="34">
    <oc r="D71">
      <v>102.38826</v>
    </oc>
    <nc r="D71">
      <v>0</v>
    </nc>
  </rcc>
  <rcc rId="15137" sId="9" numFmtId="34">
    <oc r="C72">
      <v>0</v>
    </oc>
    <nc r="C72">
      <v>2</v>
    </nc>
  </rcc>
  <rcc rId="15138" sId="9" numFmtId="34">
    <oc r="C74">
      <v>4.0214999999999996</v>
    </oc>
    <nc r="C74">
      <v>10.021000000000001</v>
    </nc>
  </rcc>
  <rcc rId="15139" sId="9" numFmtId="34">
    <oc r="D74">
      <v>4.0214999999999996</v>
    </oc>
    <nc r="D74">
      <v>0</v>
    </nc>
  </rcc>
  <rcc rId="15140" sId="9" numFmtId="34">
    <oc r="C75">
      <v>494.43554</v>
    </oc>
    <nc r="C75">
      <v>1579.519</v>
    </nc>
  </rcc>
  <rcc rId="15141" sId="9" numFmtId="34">
    <oc r="D75">
      <v>494.43554</v>
    </oc>
    <nc r="D75">
      <v>0</v>
    </nc>
  </rcc>
  <rcc rId="15142" sId="9" numFmtId="34">
    <oc r="C76">
      <v>6306.4701400000004</v>
    </oc>
    <nc r="C76">
      <v>1896.73</v>
    </nc>
  </rcc>
  <rcc rId="15143" sId="9" numFmtId="34">
    <oc r="D76">
      <v>6300.0498500000003</v>
    </oc>
    <nc r="D76">
      <v>0</v>
    </nc>
  </rcc>
  <rcc rId="15144" sId="9" numFmtId="34">
    <oc r="C77">
      <v>32.712049999999998</v>
    </oc>
    <nc r="C77">
      <v>0</v>
    </nc>
  </rcc>
  <rcc rId="15145" sId="9" numFmtId="34">
    <oc r="D77">
      <v>32.712049999999998</v>
    </oc>
    <nc r="D77">
      <v>0</v>
    </nc>
  </rcc>
  <rcc rId="15146" sId="9" numFmtId="34">
    <oc r="C81">
      <v>651.59676000000002</v>
    </oc>
    <nc r="C81">
      <v>476.00799999999998</v>
    </nc>
  </rcc>
  <rcc rId="15147" sId="9" numFmtId="34">
    <oc r="D81">
      <v>650.59676000000002</v>
    </oc>
    <nc r="D81">
      <v>57.517620000000001</v>
    </nc>
  </rcc>
  <rcc rId="15148" sId="9" numFmtId="34">
    <oc r="C84">
      <v>1411.7</v>
    </oc>
    <nc r="C84">
      <v>1212</v>
    </nc>
  </rcc>
  <rcc rId="15149" sId="9" numFmtId="34">
    <oc r="D84">
      <v>1145.2840000000001</v>
    </oc>
    <nc r="D84">
      <v>0</v>
    </nc>
  </rcc>
  <rcc rId="15150" sId="9" numFmtId="34">
    <oc r="C94">
      <v>30</v>
    </oc>
    <nc r="C94">
      <v>32</v>
    </nc>
  </rcc>
  <rcc rId="15151" sId="9" numFmtId="34">
    <oc r="D94">
      <v>30</v>
    </oc>
    <nc r="D9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fmt sheetId="2" sqref="CP18">
    <dxf>
      <numFmt numFmtId="4" formatCode="#,##0.00"/>
    </dxf>
  </rfmt>
  <rfmt sheetId="2" sqref="CP18">
    <dxf>
      <numFmt numFmtId="187" formatCode="#,##0.000"/>
    </dxf>
  </rfmt>
  <rfmt sheetId="2" sqref="CP18">
    <dxf>
      <numFmt numFmtId="186" formatCode="#,##0.0000"/>
    </dxf>
  </rfmt>
  <rfmt sheetId="2" sqref="CO18">
    <dxf>
      <numFmt numFmtId="4" formatCode="#,##0.00"/>
    </dxf>
  </rfmt>
  <rfmt sheetId="2" sqref="CO18">
    <dxf>
      <numFmt numFmtId="187" formatCode="#,##0.000"/>
    </dxf>
  </rfmt>
  <rfmt sheetId="2" sqref="CO18">
    <dxf>
      <numFmt numFmtId="186" formatCode="#,##0.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18419" sId="19">
    <oc r="A1" t="inlineStr">
      <is>
        <t xml:space="preserve">                     Анализ исполнения бюджета Ярославского сельского поселения на 01.02.2020 г.</t>
      </is>
    </oc>
    <nc r="A1" t="inlineStr">
      <is>
        <t xml:space="preserve">                     Анализ исполнения бюджета Ярославского сельского поселения на 01.03.2020 г.</t>
      </is>
    </nc>
  </rcc>
  <rcc rId="18420" sId="19">
    <oc r="D3" t="inlineStr">
      <is>
        <t>исполнен на 01.02.2020 г.</t>
      </is>
    </oc>
    <nc r="D3" t="inlineStr">
      <is>
        <t>исполнен на 01.03.2020 г.</t>
      </is>
    </nc>
  </rcc>
  <rcc rId="18421" sId="19">
    <oc r="D51" t="inlineStr">
      <is>
        <t>исполнено на 01.02.2020 г.</t>
      </is>
    </oc>
    <nc r="D51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c rId="17727" sId="12">
    <oc r="D54" t="inlineStr">
      <is>
        <t>исполнено на 01.02.2020 г.</t>
      </is>
    </oc>
    <nc r="D54" t="inlineStr">
      <is>
        <t>исполнено на 01.03.2020 г.</t>
      </is>
    </nc>
  </rcc>
  <rcc rId="17728" sId="12">
    <oc r="D3" t="inlineStr">
      <is>
        <t>исполнен на 01.02.2020 г.</t>
      </is>
    </oc>
    <nc r="D3" t="inlineStr">
      <is>
        <t>исполнен на 01.03.2020 г.</t>
      </is>
    </nc>
  </rcc>
  <rcc rId="17729" sId="12">
    <oc r="A1" t="inlineStr">
      <is>
        <t xml:space="preserve">                     Анализ исполнения бюджета Тораевского сельского поселения на 01.02.2020 г.</t>
      </is>
    </oc>
    <nc r="A1" t="inlineStr">
      <is>
        <t xml:space="preserve">                     Анализ исполнения бюджета Тораевского сельского поселения на 01.03.2020 г.</t>
      </is>
    </nc>
  </rcc>
  <rcc rId="17730" sId="12" numFmtId="4">
    <oc r="D6">
      <v>5.21997</v>
    </oc>
    <nc r="D6">
      <v>15.22302</v>
    </nc>
  </rcc>
  <rcc rId="17731" sId="12" numFmtId="4">
    <oc r="D8">
      <v>32.041069999999998</v>
    </oc>
    <nc r="D8">
      <v>59.29571</v>
    </nc>
  </rcc>
  <rcc rId="17732" sId="12" numFmtId="4">
    <oc r="D9">
      <v>0.218</v>
    </oc>
    <nc r="D9">
      <v>0.37158000000000002</v>
    </nc>
  </rcc>
  <rcc rId="17733" sId="12" numFmtId="4">
    <oc r="D10">
      <v>43.965269999999997</v>
    </oc>
    <nc r="D10">
      <v>84.877989999999997</v>
    </nc>
  </rcc>
  <rcc rId="17734" sId="12" numFmtId="4">
    <oc r="D11">
      <v>-5.8903100000000004</v>
    </oc>
    <nc r="D11">
      <v>-11.576180000000001</v>
    </nc>
  </rcc>
  <rcc rId="17735" sId="12" numFmtId="4">
    <oc r="D15">
      <v>1.7590000000000001E-2</v>
    </oc>
    <nc r="D15">
      <v>0.87050000000000005</v>
    </nc>
  </rcc>
  <rcc rId="17736" sId="12" numFmtId="4">
    <oc r="D16">
      <v>2.5541900000000002</v>
    </oc>
    <nc r="D16">
      <v>16.415990000000001</v>
    </nc>
  </rcc>
  <rcc rId="17737" sId="12" numFmtId="4">
    <oc r="D18">
      <v>0.2</v>
    </oc>
    <nc r="D18">
      <v>0.6</v>
    </nc>
  </rcc>
  <rcc rId="17738" sId="12" numFmtId="4">
    <oc r="D28">
      <v>0.54335</v>
    </oc>
    <nc r="D28">
      <v>1.0867</v>
    </nc>
  </rcc>
  <rcc rId="17739" sId="12" numFmtId="4">
    <nc r="D30">
      <v>0.30717</v>
    </nc>
  </rcc>
  <rcc rId="17740" sId="12" numFmtId="4">
    <nc r="C30">
      <v>0</v>
    </nc>
  </rcc>
  <rcc rId="17741" sId="12" numFmtId="4">
    <nc r="D31">
      <v>0</v>
    </nc>
  </rcc>
  <rcc rId="17742" sId="12" numFmtId="4">
    <oc r="D42">
      <v>89.956999999999994</v>
    </oc>
    <nc r="D42">
      <v>179.91399999999999</v>
    </nc>
  </rcc>
  <rcc rId="17743" sId="12" numFmtId="4">
    <oc r="D45">
      <v>14.933299999999999</v>
    </oc>
    <nc r="D45">
      <v>29.866599999999998</v>
    </nc>
  </rcc>
  <rcc rId="17744" sId="12" numFmtId="34">
    <oc r="D58">
      <v>25.763010000000001</v>
    </oc>
    <nc r="D58">
      <v>118.76015</v>
    </nc>
  </rcc>
  <rcc rId="17745" sId="12" numFmtId="34">
    <oc r="D65">
      <v>4.8</v>
    </oc>
    <nc r="D65">
      <v>20.593250000000001</v>
    </nc>
  </rcc>
  <rcc rId="17746" sId="12" numFmtId="34">
    <oc r="C74">
      <v>0</v>
    </oc>
    <nc r="C74">
      <v>2</v>
    </nc>
  </rcc>
  <rcc rId="17747" sId="12" numFmtId="34">
    <oc r="D74">
      <v>0</v>
    </oc>
    <nc r="D74">
      <v>2</v>
    </nc>
  </rcc>
  <rcc rId="17748" sId="12" numFmtId="34">
    <oc r="C76">
      <v>2342.7109999999998</v>
    </oc>
    <nc r="C76">
      <v>4250.8109999999997</v>
    </nc>
  </rcc>
  <rcc rId="17749" sId="12" numFmtId="34">
    <oc r="C81">
      <v>267.90499999999997</v>
    </oc>
    <nc r="C81">
      <v>265.90499999999997</v>
    </nc>
  </rcc>
  <rcc rId="17750" sId="12" numFmtId="34">
    <oc r="D83">
      <v>92.424999999999997</v>
    </oc>
    <nc r="D83">
      <v>190.12799999999999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19459" sId="3" numFmtId="4">
    <oc r="D130">
      <v>2458.9585000000002</v>
    </oc>
    <nc r="D130">
      <v>4917.9170000000004</v>
    </nc>
  </rcc>
  <rcc rId="19460" sId="3" numFmtId="4">
    <oc r="C132">
      <v>2454.0700000000002</v>
    </oc>
    <nc r="C132">
      <v>10585.47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22467" sId="13">
    <oc r="D52" t="inlineStr">
      <is>
        <t>исполнено на 01.03.2020 г.</t>
      </is>
    </oc>
    <nc r="D52" t="inlineStr">
      <is>
        <t>исполнено на 01.04.2020 г.</t>
      </is>
    </nc>
  </rcc>
  <rcc rId="22468" sId="13">
    <oc r="D3" t="inlineStr">
      <is>
        <t>исполнен на 01.03.2020 г.</t>
      </is>
    </oc>
    <nc r="D3" t="inlineStr">
      <is>
        <t>исполнен на 01.04.2020 г.</t>
      </is>
    </nc>
  </rcc>
  <rcc rId="22469" sId="13">
    <oc r="A1" t="inlineStr">
      <is>
        <t xml:space="preserve">                     Анализ исполнения бюджета Хорнойского сельского поселения на 01.03.2020 г.</t>
      </is>
    </oc>
    <nc r="A1" t="inlineStr">
      <is>
        <t xml:space="preserve">                     Анализ исполнения бюджета Хорнойского сельского поселения на 01.04.2020 г.</t>
      </is>
    </nc>
  </rcc>
  <rcc rId="22470" sId="13" numFmtId="4">
    <oc r="D6">
      <v>0.99500999999999995</v>
    </oc>
    <nc r="D6">
      <v>1.98447</v>
    </nc>
  </rcc>
  <rcc rId="22471" sId="13" numFmtId="4">
    <oc r="D8">
      <v>27.06589</v>
    </oc>
    <nc r="D8">
      <v>40.571309999999997</v>
    </nc>
  </rcc>
  <rcc rId="22472" sId="13" numFmtId="4">
    <oc r="D9">
      <v>0.16963</v>
    </oc>
    <nc r="D9">
      <v>0.26449</v>
    </nc>
  </rcc>
  <rcc rId="22473" sId="13" numFmtId="4">
    <oc r="D10">
      <v>38.743099999999998</v>
    </oc>
    <nc r="D10">
      <v>56.943989999999999</v>
    </nc>
  </rcc>
  <rcc rId="22474" sId="13" numFmtId="4">
    <oc r="D11">
      <v>-5.2839999999999998</v>
    </oc>
    <nc r="D11">
      <v>-8.3802800000000008</v>
    </nc>
  </rcc>
  <rcc rId="22475" sId="13" numFmtId="4">
    <oc r="D15">
      <v>2.2535699999999999</v>
    </oc>
    <nc r="D15">
      <v>3.8753700000000002</v>
    </nc>
  </rcc>
  <rcc rId="22476" sId="13" numFmtId="4">
    <oc r="D16">
      <v>20.06934</v>
    </oc>
    <nc r="D16">
      <v>33.295859999999998</v>
    </nc>
  </rcc>
  <rcc rId="22477" sId="13" numFmtId="4">
    <oc r="D18">
      <v>1.35</v>
    </oc>
    <nc r="D18">
      <v>1.85</v>
    </nc>
  </rcc>
  <rcc rId="22478" sId="13" numFmtId="4">
    <oc r="D27">
      <v>0</v>
    </oc>
    <nc r="D27">
      <v>5.3333000000000004</v>
    </nc>
  </rcc>
  <rcc rId="22479" sId="13" numFmtId="4">
    <oc r="D39">
      <v>226.41200000000001</v>
    </oc>
    <nc r="D39">
      <v>339.61799999999999</v>
    </nc>
  </rcc>
  <rfmt sheetId="13" sqref="C42">
    <dxf>
      <numFmt numFmtId="2" formatCode="0.00"/>
    </dxf>
  </rfmt>
  <rfmt sheetId="13" sqref="C42">
    <dxf>
      <numFmt numFmtId="183" formatCode="0.000"/>
    </dxf>
  </rfmt>
  <rcc rId="22480" sId="13" numFmtId="4">
    <oc r="D42">
      <v>82.8</v>
    </oc>
    <nc r="D42">
      <v>123.307</v>
    </nc>
  </rcc>
  <rcc rId="22481" sId="13" numFmtId="4">
    <oc r="C43">
      <v>92.584999999999994</v>
    </oc>
    <nc r="C43">
      <v>93.322000000000003</v>
    </nc>
  </rcc>
  <rcc rId="22482" sId="13" numFmtId="4">
    <oc r="D43">
      <v>14.9336</v>
    </oc>
    <nc r="D43">
      <v>22.400400000000001</v>
    </nc>
  </rcc>
  <rcc rId="22483" sId="13" numFmtId="4">
    <nc r="C45">
      <v>119.75659</v>
    </nc>
  </rcc>
  <rcc rId="22484" sId="13" numFmtId="4">
    <nc r="D45">
      <v>120</v>
    </nc>
  </rcc>
  <rcc rId="22485" sId="13" numFmtId="34">
    <oc r="D56">
      <v>104.74578</v>
    </oc>
    <nc r="D56">
      <v>180.82956999999999</v>
    </nc>
  </rcc>
  <rcc rId="22486" sId="13" numFmtId="34">
    <oc r="C61">
      <v>2.6930000000000001</v>
    </oc>
    <nc r="C61">
      <v>7.1929999999999996</v>
    </nc>
  </rcc>
  <rcc rId="22487" sId="13" numFmtId="34">
    <oc r="C63">
      <v>89.605000000000004</v>
    </oc>
    <nc r="C63">
      <v>90.341999999999999</v>
    </nc>
  </rcc>
  <rcc rId="22488" sId="13" numFmtId="34">
    <oc r="D63">
      <v>9.8966399999999997</v>
    </oc>
    <nc r="D63">
      <v>17.79326</v>
    </nc>
  </rcc>
  <rcc rId="22489" sId="13" numFmtId="34">
    <oc r="C72">
      <v>1006.5</v>
    </oc>
    <nc r="C72">
      <v>1149.7</v>
    </nc>
  </rcc>
  <rcc rId="22490" sId="13" numFmtId="34">
    <oc r="C73">
      <v>1648.97</v>
    </oc>
    <nc r="C73">
      <v>1881.87934</v>
    </nc>
  </rcc>
  <rcc rId="22491" sId="13" numFmtId="34">
    <oc r="D73">
      <v>96.501000000000005</v>
    </oc>
    <nc r="D73">
      <v>141.00800000000001</v>
    </nc>
  </rcc>
  <rcc rId="22492" sId="13" numFmtId="34">
    <oc r="C78">
      <v>468.12900000000002</v>
    </oc>
    <nc r="C78">
      <v>462.93650000000002</v>
    </nc>
  </rcc>
  <rcc rId="22493" sId="13" numFmtId="34">
    <oc r="C80">
      <v>947.8</v>
    </oc>
    <nc r="C80">
      <v>1043.8</v>
    </nc>
  </rcc>
  <rcc rId="22494" sId="13" numFmtId="34">
    <oc r="D80">
      <v>158.99247</v>
    </oc>
    <nc r="D80">
      <v>238.6808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18512" sId="14">
    <oc r="D54" t="inlineStr">
      <is>
        <t>исполнено на 01.02.2020 г.</t>
      </is>
    </oc>
    <nc r="D54" t="inlineStr">
      <is>
        <t>исполнено на 01.03.2020 г.</t>
      </is>
    </nc>
  </rcc>
  <rcc rId="18513" sId="14">
    <oc r="D3" t="inlineStr">
      <is>
        <t>исполнен на 01.02.2020 г.</t>
      </is>
    </oc>
    <nc r="D3" t="inlineStr">
      <is>
        <t>исполнен на 01.03.2020 г.</t>
      </is>
    </nc>
  </rcc>
  <rcc rId="18514" sId="14">
    <oc r="A1" t="inlineStr">
      <is>
        <t xml:space="preserve">                     Анализ исполнения бюджета Чуманкасинского сельского поселения на 01.02.2020 г.</t>
      </is>
    </oc>
    <nc r="A1" t="inlineStr">
      <is>
        <t xml:space="preserve">                     Анализ исполнения бюджета Чуманкасинского сельского поселения на 01.03.2020 г.</t>
      </is>
    </nc>
  </rcc>
  <rcc rId="18515" sId="14" numFmtId="4">
    <oc r="D6">
      <v>2.00969</v>
    </oc>
    <nc r="D6">
      <v>8.99573</v>
    </nc>
  </rcc>
  <rcc rId="18516" sId="14" numFmtId="4">
    <oc r="D8">
      <v>13.95181</v>
    </oc>
    <nc r="D8">
      <v>25.819459999999999</v>
    </nc>
  </rcc>
  <rcc rId="18517" sId="14" numFmtId="4">
    <oc r="D9">
      <v>9.493E-2</v>
    </oc>
    <nc r="D9">
      <v>0.16178999999999999</v>
    </nc>
  </rcc>
  <rcc rId="18518" sId="14" numFmtId="4">
    <oc r="D10">
      <v>19.14404</v>
    </oc>
    <nc r="D10">
      <v>36.958880000000001</v>
    </nc>
  </rcc>
  <rcc rId="18519" sId="14" numFmtId="4">
    <oc r="D11">
      <v>-2.5648599999999999</v>
    </oc>
    <nc r="D11">
      <v>-5.04068</v>
    </nc>
  </rcc>
  <rcc rId="18520" sId="14" numFmtId="4">
    <oc r="D15">
      <v>0.36249999999999999</v>
    </oc>
    <nc r="D15">
      <v>0.80608999999999997</v>
    </nc>
  </rcc>
  <rcc rId="18521" sId="14" numFmtId="4">
    <oc r="D16">
      <v>7.0626800000000003</v>
    </oc>
    <nc r="D16">
      <v>18.121690000000001</v>
    </nc>
  </rcc>
  <rcc rId="18522" sId="14" numFmtId="4">
    <oc r="D18">
      <v>0</v>
    </oc>
    <nc r="D18">
      <v>0.7</v>
    </nc>
  </rcc>
  <rcc rId="18523" sId="14" numFmtId="4">
    <oc r="D42">
      <v>172.03039999999999</v>
    </oc>
    <nc r="D42">
      <v>344.06079999999997</v>
    </nc>
  </rcc>
  <rcc rId="18524" sId="14" numFmtId="4">
    <oc r="D44">
      <v>0</v>
    </oc>
    <nc r="D44">
      <v>65.064999999999998</v>
    </nc>
  </rcc>
  <rcc rId="18525" sId="14" numFmtId="4">
    <oc r="D45">
      <v>7.4667000000000003</v>
    </oc>
    <nc r="D45">
      <v>14.933400000000001</v>
    </nc>
  </rcc>
  <rcc rId="18526" sId="14" numFmtId="4">
    <oc r="D30">
      <v>0</v>
    </oc>
    <nc r="D30">
      <v>2.1145</v>
    </nc>
  </rcc>
  <rcc rId="18527" sId="14" numFmtId="34">
    <oc r="D58">
      <v>23.839120000000001</v>
    </oc>
    <nc r="D58">
      <v>171.32400999999999</v>
    </nc>
  </rcc>
  <rcc rId="18528" sId="14" numFmtId="34">
    <oc r="D65">
      <v>2</v>
    </oc>
    <nc r="D65">
      <v>14.120240000000001</v>
    </nc>
  </rcc>
  <rcc rId="18529" sId="14" numFmtId="34">
    <oc r="C75">
      <v>1193.877</v>
    </oc>
    <nc r="C75">
      <v>2539.9769999999999</v>
    </nc>
  </rcc>
  <rcc rId="18530" sId="14" numFmtId="34">
    <oc r="D75">
      <v>7.23</v>
    </oc>
    <nc r="D75">
      <v>79.524000000000001</v>
    </nc>
  </rcc>
  <rcc rId="18531" sId="14" numFmtId="34">
    <oc r="D82">
      <v>85.2</v>
    </oc>
    <nc r="D82">
      <v>170.4</v>
    </nc>
  </rcc>
  <rcc rId="18532" sId="14" numFmtId="34">
    <oc r="D89">
      <v>2.25</v>
    </oc>
    <nc r="D89">
      <v>3.32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c rId="18030" sId="13" numFmtId="34">
    <oc r="D56">
      <v>24</v>
    </oc>
    <nc r="D56">
      <v>104.74578</v>
    </nc>
  </rcc>
  <rcc rId="18031" sId="13" numFmtId="34">
    <oc r="D63">
      <v>2</v>
    </oc>
    <nc r="D63">
      <v>9.8966399999999997</v>
    </nc>
  </rcc>
  <rcc rId="18032" sId="13" numFmtId="34">
    <oc r="C72">
      <v>360</v>
    </oc>
    <nc r="C72">
      <v>1006.5</v>
    </nc>
  </rcc>
  <rcc rId="18033" sId="13" numFmtId="34">
    <oc r="C73">
      <v>951.77</v>
    </oc>
    <nc r="C73">
      <v>1648.97</v>
    </nc>
  </rcc>
  <rcc rId="18034" sId="13" numFmtId="34">
    <oc r="D73">
      <v>9.1999999999999993</v>
    </oc>
    <nc r="D73">
      <v>96.501000000000005</v>
    </nc>
  </rcc>
  <rcc rId="18035" sId="13" numFmtId="34">
    <oc r="C78">
      <v>289.32900000000001</v>
    </oc>
    <nc r="C78">
      <v>468.12900000000002</v>
    </nc>
  </rcc>
  <rcc rId="18036" sId="13" numFmtId="34">
    <oc r="D80">
      <v>75</v>
    </oc>
    <nc r="D80">
      <v>158.99247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11.xml><?xml version="1.0" encoding="utf-8"?>
<revisions xmlns="http://schemas.openxmlformats.org/spreadsheetml/2006/main" xmlns:r="http://schemas.openxmlformats.org/officeDocument/2006/relationships">
  <rcc rId="17854" sId="13">
    <oc r="D52" t="inlineStr">
      <is>
        <t>исполнено на 01.02.2020 г.</t>
      </is>
    </oc>
    <nc r="D52" t="inlineStr">
      <is>
        <t>исполнено на 01.03.2020 г.</t>
      </is>
    </nc>
  </rcc>
  <rcc rId="17855" sId="13">
    <oc r="D3" t="inlineStr">
      <is>
        <t>исполнен на 01.02.2020 г.</t>
      </is>
    </oc>
    <nc r="D3" t="inlineStr">
      <is>
        <t>исполнен на 01.03.2020 г.</t>
      </is>
    </nc>
  </rcc>
  <rcc rId="17856" sId="13">
    <oc r="A1" t="inlineStr">
      <is>
        <t xml:space="preserve">                     Анализ исполнения бюджета Хорнойского сельского поселения на 01.02.2020 г.</t>
      </is>
    </oc>
    <nc r="A1" t="inlineStr">
      <is>
        <t xml:space="preserve">                     Анализ исполнения бюджета Хорнойского сельского поселения на 01.03.2020 г.</t>
      </is>
    </nc>
  </rcc>
  <rcc rId="17857" sId="13" numFmtId="4">
    <oc r="D6">
      <v>0.33015</v>
    </oc>
    <nc r="D6">
      <v>0.99500999999999995</v>
    </nc>
  </rcc>
  <rcc rId="17858" sId="13" numFmtId="4">
    <oc r="D8">
      <v>14.62534</v>
    </oc>
    <nc r="D8">
      <v>27.06589</v>
    </nc>
  </rcc>
  <rcc rId="17859" sId="13" numFmtId="4">
    <oc r="D9">
      <v>9.9510000000000001E-2</v>
    </oc>
    <nc r="D9">
      <v>0.16963</v>
    </nc>
  </rcc>
  <rcc rId="17860" sId="13" numFmtId="4">
    <oc r="D10">
      <v>20.06823</v>
    </oc>
    <nc r="D10">
      <v>38.743099999999998</v>
    </nc>
  </rcc>
  <rcc rId="17861" sId="13" numFmtId="4">
    <oc r="D11">
      <v>-2.6886399999999999</v>
    </oc>
    <nc r="D11">
      <v>-5.2839999999999998</v>
    </nc>
  </rcc>
  <rcc rId="17862" sId="13" numFmtId="4">
    <oc r="D13">
      <v>0</v>
    </oc>
    <nc r="D13">
      <v>1.1193</v>
    </nc>
  </rcc>
  <rcc rId="17863" sId="13" numFmtId="4">
    <oc r="D15">
      <v>0.17971999999999999</v>
    </oc>
    <nc r="D15">
      <v>2.2535699999999999</v>
    </nc>
  </rcc>
  <rcc rId="17864" sId="13" numFmtId="4">
    <oc r="D16">
      <v>9.0491100000000007</v>
    </oc>
    <nc r="D16">
      <v>20.06934</v>
    </nc>
  </rcc>
  <rcc rId="17865" sId="13" numFmtId="4">
    <oc r="D18">
      <v>0.75</v>
    </oc>
    <nc r="D18">
      <v>1.35</v>
    </nc>
  </rcc>
  <rcc rId="17866" sId="13" numFmtId="4">
    <oc r="D39">
      <v>113.206</v>
    </oc>
    <nc r="D39">
      <v>226.41200000000001</v>
    </nc>
  </rcc>
  <rcc rId="17867" sId="13" numFmtId="4">
    <nc r="D42">
      <v>82.8</v>
    </nc>
  </rcc>
  <rfmt sheetId="13" sqref="D38">
    <dxf>
      <numFmt numFmtId="2" formatCode="0.00"/>
    </dxf>
  </rfmt>
  <rfmt sheetId="13" sqref="D38">
    <dxf>
      <numFmt numFmtId="183" formatCode="0.000"/>
    </dxf>
  </rfmt>
  <rfmt sheetId="13" sqref="D38">
    <dxf>
      <numFmt numFmtId="174" formatCode="0.0000"/>
    </dxf>
  </rfmt>
  <rfmt sheetId="13" sqref="D38">
    <dxf>
      <numFmt numFmtId="168" formatCode="0.00000"/>
    </dxf>
  </rfmt>
  <rfmt sheetId="13" sqref="D38">
    <dxf>
      <numFmt numFmtId="173" formatCode="0.000000"/>
    </dxf>
  </rfmt>
  <rcc rId="17868" sId="13" numFmtId="4">
    <oc r="D43">
      <v>7.4668000000000001</v>
    </oc>
    <nc r="D43">
      <v>14.9336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c rId="18155" sId="18" numFmtId="4">
    <oc r="D6">
      <v>18.425709999999999</v>
    </oc>
    <nc r="D6">
      <v>27.518229999999999</v>
    </nc>
  </rcc>
  <rcc rId="18156" sId="18" numFmtId="4">
    <oc r="D8">
      <v>32.425939999999997</v>
    </oc>
    <nc r="D8">
      <v>60.007980000000003</v>
    </nc>
  </rcc>
  <rcc rId="18157" sId="18" numFmtId="4">
    <oc r="D9">
      <v>0.22064</v>
    </oc>
    <nc r="D9">
      <v>0.37607000000000002</v>
    </nc>
  </rcc>
  <rcc rId="18158" sId="18" numFmtId="4">
    <oc r="D10">
      <v>44.493380000000002</v>
    </oc>
    <nc r="D10">
      <v>85.897530000000003</v>
    </nc>
  </rcc>
  <rcc rId="18159" sId="18" numFmtId="4">
    <oc r="D11">
      <v>-5.9610399999999997</v>
    </oc>
    <nc r="D11">
      <v>-11.715210000000001</v>
    </nc>
  </rcc>
  <rcc rId="18160" sId="18" numFmtId="4">
    <oc r="D15">
      <v>10.518549999999999</v>
    </oc>
    <nc r="D15">
      <v>26.41508</v>
    </nc>
  </rcc>
  <rcc rId="18161" sId="18" numFmtId="4">
    <oc r="D16">
      <v>36.364559999999997</v>
    </oc>
    <nc r="D16">
      <v>112.04268</v>
    </nc>
  </rcc>
  <rcc rId="18162" sId="18" numFmtId="4">
    <oc r="D27">
      <v>0.13100000000000001</v>
    </oc>
    <nc r="D27">
      <v>6.7556000000000003</v>
    </nc>
  </rcc>
  <rcc rId="18163" sId="18" numFmtId="4">
    <oc r="D42">
      <v>167.05500000000001</v>
    </oc>
    <nc r="D42">
      <v>334.11</v>
    </nc>
  </rcc>
  <rcc rId="18164" sId="18" numFmtId="4">
    <oc r="D44">
      <v>0</v>
    </oc>
    <nc r="D44">
      <v>86.399000000000001</v>
    </nc>
  </rcc>
  <rcc rId="18165" sId="18" numFmtId="4">
    <nc r="C47">
      <v>0</v>
    </nc>
  </rcc>
  <rcc rId="18166" sId="18" numFmtId="4">
    <nc r="D47">
      <v>0</v>
    </nc>
  </rcc>
  <rcc rId="18167" sId="18" numFmtId="4">
    <oc r="D45">
      <v>14.933299999999999</v>
    </oc>
    <nc r="D45">
      <v>29.866599999999998</v>
    </nc>
  </rcc>
  <rcc rId="18168" sId="18">
    <oc r="D55" t="inlineStr">
      <is>
        <t>исполнено на 01.03.2020 г.</t>
      </is>
    </oc>
    <nc r="D55" t="inlineStr">
      <is>
        <t>исполнено на 01.04.2020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c rId="18964" sId="3">
    <oc r="A2" t="inlineStr">
      <is>
        <t xml:space="preserve">                                                        Моргаушского района на 01.02.2020 г. </t>
      </is>
    </oc>
    <nc r="A2" t="inlineStr">
      <is>
        <t xml:space="preserve">                                                        Моргаушского района на 01.03.2020 г. </t>
      </is>
    </nc>
  </rcc>
  <rcc rId="18965" sId="3">
    <oc r="D3" t="inlineStr">
      <is>
        <t>исполнено на 01.02.2020 г.</t>
      </is>
    </oc>
    <nc r="D3" t="inlineStr">
      <is>
        <t>исполнено на 01.03.2020 г.</t>
      </is>
    </nc>
  </rcc>
  <rcc rId="18966" sId="3">
    <oc r="D74" t="inlineStr">
      <is>
        <t xml:space="preserve">исполнено на 01.02.2020 г. </t>
      </is>
    </oc>
    <nc r="D74" t="inlineStr">
      <is>
        <t xml:space="preserve">исполнено на 01.03.2020 г. </t>
      </is>
    </nc>
  </rcc>
  <rfmt sheetId="3" sqref="C71:D71">
    <dxf>
      <numFmt numFmtId="2" formatCode="0.00"/>
    </dxf>
  </rfmt>
  <rfmt sheetId="3" sqref="C71:D71">
    <dxf>
      <numFmt numFmtId="183" formatCode="0.000"/>
    </dxf>
  </rfmt>
  <rfmt sheetId="3" sqref="C71:D71">
    <dxf>
      <numFmt numFmtId="174" formatCode="0.0000"/>
    </dxf>
  </rfmt>
  <rfmt sheetId="3" sqref="C71:D71">
    <dxf>
      <numFmt numFmtId="168" formatCode="0.00000"/>
    </dxf>
  </rfmt>
  <rfmt sheetId="3" sqref="C71:D71">
    <dxf>
      <numFmt numFmtId="173" formatCode="0.000000"/>
    </dxf>
  </rfmt>
  <rfmt sheetId="3" sqref="C71:D71">
    <dxf>
      <numFmt numFmtId="168" formatCode="0.00000"/>
    </dxf>
  </rfmt>
  <rcc rId="18967" sId="3" numFmtId="4">
    <oc r="D6">
      <v>6628.9963100000004</v>
    </oc>
    <nc r="D6">
      <v>15990.18506</v>
    </nc>
  </rcc>
  <rcc rId="18968" sId="3" numFmtId="4">
    <oc r="D8">
      <v>202.06084000000001</v>
    </oc>
    <nc r="D8">
      <v>373.93695000000002</v>
    </nc>
  </rcc>
  <rcc rId="18969" sId="3" numFmtId="4">
    <oc r="D9">
      <v>1.37479</v>
    </oc>
    <nc r="D9">
      <v>2.3432499999999998</v>
    </nc>
  </rcc>
  <rcc rId="18970" sId="3" numFmtId="4">
    <oc r="D10">
      <v>277.25846999999999</v>
    </oc>
    <nc r="D10">
      <v>535.26657</v>
    </nc>
  </rcc>
  <rcc rId="18971" sId="3" numFmtId="4">
    <oc r="D11">
      <v>-37.146000000000001</v>
    </oc>
    <nc r="D11">
      <v>-73.002780000000001</v>
    </nc>
  </rcc>
  <rcc rId="18972" sId="3" numFmtId="4">
    <oc r="D13">
      <v>55.125419999999998</v>
    </oc>
    <nc r="D13">
      <v>123.1427</v>
    </nc>
  </rcc>
  <rcc rId="18973" sId="3" numFmtId="4">
    <oc r="D14">
      <v>1155.6078600000001</v>
    </oc>
    <nc r="D14">
      <v>1248.63258</v>
    </nc>
  </rcc>
  <rcc rId="18974" sId="3" numFmtId="4">
    <oc r="D15">
      <v>6.6696</v>
    </oc>
    <nc r="D15">
      <v>95.836299999999994</v>
    </nc>
  </rcc>
  <rcc rId="18975" sId="3" numFmtId="4">
    <nc r="C18">
      <v>0</v>
    </nc>
  </rcc>
  <rcc rId="18976" sId="3" numFmtId="4">
    <nc r="D18">
      <v>0</v>
    </nc>
  </rcc>
  <rcc rId="18977" sId="3" numFmtId="4">
    <nc r="C19">
      <v>0</v>
    </nc>
  </rcc>
  <rcc rId="18978" sId="3" numFmtId="4">
    <nc r="D19">
      <v>0</v>
    </nc>
  </rcc>
  <rcc rId="18979" sId="3" numFmtId="4">
    <oc r="D20">
      <v>103.65718</v>
    </oc>
    <nc r="D20">
      <v>189.27432999999999</v>
    </nc>
  </rcc>
  <rcc rId="18980" sId="3" numFmtId="4">
    <nc r="C21">
      <v>0</v>
    </nc>
  </rcc>
  <rcc rId="18981" sId="3" numFmtId="4">
    <nc r="D21">
      <v>0</v>
    </nc>
  </rcc>
  <rcc rId="18982" sId="3" numFmtId="4">
    <oc r="D23">
      <v>151.76920999999999</v>
    </oc>
    <nc r="D23">
      <v>479.49052999999998</v>
    </nc>
  </rcc>
  <rcc rId="18983" sId="3" numFmtId="4">
    <oc r="D25">
      <v>190.79982999999999</v>
    </oc>
    <nc r="D25">
      <v>565.42277999999999</v>
    </nc>
  </rcc>
  <rcc rId="18984" sId="3" numFmtId="4">
    <oc r="D27">
      <v>41.628749999999997</v>
    </oc>
    <nc r="D27">
      <v>101.37375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</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18702" sId="19" numFmtId="34">
    <oc r="D79">
      <v>17.666</v>
    </oc>
    <nc r="D79">
      <v>173.666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25372" sId="13" numFmtId="4">
    <oc r="D6">
      <v>1.98447</v>
    </oc>
    <nc r="D6">
      <v>4.6650299999999998</v>
    </nc>
  </rcc>
  <rcc rId="25373" sId="13" numFmtId="4">
    <oc r="D8">
      <v>40.571309999999997</v>
    </oc>
    <nc r="D8">
      <v>55.191630000000004</v>
    </nc>
  </rcc>
  <rcc rId="25374" sId="13" numFmtId="4">
    <oc r="D9">
      <v>0.26449</v>
    </oc>
    <nc r="D9">
      <v>0.33113999999999999</v>
    </nc>
  </rcc>
  <rcc rId="25375" sId="13" numFmtId="4">
    <oc r="D10">
      <v>56.943989999999999</v>
    </oc>
    <nc r="D10">
      <v>75.888829999999999</v>
    </nc>
  </rcc>
  <rcc rId="25376" sId="13" numFmtId="4">
    <oc r="D11">
      <v>-8.3802800000000008</v>
    </oc>
    <nc r="D11">
      <v>-10.874790000000001</v>
    </nc>
  </rcc>
  <rcc rId="25377" sId="13" numFmtId="4">
    <oc r="D15">
      <v>3.8753700000000002</v>
    </oc>
    <nc r="D15">
      <v>3.8753799999999998</v>
    </nc>
  </rcc>
  <rcc rId="25378" sId="13" numFmtId="4">
    <oc r="D16">
      <v>33.295859999999998</v>
    </oc>
    <nc r="D16">
      <v>35.926969999999997</v>
    </nc>
  </rcc>
  <rcc rId="25379" sId="13" numFmtId="4">
    <oc r="D39">
      <v>339.61799999999999</v>
    </oc>
    <nc r="D39">
      <v>452.82400000000001</v>
    </nc>
  </rcc>
  <rcc rId="25380" sId="13" numFmtId="4">
    <oc r="D42">
      <v>123.307</v>
    </oc>
    <nc r="D42">
      <v>159.30699999999999</v>
    </nc>
  </rcc>
  <rcc rId="25381" sId="13" numFmtId="4">
    <oc r="D43">
      <v>22.400400000000001</v>
    </oc>
    <nc r="D43">
      <v>29.950399999999998</v>
    </nc>
  </rcc>
  <rcc rId="25382" sId="13" numFmtId="34">
    <oc r="D56">
      <v>180.82956999999999</v>
    </oc>
    <nc r="D56">
      <v>324.89476999999999</v>
    </nc>
  </rcc>
  <rcc rId="25383" sId="13" numFmtId="34">
    <oc r="D61">
      <v>0</v>
    </oc>
    <nc r="D61">
      <v>4.5</v>
    </nc>
  </rcc>
  <rcc rId="25384" sId="13" numFmtId="34">
    <oc r="D63">
      <v>17.79326</v>
    </oc>
    <nc r="D63">
      <v>29.754899999999999</v>
    </nc>
  </rcc>
  <rcc rId="25385" sId="13" numFmtId="34">
    <oc r="D72">
      <v>0</v>
    </oc>
    <nc r="D72">
      <v>23.2</v>
    </nc>
  </rcc>
  <rcc rId="25386" sId="13" numFmtId="34">
    <oc r="D73">
      <v>141.00800000000001</v>
    </oc>
    <nc r="D73">
      <v>177.00800000000001</v>
    </nc>
  </rcc>
  <rcc rId="25387" sId="13" numFmtId="34">
    <oc r="D80">
      <v>238.6808</v>
    </oc>
    <nc r="D80">
      <v>413.88375000000002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20162" sId="2" numFmtId="4">
    <oc r="C32">
      <v>102837.50301</v>
    </oc>
    <nc r="C32">
      <v>123712.10301000001</v>
    </nc>
  </rcc>
  <rcc rId="20163" sId="2" numFmtId="4">
    <oc r="BZ32">
      <v>61926.50301</v>
    </oc>
    <nc r="BZ32">
      <v>82801.103010000006</v>
    </nc>
  </rcc>
  <rcc rId="20164" sId="2" numFmtId="4">
    <oc r="CI32">
      <v>25036.8194</v>
    </oc>
    <nc r="CI32">
      <v>45911.419399999999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cc rId="14975" sId="8">
    <oc r="A1" t="inlineStr">
      <is>
        <t xml:space="preserve">                     Анализ исполнения бюджета Моргаушского сельского поселения на 01.01.2020 г.</t>
      </is>
    </oc>
    <nc r="A1" t="inlineStr">
      <is>
        <t xml:space="preserve">                     Анализ исполнения бюджета Моргаушского сельского поселения на 01.02.2020 г.</t>
      </is>
    </nc>
  </rcc>
  <rcc rId="14976" sId="8">
    <oc r="C3" t="inlineStr">
      <is>
        <t>назначено на 2019 г.</t>
      </is>
    </oc>
    <nc r="C3" t="inlineStr">
      <is>
        <t>назначено на 2020 г.</t>
      </is>
    </nc>
  </rcc>
  <rcc rId="14977" sId="8">
    <oc r="D3" t="inlineStr">
      <is>
        <t>исполнен на 01.01.2020 г.</t>
      </is>
    </oc>
    <nc r="D3" t="inlineStr">
      <is>
        <t>исполнен на 01.02.2020 г.</t>
      </is>
    </nc>
  </rcc>
  <rcc rId="14978" sId="8">
    <oc r="C54" t="inlineStr">
      <is>
        <t>назначено на 2019 г.</t>
      </is>
    </oc>
    <nc r="C54" t="inlineStr">
      <is>
        <t>назначено на 2020 г.</t>
      </is>
    </nc>
  </rcc>
  <rcc rId="14979" sId="8">
    <oc r="D54" t="inlineStr">
      <is>
        <t>исполнено на 01.01.2020 г.</t>
      </is>
    </oc>
    <nc r="D54" t="inlineStr">
      <is>
        <t>исполнено на 01.02.2020 г.</t>
      </is>
    </nc>
  </rcc>
  <rcc rId="14980" sId="8" numFmtId="34">
    <oc r="D58">
      <v>2008.81014</v>
    </oc>
    <nc r="D58">
      <v>107.17243000000001</v>
    </nc>
  </rcc>
  <rcc rId="14981" sId="8" numFmtId="34">
    <oc r="C61">
      <v>0</v>
    </oc>
    <nc r="C61">
      <v>90</v>
    </nc>
  </rcc>
  <rcc rId="14982" sId="8" numFmtId="34">
    <oc r="C62">
      <v>5</v>
    </oc>
    <nc r="C62">
      <v>55</v>
    </nc>
  </rcc>
  <rcc rId="14983" sId="8" numFmtId="34">
    <oc r="C63">
      <v>152.08099999999999</v>
    </oc>
    <nc r="C63">
      <v>31.864999999999998</v>
    </nc>
  </rcc>
  <rcc rId="14984" sId="8" numFmtId="34">
    <oc r="D63">
      <v>152.08007000000001</v>
    </oc>
    <nc r="D63">
      <v>0</v>
    </nc>
  </rcc>
  <rcc rId="14985" sId="8" numFmtId="34">
    <oc r="C69">
      <v>0</v>
    </oc>
    <nc r="C69">
      <v>10</v>
    </nc>
  </rcc>
  <rcc rId="14986" sId="8" numFmtId="34">
    <oc r="C70">
      <v>2</v>
    </oc>
    <nc r="C70">
      <v>100</v>
    </nc>
  </rcc>
  <rcc rId="14987" sId="8" numFmtId="34">
    <oc r="D70">
      <v>1.75</v>
    </oc>
    <nc r="D70">
      <v>0</v>
    </nc>
  </rcc>
  <rcc rId="14988" sId="8" numFmtId="34">
    <oc r="D71">
      <v>2</v>
    </oc>
    <nc r="D71">
      <v>0</v>
    </nc>
  </rcc>
  <rcc rId="14989" sId="8" numFmtId="34">
    <oc r="C73">
      <v>21.448</v>
    </oc>
    <nc r="C73">
      <v>28.632000000000001</v>
    </nc>
  </rcc>
  <rcc rId="14990" sId="8" numFmtId="34">
    <oc r="D73">
      <v>21.448</v>
    </oc>
    <nc r="D73">
      <v>0</v>
    </nc>
  </rcc>
  <rcc rId="14991" sId="8" numFmtId="34">
    <oc r="C74">
      <v>438.8</v>
    </oc>
    <nc r="C74">
      <v>400</v>
    </nc>
  </rcc>
  <rcc rId="14992" sId="8" numFmtId="34">
    <oc r="D74">
      <v>438.11099000000002</v>
    </oc>
    <nc r="D74">
      <v>68.609889999999993</v>
    </nc>
  </rcc>
  <rcc rId="14993" sId="8" numFmtId="34">
    <oc r="C75">
      <v>3248.8977100000002</v>
    </oc>
    <nc r="C75">
      <v>2264.0731500000002</v>
    </nc>
  </rcc>
  <rcc rId="14994" sId="8" numFmtId="34">
    <oc r="D75">
      <v>3187.9791100000002</v>
    </oc>
    <nc r="D75">
      <v>4.3239999999999998</v>
    </nc>
  </rcc>
  <rcc rId="14995" sId="8" numFmtId="34">
    <oc r="C76">
      <v>165.536</v>
    </oc>
    <nc r="C76">
      <v>200</v>
    </nc>
  </rcc>
  <rcc rId="14996" sId="8" numFmtId="34">
    <oc r="D76">
      <v>165.536</v>
    </oc>
    <nc r="D76">
      <v>0</v>
    </nc>
  </rcc>
  <rcc rId="14997" sId="8" numFmtId="34">
    <oc r="C80">
      <v>47158.2212</v>
    </oc>
    <nc r="C80">
      <v>10372.5494</v>
    </nc>
  </rcc>
  <rcc rId="14998" sId="8" numFmtId="34">
    <oc r="D80">
      <v>9804.08079</v>
    </oc>
    <nc r="D80">
      <v>38.148600000000002</v>
    </nc>
  </rcc>
  <rcc rId="14999" sId="8" numFmtId="34">
    <oc r="C82">
      <v>3735</v>
    </oc>
    <nc r="C82">
      <v>4457.2</v>
    </nc>
  </rcc>
  <rcc rId="15000" sId="8" numFmtId="34">
    <oc r="D82">
      <v>3490</v>
    </oc>
    <nc r="D82">
      <v>371.43299999999999</v>
    </nc>
  </rcc>
  <rcc rId="15001" sId="8" numFmtId="34">
    <oc r="C90">
      <v>0</v>
    </oc>
    <nc r="C90">
      <v>24.613</v>
    </nc>
  </rcc>
  <rcc rId="15002" sId="8" numFmtId="34">
    <oc r="C58">
      <v>2008.8109999999999</v>
    </oc>
    <nc r="C58">
      <v>1909.2</v>
    </nc>
  </rcc>
  <rcc rId="15003" sId="8" numFmtId="4">
    <oc r="C6">
      <v>1855.837</v>
    </oc>
    <nc r="C6">
      <v>1917</v>
    </nc>
  </rcc>
  <rcc rId="15004" sId="8" numFmtId="4">
    <oc r="D6">
      <v>1896.86886</v>
    </oc>
    <nc r="D6">
      <v>78.23724</v>
    </nc>
  </rcc>
  <rcc rId="15005" sId="8" numFmtId="4">
    <oc r="C8">
      <v>131.83000000000001</v>
    </oc>
    <nc r="C8">
      <v>153.57</v>
    </nc>
  </rcc>
  <rcc rId="15006" sId="8" numFmtId="4">
    <oc r="D8">
      <v>195.36789999999999</v>
    </oc>
    <nc r="D8">
      <v>15.58752</v>
    </nc>
  </rcc>
  <rcc rId="15007" sId="8" numFmtId="4">
    <oc r="C9">
      <v>1.41</v>
    </oc>
    <nc r="C9">
      <v>1.64</v>
    </nc>
  </rcc>
  <rcc rId="15008" sId="8" numFmtId="4">
    <oc r="D9">
      <v>1.4359999999999999</v>
    </oc>
    <nc r="D9">
      <v>0.10606</v>
    </nc>
  </rcc>
  <rcc rId="15009" sId="8" numFmtId="4">
    <oc r="C10">
      <v>220.18</v>
    </oc>
    <nc r="C10">
      <v>256.5</v>
    </nc>
  </rcc>
  <rcc rId="15010" sId="8" numFmtId="4">
    <oc r="D10">
      <v>261.01224000000002</v>
    </oc>
    <nc r="D10">
      <v>21.388500000000001</v>
    </nc>
  </rcc>
  <rcc rId="15011" sId="8" numFmtId="4">
    <oc r="D11">
      <v>-28.60887</v>
    </oc>
    <nc r="D11">
      <v>-2.8655300000000001</v>
    </nc>
  </rcc>
  <rcc rId="15012" sId="8" numFmtId="4">
    <oc r="D13">
      <v>74.889960000000002</v>
    </oc>
    <nc r="D13">
      <v>0</v>
    </nc>
  </rcc>
  <rcc rId="15013" sId="8" numFmtId="4">
    <oc r="C15">
      <v>858</v>
    </oc>
    <nc r="C15">
      <v>980</v>
    </nc>
  </rcc>
  <rcc rId="15014" sId="8" numFmtId="4">
    <oc r="D15">
      <v>829.42217000000005</v>
    </oc>
    <nc r="D15">
      <v>19.577870000000001</v>
    </nc>
  </rcc>
  <rcc rId="15015" sId="8" numFmtId="4">
    <oc r="C16">
      <v>1560</v>
    </oc>
    <nc r="C16">
      <v>1499</v>
    </nc>
  </rcc>
  <rcc rId="15016" sId="8" numFmtId="4">
    <oc r="D16">
      <v>1400.0571</v>
    </oc>
    <nc r="D16">
      <v>108.80298999999999</v>
    </nc>
  </rcc>
  <rcc rId="15017" sId="8" numFmtId="4">
    <oc r="C35">
      <v>83</v>
    </oc>
    <nc r="C35">
      <v>0</v>
    </nc>
  </rcc>
  <rcc rId="15018" sId="8" numFmtId="4">
    <oc r="D35">
      <v>83.611519999999999</v>
    </oc>
    <nc r="D35">
      <v>0</v>
    </nc>
  </rcc>
  <rcc rId="15019" sId="8" numFmtId="4">
    <oc r="C41">
      <v>4687.5</v>
    </oc>
    <nc r="C41">
      <v>5155.8</v>
    </nc>
  </rcc>
  <rcc rId="15020" sId="8" numFmtId="4">
    <oc r="D41">
      <v>4687.5</v>
    </oc>
    <nc r="D41">
      <v>429.64299999999997</v>
    </nc>
  </rcc>
  <rcc rId="15021" sId="8" numFmtId="4">
    <oc r="C42">
      <v>42</v>
    </oc>
    <nc r="C42">
      <v>0</v>
    </nc>
  </rcc>
  <rcc rId="15022" sId="8" numFmtId="4">
    <oc r="D42">
      <v>42</v>
    </oc>
    <nc r="D42">
      <v>0</v>
    </nc>
  </rcc>
  <rcc rId="15023" sId="8" numFmtId="4">
    <oc r="C43">
      <v>46310.689579999998</v>
    </oc>
    <nc r="C43">
      <v>9320.3703999999998</v>
    </nc>
  </rcc>
  <rcc rId="15024" sId="8" numFmtId="4">
    <oc r="D43">
      <v>8982.59476</v>
    </oc>
    <nc r="D43">
      <v>0</v>
    </nc>
  </rcc>
  <rcc rId="15025" sId="8" numFmtId="4">
    <oc r="C45">
      <v>9.2170000000000005</v>
    </oc>
    <nc r="C45">
      <v>11.71</v>
    </nc>
  </rcc>
  <rcc rId="15026" sId="8" numFmtId="4">
    <oc r="D45">
      <v>9.2170000000000005</v>
    </oc>
    <nc r="D45">
      <v>0</v>
    </nc>
  </rcc>
  <rcc rId="15027" sId="8" numFmtId="4">
    <oc r="C48">
      <v>469.18729000000002</v>
    </oc>
    <nc r="C48">
      <v>462.18360999999999</v>
    </nc>
  </rcc>
  <rcc rId="15028" sId="8" numFmtId="4">
    <oc r="D48">
      <v>444.70496000000003</v>
    </oc>
    <nc r="D4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1.xml><?xml version="1.0" encoding="utf-8"?>
<revisions xmlns="http://schemas.openxmlformats.org/spreadsheetml/2006/main" xmlns:r="http://schemas.openxmlformats.org/officeDocument/2006/relationships">
  <rcc rId="14785" sId="6">
    <oc r="A1" t="inlineStr">
      <is>
        <t xml:space="preserve">                     Анализ исполнения бюджета Ильинского сельского поселения на 01.01.2020 г.</t>
      </is>
    </oc>
    <nc r="A1" t="inlineStr">
      <is>
        <t xml:space="preserve">                     Анализ исполнения бюджета Ильинского сельского поселения на 01.02.2020 г.</t>
      </is>
    </nc>
  </rcc>
  <rcc rId="14786" sId="6">
    <oc r="C3" t="inlineStr">
      <is>
        <t>назначено на 2019 г.</t>
      </is>
    </oc>
    <nc r="C3" t="inlineStr">
      <is>
        <t>назначено на 2020 г.</t>
      </is>
    </nc>
  </rcc>
  <rcc rId="14787" sId="6">
    <oc r="D3" t="inlineStr">
      <is>
        <t>исполнен на 01.01.2020 г.</t>
      </is>
    </oc>
    <nc r="D3" t="inlineStr">
      <is>
        <t>исполнен на 01.02.2020 г.</t>
      </is>
    </nc>
  </rcc>
  <rcc rId="14788" sId="6">
    <oc r="C56" t="inlineStr">
      <is>
        <t>назначено на 2019 г.</t>
      </is>
    </oc>
    <nc r="C56" t="inlineStr">
      <is>
        <t>назначено на 2020 г.</t>
      </is>
    </nc>
  </rcc>
  <rcc rId="14789" sId="6">
    <oc r="D56" t="inlineStr">
      <is>
        <t>исполнено на 01.01.2020 г.</t>
      </is>
    </oc>
    <nc r="D56" t="inlineStr">
      <is>
        <t>исполнено на 01.02.2020 г.</t>
      </is>
    </nc>
  </rcc>
  <rcc rId="14790" sId="6" numFmtId="4">
    <oc r="C6">
      <v>70.23</v>
    </oc>
    <nc r="C6">
      <v>71.7</v>
    </nc>
  </rcc>
  <rcc rId="14791" sId="6" numFmtId="4">
    <oc r="D6">
      <v>70.822199999999995</v>
    </oc>
    <nc r="D6">
      <v>2.0882000000000001</v>
    </nc>
  </rcc>
  <rcc rId="14792" sId="6" numFmtId="4">
    <oc r="C8">
      <v>224.26</v>
    </oc>
    <nc r="C8">
      <v>260.69</v>
    </nc>
  </rcc>
  <rcc rId="14793" sId="6" numFmtId="4">
    <oc r="D8">
      <v>332.36374999999998</v>
    </oc>
    <nc r="D8">
      <v>26.460339999999999</v>
    </nc>
  </rcc>
  <rcc rId="14794" sId="6" numFmtId="4">
    <oc r="C9">
      <v>2.4049999999999998</v>
    </oc>
    <nc r="C9">
      <v>2.79</v>
    </nc>
  </rcc>
  <rcc rId="14795" sId="6" numFmtId="4">
    <oc r="D9">
      <v>2.4429599999999998</v>
    </oc>
    <nc r="D9">
      <v>0.18004000000000001</v>
    </nc>
  </rcc>
  <rcc rId="14796" sId="6" numFmtId="4">
    <oc r="C10">
      <v>374.58</v>
    </oc>
    <nc r="C10">
      <v>435.41</v>
    </nc>
  </rcc>
  <rcc rId="14797" sId="6" numFmtId="4">
    <oc r="D10">
      <v>444.03910000000002</v>
    </oc>
    <nc r="D10">
      <v>36.307650000000002</v>
    </nc>
  </rcc>
  <rcc rId="14798" sId="6" numFmtId="4">
    <oc r="D11">
      <v>-48.669960000000003</v>
    </oc>
    <nc r="D11">
      <v>-4.8643599999999996</v>
    </nc>
  </rcc>
  <rcc rId="14799" sId="6" numFmtId="4">
    <oc r="C13">
      <v>7</v>
    </oc>
    <nc r="C13">
      <v>10</v>
    </nc>
  </rcc>
  <rcc rId="14800" sId="6" numFmtId="4">
    <oc r="D13">
      <v>8.6674199999999999</v>
    </oc>
    <nc r="D13">
      <v>0</v>
    </nc>
  </rcc>
  <rcc rId="14801" sId="6" numFmtId="4">
    <oc r="C15">
      <v>282</v>
    </oc>
    <nc r="C15">
      <v>310</v>
    </nc>
  </rcc>
  <rcc rId="14802" sId="6" numFmtId="4">
    <oc r="D15">
      <v>341.99608999999998</v>
    </oc>
    <nc r="D15">
      <v>2.40035</v>
    </nc>
  </rcc>
  <rcc rId="14803" sId="6" numFmtId="4">
    <oc r="C16">
      <v>810</v>
    </oc>
    <nc r="C16">
      <v>750</v>
    </nc>
  </rcc>
  <rcc rId="14804" sId="6" numFmtId="4">
    <oc r="D16">
      <v>729.70902000000001</v>
    </oc>
    <nc r="D16">
      <v>24.45392</v>
    </nc>
  </rcc>
  <rcc rId="14805" sId="6" numFmtId="4">
    <oc r="C18">
      <v>5</v>
    </oc>
    <nc r="C18">
      <v>4</v>
    </nc>
  </rcc>
  <rcc rId="14806" sId="6" numFmtId="4">
    <oc r="D18">
      <v>6.51</v>
    </oc>
    <nc r="D18">
      <v>0</v>
    </nc>
  </rcc>
  <rcc rId="14807" sId="6" numFmtId="4">
    <oc r="C28">
      <v>200</v>
    </oc>
    <nc r="C28">
      <v>328.6</v>
    </nc>
  </rcc>
  <rcc rId="14808" sId="6" numFmtId="4">
    <oc r="D28">
      <v>239.12868</v>
    </oc>
    <nc r="D28">
      <v>3.9630000000000001</v>
    </nc>
  </rcc>
  <rcc rId="14809" sId="6" numFmtId="4">
    <oc r="C29">
      <v>40</v>
    </oc>
    <nc r="C29">
      <v>30.6</v>
    </nc>
  </rcc>
  <rcc rId="14810" sId="6" numFmtId="4">
    <oc r="D29">
      <v>41.641800000000003</v>
    </oc>
    <nc r="D29">
      <v>0</v>
    </nc>
  </rcc>
  <rcc rId="14811" sId="6" numFmtId="4">
    <oc r="C31">
      <v>60</v>
    </oc>
    <nc r="C31">
      <v>0</v>
    </nc>
  </rcc>
  <rcc rId="14812" sId="6" numFmtId="4">
    <oc r="D31">
      <v>46.168729999999996</v>
    </oc>
    <nc r="D31">
      <v>0</v>
    </nc>
  </rcc>
  <rcc rId="14813" sId="6" numFmtId="4">
    <oc r="C36">
      <v>6</v>
    </oc>
    <nc r="C36">
      <v>0</v>
    </nc>
  </rcc>
  <rcc rId="14814" sId="6" numFmtId="4">
    <oc r="D36">
      <v>6.4574199999999999</v>
    </oc>
    <nc r="D36">
      <v>0</v>
    </nc>
  </rcc>
  <rcc rId="14815" sId="6" numFmtId="4">
    <oc r="D37">
      <v>5.1497000000000002</v>
    </oc>
    <nc r="D37">
      <v>0</v>
    </nc>
  </rcc>
  <rcc rId="14816" sId="6" numFmtId="4">
    <oc r="C44">
      <v>509.6</v>
    </oc>
    <nc r="C44">
      <v>650</v>
    </nc>
  </rcc>
  <rcc rId="14817" sId="6" numFmtId="4">
    <oc r="D44">
      <v>509.6</v>
    </oc>
    <nc r="D44">
      <v>0</v>
    </nc>
  </rcc>
  <rcc rId="14818" sId="6" numFmtId="4">
    <oc r="C43">
      <v>1759.1</v>
    </oc>
    <nc r="C43">
      <v>1706.8</v>
    </nc>
  </rcc>
  <rcc rId="14819" sId="6" numFmtId="4">
    <oc r="D43">
      <v>1759.1</v>
    </oc>
    <nc r="D43">
      <v>142.23099999999999</v>
    </nc>
  </rcc>
  <rcc rId="14820" sId="6" numFmtId="4">
    <oc r="D45">
      <v>3849.8881500000002</v>
    </oc>
    <nc r="D45">
      <v>0</v>
    </nc>
  </rcc>
  <rcc rId="14821" sId="6" numFmtId="4">
    <oc r="C46">
      <v>0</v>
    </oc>
    <nc r="C46">
      <v>433.39</v>
    </nc>
  </rcc>
  <rcc rId="14822" sId="6" numFmtId="4">
    <oc r="C47">
      <v>181.08199999999999</v>
    </oc>
    <nc r="C47">
      <v>180.398</v>
    </nc>
  </rcc>
  <rcc rId="14823" sId="6" numFmtId="4">
    <oc r="D47">
      <v>181.08199999999999</v>
    </oc>
    <nc r="D47">
      <v>14.933299999999999</v>
    </nc>
  </rcc>
  <rcc rId="14824" sId="6" numFmtId="4">
    <oc r="C48">
      <v>1378.66228</v>
    </oc>
    <nc r="C48"/>
  </rcc>
  <rcc rId="14825" sId="6" numFmtId="4">
    <oc r="D48">
      <v>1323.6177</v>
    </oc>
    <nc r="D48"/>
  </rcc>
  <rcc rId="14826" sId="6" numFmtId="4">
    <oc r="C52">
      <v>332.33686</v>
    </oc>
    <nc r="C52">
      <v>0</v>
    </nc>
  </rcc>
  <rcc rId="14827" sId="6" numFmtId="4">
    <oc r="D52">
      <v>631.577</v>
    </oc>
    <nc r="D52">
      <v>0</v>
    </nc>
  </rcc>
  <rcc rId="14828" sId="6" numFmtId="4">
    <oc r="C45">
      <v>3849.8881500000002</v>
    </oc>
    <nc r="C45">
      <v>663.8</v>
    </nc>
  </rcc>
  <rcc rId="14829" sId="6" numFmtId="4">
    <oc r="C60">
      <v>1369.8440000000001</v>
    </oc>
    <nc r="C60">
      <v>1341.9</v>
    </nc>
  </rcc>
  <rcc rId="14830" sId="6" numFmtId="4">
    <oc r="D60">
      <v>1369.05204</v>
    </oc>
    <nc r="D60">
      <v>26.114419999999999</v>
    </nc>
  </rcc>
  <rcc rId="14831" sId="6" numFmtId="4">
    <oc r="C63">
      <v>0</v>
    </oc>
    <nc r="C63">
      <v>23</v>
    </nc>
  </rcc>
  <rcc rId="14832" sId="6" numFmtId="4">
    <oc r="C65">
      <v>20.117000000000001</v>
    </oc>
    <nc r="C65">
      <v>3.6739999999999999</v>
    </nc>
  </rcc>
  <rcc rId="14833" sId="6" numFmtId="4">
    <oc r="D65">
      <v>20.117000000000001</v>
    </oc>
    <nc r="D65">
      <v>0</v>
    </nc>
  </rcc>
  <rcc rId="14834" sId="6" numFmtId="4">
    <oc r="C67">
      <v>179.892</v>
    </oc>
    <nc r="C67">
      <v>179.208</v>
    </nc>
  </rcc>
  <rcc rId="14835" sId="6" numFmtId="4">
    <oc r="D67">
      <v>179.892</v>
    </oc>
    <nc r="D67">
      <v>4</v>
    </nc>
  </rcc>
  <rcc rId="14836" sId="6" numFmtId="4">
    <oc r="D71">
      <v>2</v>
    </oc>
    <nc r="D71">
      <v>0</v>
    </nc>
  </rcc>
  <rcc rId="14837" sId="6" numFmtId="4">
    <oc r="D72">
      <v>2</v>
    </oc>
    <nc r="D72">
      <v>0</v>
    </nc>
  </rcc>
  <rcc rId="14838" sId="6" numFmtId="4">
    <oc r="D73">
      <v>2</v>
    </oc>
    <nc r="D73">
      <v>0</v>
    </nc>
  </rcc>
  <rcc rId="14839" sId="6" numFmtId="4">
    <oc r="C75">
      <v>2.681</v>
    </oc>
    <nc r="C75">
      <v>2.863</v>
    </nc>
  </rcc>
  <rcc rId="14840" sId="6" numFmtId="4">
    <oc r="D75">
      <v>2.681</v>
    </oc>
    <nc r="D75">
      <v>0</v>
    </nc>
  </rcc>
  <rcc rId="14841" sId="6" numFmtId="4">
    <oc r="C76">
      <v>521.64328999999998</v>
    </oc>
    <nc r="C76">
      <v>0</v>
    </nc>
  </rcc>
  <rcc rId="14842" sId="6" numFmtId="4">
    <oc r="D76">
      <v>498.44495999999998</v>
    </oc>
    <nc r="D76">
      <v>0</v>
    </nc>
  </rcc>
  <rcc rId="14843" sId="6" numFmtId="4">
    <oc r="C77">
      <v>5136.15787</v>
    </oc>
    <nc r="C77">
      <v>1916.98</v>
    </nc>
  </rcc>
  <rcc rId="14844" sId="6" numFmtId="4">
    <oc r="D77">
      <v>5088.3509299999996</v>
    </oc>
    <nc r="D77">
      <v>0</v>
    </nc>
  </rcc>
  <rcc rId="14845" sId="6" numFmtId="4">
    <oc r="C78">
      <v>80</v>
    </oc>
    <nc r="C78">
      <v>233.2</v>
    </nc>
  </rcc>
  <rcc rId="14846" sId="6" numFmtId="4">
    <oc r="D78">
      <v>79.996619999999993</v>
    </oc>
    <nc r="D78">
      <v>0</v>
    </nc>
  </rcc>
  <rcc rId="14847" sId="6" numFmtId="4">
    <oc r="C84">
      <v>1011.07591</v>
    </oc>
    <nc r="C84">
      <v>660</v>
    </nc>
  </rcc>
  <rcc rId="14848" sId="6" numFmtId="4">
    <oc r="D84">
      <v>959.58473000000004</v>
    </oc>
    <nc r="D84">
      <v>0</v>
    </nc>
  </rcc>
  <rcc rId="14849" sId="6" numFmtId="4">
    <oc r="C86">
      <v>2221.6653999999999</v>
    </oc>
    <nc r="C86">
      <v>1585.2529999999999</v>
    </nc>
  </rcc>
  <rcc rId="14850" sId="6" numFmtId="4">
    <oc r="D86">
      <v>2192.99343</v>
    </oc>
    <nc r="D86">
      <v>125</v>
    </nc>
  </rcc>
  <rcc rId="14851" sId="6" numFmtId="4">
    <oc r="C93">
      <v>52</v>
    </oc>
    <nc r="C93">
      <v>2</v>
    </nc>
  </rcc>
  <rcc rId="14852" sId="6" numFmtId="4">
    <oc r="D93">
      <v>30.363</v>
    </oc>
    <nc r="D93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cc rId="24918" sId="5" numFmtId="4">
    <oc r="D6">
      <v>75.091449999999995</v>
    </oc>
    <nc r="D6">
      <v>100.59662</v>
    </nc>
  </rcc>
  <rcc rId="24919" sId="5" numFmtId="4">
    <oc r="D8">
      <v>77.672700000000006</v>
    </oc>
    <nc r="D8">
      <v>105.66293</v>
    </nc>
  </rcc>
  <rcc rId="24920" sId="5" numFmtId="4">
    <oc r="D9">
      <v>0.50636000000000003</v>
    </oc>
    <nc r="D9">
      <v>0.63392999999999999</v>
    </nc>
  </rcc>
  <rcc rId="24921" sId="5" numFmtId="4">
    <oc r="D10">
      <v>109.01776</v>
    </oc>
    <nc r="D10">
      <v>145.28715</v>
    </nc>
  </rcc>
  <rcc rId="24922" sId="5" numFmtId="4">
    <oc r="D11">
      <v>-16.043839999999999</v>
    </oc>
    <nc r="D11">
      <v>-20.819500000000001</v>
    </nc>
  </rcc>
  <rcc rId="24923" sId="5" numFmtId="4">
    <oc r="D13">
      <v>6.6672000000000002</v>
    </oc>
    <nc r="D13">
      <v>28.9788</v>
    </nc>
  </rcc>
  <rcc rId="24924" sId="5" numFmtId="4">
    <oc r="D15">
      <v>14.641400000000001</v>
    </oc>
    <nc r="D15">
      <v>20.880040000000001</v>
    </nc>
  </rcc>
  <rcc rId="24925" sId="5" numFmtId="4">
    <oc r="D16">
      <v>135.68731</v>
    </oc>
    <nc r="D16">
      <v>175.13256999999999</v>
    </nc>
  </rcc>
  <rcc rId="24926" sId="5" numFmtId="4">
    <oc r="D18">
      <v>1.7</v>
    </oc>
    <nc r="D18">
      <v>2.4</v>
    </nc>
  </rcc>
  <rcc rId="24927" sId="5" numFmtId="4">
    <oc r="D29">
      <v>12.500999999999999</v>
    </oc>
    <nc r="D29">
      <v>16.667999999999999</v>
    </nc>
  </rcc>
  <rcc rId="24928" sId="5" numFmtId="4">
    <oc r="D31">
      <v>26.27403</v>
    </oc>
    <nc r="D31">
      <v>28.74877</v>
    </nc>
  </rcc>
  <rcc rId="24929" sId="5" numFmtId="4">
    <oc r="D42">
      <v>820.96199999999999</v>
    </oc>
    <nc r="D42">
      <v>1094.616</v>
    </nc>
  </rcc>
  <rcc rId="24930" sId="5" numFmtId="4">
    <oc r="D44">
      <v>153.923</v>
    </oc>
    <nc r="D44">
      <v>271.00799999999998</v>
    </nc>
  </rcc>
  <rcc rId="24931" sId="5" numFmtId="4">
    <oc r="D46">
      <v>44.799900000000001</v>
    </oc>
    <nc r="D46">
      <v>59.899900000000002</v>
    </nc>
  </rcc>
  <rcc rId="24932" sId="5" numFmtId="4">
    <oc r="D48">
      <v>0</v>
    </oc>
    <nc r="D48">
      <v>11.0966</v>
    </nc>
  </rcc>
  <rcc rId="24933" sId="5" numFmtId="4">
    <oc r="C48">
      <v>0</v>
    </oc>
    <nc r="C48">
      <v>11.0966</v>
    </nc>
  </rcc>
  <rfmt sheetId="5" sqref="D52">
    <dxf>
      <numFmt numFmtId="168" formatCode="0.00000"/>
    </dxf>
  </rfmt>
  <rcc rId="24934" sId="5" numFmtId="4">
    <oc r="D59">
      <v>301.13576</v>
    </oc>
    <nc r="D59">
      <v>566.55730000000005</v>
    </nc>
  </rcc>
  <rcc rId="24935" sId="5" numFmtId="4">
    <oc r="D66">
      <v>35.58652</v>
    </oc>
    <nc r="D66">
      <v>59.509779999999999</v>
    </nc>
  </rcc>
  <rcc rId="24936" sId="5" numFmtId="4">
    <oc r="C72">
      <v>4</v>
    </oc>
    <nc r="C72">
      <v>6.3</v>
    </nc>
  </rcc>
  <rcc rId="24937" sId="5" numFmtId="4">
    <oc r="C75">
      <v>659.6</v>
    </oc>
    <nc r="C75">
      <v>744.43100000000004</v>
    </nc>
  </rcc>
  <rcc rId="24938" sId="5" numFmtId="4">
    <oc r="D75">
      <v>129.45375000000001</v>
    </oc>
    <nc r="D75">
      <v>182.01261</v>
    </nc>
  </rcc>
  <rcc rId="24939" sId="5" numFmtId="4">
    <oc r="D76">
      <v>294.46800000000002</v>
    </oc>
    <nc r="D76">
      <v>411.553</v>
    </nc>
  </rcc>
  <rcc rId="24940" sId="5" numFmtId="4">
    <oc r="D77">
      <v>0</v>
    </oc>
    <nc r="D77">
      <v>3.6</v>
    </nc>
  </rcc>
  <rcc rId="24941" sId="5" numFmtId="4">
    <oc r="C81">
      <v>7021.6624300000003</v>
    </oc>
    <nc r="C81">
      <v>6945.6280299999999</v>
    </nc>
  </rcc>
  <rcc rId="24942" sId="5" numFmtId="4">
    <oc r="D81">
      <v>111.38188</v>
    </oc>
    <nc r="D81">
      <v>208.54671999999999</v>
    </nc>
  </rcc>
  <rcc rId="24943" sId="5" numFmtId="4">
    <oc r="D84">
      <v>835.74041</v>
    </oc>
    <nc r="D84">
      <v>933.80174999999997</v>
    </nc>
  </rcc>
  <rcc rId="24944" sId="5" numFmtId="4">
    <oc r="D92">
      <v>8.5850000000000009</v>
    </oc>
    <nc r="D92">
      <v>12.935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11.xml><?xml version="1.0" encoding="utf-8"?>
<revisions xmlns="http://schemas.openxmlformats.org/spreadsheetml/2006/main" xmlns:r="http://schemas.openxmlformats.org/officeDocument/2006/relationships">
  <rcc rId="15433" sId="12">
    <oc r="C54" t="inlineStr">
      <is>
        <t>назначено на 2019 г.</t>
      </is>
    </oc>
    <nc r="C54" t="inlineStr">
      <is>
        <t>назначено на 2020 г.</t>
      </is>
    </nc>
  </rcc>
  <rcc rId="15434" sId="12">
    <oc r="D54" t="inlineStr">
      <is>
        <t>исполнено на 01.01.2020 г.</t>
      </is>
    </oc>
    <nc r="D54" t="inlineStr">
      <is>
        <t>исполнено на 01.02.2020 г.</t>
      </is>
    </nc>
  </rcc>
  <rcc rId="15435" sId="12">
    <oc r="A1" t="inlineStr">
      <is>
        <t xml:space="preserve">                     Анализ исполнения бюджета Тораевского сельского поселения на 01.01.2020 г.</t>
      </is>
    </oc>
    <nc r="A1" t="inlineStr">
      <is>
        <t xml:space="preserve">                     Анализ исполнения бюджета Тораевского сельского поселения на 01.02.2020 г.</t>
      </is>
    </nc>
  </rcc>
  <rcc rId="15436" sId="12">
    <oc r="C3" t="inlineStr">
      <is>
        <t>назначено на 2019 г.</t>
      </is>
    </oc>
    <nc r="C3" t="inlineStr">
      <is>
        <t>назначено на 2020 г.</t>
      </is>
    </nc>
  </rcc>
  <rcc rId="15437" sId="12">
    <oc r="D3" t="inlineStr">
      <is>
        <t>исполнен на 01.01.2020 г.</t>
      </is>
    </oc>
    <nc r="D3" t="inlineStr">
      <is>
        <t>исполнен на 01.02.2020 г.</t>
      </is>
    </nc>
  </rcc>
  <rcc rId="15438" sId="12" numFmtId="4">
    <oc r="C6">
      <v>120.069</v>
    </oc>
    <nc r="C6">
      <v>117.6</v>
    </nc>
  </rcc>
  <rcc rId="15439" sId="12" numFmtId="4">
    <oc r="D6">
      <v>118.17819</v>
    </oc>
    <nc r="D6">
      <v>5.21997</v>
    </nc>
  </rcc>
  <rcc rId="15440" sId="12" numFmtId="4">
    <oc r="C8">
      <v>270.89</v>
    </oc>
    <nc r="C8">
      <v>315.67</v>
    </nc>
  </rcc>
  <rcc rId="15441" sId="12" numFmtId="4">
    <oc r="D8">
      <v>401.45729999999998</v>
    </oc>
    <nc r="D8">
      <v>32.041069999999998</v>
    </nc>
  </rcc>
  <rcc rId="15442" sId="12" numFmtId="4">
    <oc r="C9">
      <v>2.9049999999999998</v>
    </oc>
    <nc r="C9">
      <v>3.39</v>
    </nc>
  </rcc>
  <rcc rId="15443" sId="12" numFmtId="4">
    <oc r="D9">
      <v>2.9508100000000002</v>
    </oc>
    <nc r="D9">
      <v>0.218</v>
    </nc>
  </rcc>
  <rcc rId="15444" sId="12" numFmtId="4">
    <oc r="C10">
      <v>452.44</v>
    </oc>
    <nc r="C10">
      <v>527.24</v>
    </nc>
  </rcc>
  <rcc rId="15445" sId="12" numFmtId="4">
    <oc r="D10">
      <v>536.34830999999997</v>
    </oc>
    <nc r="D10">
      <v>43.965269999999997</v>
    </nc>
  </rcc>
  <rcc rId="15446" sId="12" numFmtId="4">
    <oc r="D11">
      <v>-58.787730000000003</v>
    </oc>
    <nc r="D11">
      <v>-5.8903100000000004</v>
    </nc>
  </rcc>
  <rcc rId="15447" sId="12" numFmtId="4">
    <oc r="C13">
      <v>25</v>
    </oc>
    <nc r="C13">
      <v>30</v>
    </nc>
  </rcc>
  <rcc rId="15448" sId="12" numFmtId="4">
    <oc r="D13">
      <v>78.119699999999995</v>
    </oc>
    <nc r="D13">
      <v>0</v>
    </nc>
  </rcc>
  <rcc rId="15449" sId="12" numFmtId="4">
    <oc r="C15">
      <v>153</v>
    </oc>
    <nc r="C15">
      <v>250</v>
    </nc>
  </rcc>
  <rcc rId="15450" sId="12" numFmtId="4">
    <oc r="D15">
      <v>154.26683</v>
    </oc>
    <nc r="D15">
      <v>1.7590000000000001E-2</v>
    </nc>
  </rcc>
  <rcc rId="15451" sId="12" numFmtId="4">
    <oc r="C16">
      <v>250</v>
    </oc>
    <nc r="C16">
      <v>388</v>
    </nc>
  </rcc>
  <rcc rId="15452" sId="12" numFmtId="4">
    <oc r="D16">
      <v>211.65996000000001</v>
    </oc>
    <nc r="D16">
      <v>2.5541900000000002</v>
    </nc>
  </rcc>
  <rcc rId="15453" sId="12" numFmtId="4">
    <oc r="C18">
      <v>10</v>
    </oc>
    <nc r="C18">
      <v>8</v>
    </nc>
  </rcc>
  <rcc rId="15454" sId="12" numFmtId="4">
    <oc r="D18">
      <v>7.2</v>
    </oc>
    <nc r="D18">
      <v>0.2</v>
    </nc>
  </rcc>
  <rcc rId="15455" sId="12" numFmtId="4">
    <oc r="C27">
      <v>475</v>
    </oc>
    <nc r="C27">
      <v>592.1</v>
    </nc>
  </rcc>
  <rcc rId="15456" sId="12" numFmtId="4">
    <oc r="D27">
      <v>495.13547999999997</v>
    </oc>
    <nc r="D27">
      <v>117.92</v>
    </nc>
  </rcc>
  <rcc rId="15457" sId="12" numFmtId="4">
    <oc r="C28">
      <v>60</v>
    </oc>
    <nc r="C28">
      <v>77</v>
    </nc>
  </rcc>
  <rcc rId="15458" sId="12" numFmtId="4">
    <oc r="D28">
      <v>77.039019999999994</v>
    </oc>
    <nc r="D28">
      <v>0.54335</v>
    </nc>
  </rcc>
  <rcc rId="15459" sId="12" numFmtId="4">
    <oc r="C30">
      <v>33</v>
    </oc>
    <nc r="C30"/>
  </rcc>
  <rcc rId="15460" sId="12" numFmtId="4">
    <oc r="D30">
      <v>50.359360000000002</v>
    </oc>
    <nc r="D30"/>
  </rcc>
  <rcc rId="15461" sId="12" numFmtId="4">
    <oc r="D31">
      <v>0.30660999999999999</v>
    </oc>
    <nc r="D31"/>
  </rcc>
  <rcc rId="15462" sId="12" numFmtId="4">
    <oc r="C36">
      <v>17</v>
    </oc>
    <nc r="C36"/>
  </rcc>
  <rcc rId="15463" sId="12" numFmtId="4">
    <oc r="D36">
      <v>33.728740000000002</v>
    </oc>
    <nc r="D36"/>
  </rcc>
  <rcc rId="15464" sId="12" numFmtId="4">
    <oc r="C42">
      <v>1424.6</v>
    </oc>
    <nc r="C42">
      <v>1079.5</v>
    </nc>
  </rcc>
  <rcc rId="15465" sId="12" numFmtId="4">
    <oc r="D42">
      <v>1424.6</v>
    </oc>
    <nc r="D42">
      <v>89.956999999999994</v>
    </nc>
  </rcc>
  <rcc rId="15466" sId="12" numFmtId="4">
    <oc r="C43">
      <v>399.5</v>
    </oc>
    <nc r="C43">
      <v>100</v>
    </nc>
  </rcc>
  <rcc rId="15467" sId="12" numFmtId="4">
    <oc r="D43">
      <v>399.5</v>
    </oc>
    <nc r="D43">
      <v>0</v>
    </nc>
  </rcc>
  <rcc rId="15468" sId="12" numFmtId="4">
    <oc r="C44">
      <v>2462.3678500000001</v>
    </oc>
    <nc r="C44">
      <v>1350.4110000000001</v>
    </nc>
  </rcc>
  <rcc rId="15469" sId="12" numFmtId="4">
    <oc r="D44">
      <v>2397.9915599999999</v>
    </oc>
    <nc r="D44"/>
  </rcc>
  <rcc rId="15470" sId="12" numFmtId="4">
    <oc r="C45">
      <v>181.68199999999999</v>
    </oc>
    <nc r="C45">
      <v>182.18799999999999</v>
    </nc>
  </rcc>
  <rcc rId="15471" sId="12" numFmtId="4">
    <oc r="D45">
      <v>181.68199999999999</v>
    </oc>
    <nc r="D45">
      <v>14.933299999999999</v>
    </nc>
  </rcc>
  <rcc rId="15472" sId="12" numFmtId="4">
    <oc r="C46">
      <v>1462.0309999999999</v>
    </oc>
    <nc r="C46"/>
  </rcc>
  <rcc rId="15473" sId="12" numFmtId="4">
    <oc r="D46">
      <v>1462.0304100000001</v>
    </oc>
    <nc r="D46"/>
  </rcc>
  <rcc rId="15474" sId="12" numFmtId="4">
    <oc r="C48">
      <v>508.16561000000002</v>
    </oc>
    <nc r="C48"/>
  </rcc>
  <rcc rId="15475" sId="12" numFmtId="4">
    <oc r="D48">
      <v>339.9</v>
    </oc>
    <nc r="D48"/>
  </rcc>
  <rcc rId="15476" sId="12" numFmtId="34">
    <oc r="C58">
      <v>1119.19</v>
    </oc>
    <nc r="C58">
      <v>1182.0170000000001</v>
    </nc>
  </rcc>
  <rcc rId="15477" sId="12" numFmtId="34">
    <oc r="D58">
      <v>1118.38294</v>
    </oc>
    <nc r="D58">
      <v>25.763010000000001</v>
    </nc>
  </rcc>
  <rcc rId="15478" sId="12" numFmtId="34">
    <oc r="C61">
      <v>0</v>
    </oc>
    <nc r="C61">
      <v>28</v>
    </nc>
  </rcc>
  <rcc rId="15479" sId="12" numFmtId="34">
    <oc r="C62">
      <v>1</v>
    </oc>
    <nc r="C62">
      <v>5</v>
    </nc>
  </rcc>
  <rcc rId="15480" sId="12" numFmtId="34">
    <oc r="C63">
      <v>11.284000000000001</v>
    </oc>
    <nc r="C63">
      <v>3.3170000000000002</v>
    </nc>
  </rcc>
  <rcc rId="15481" sId="12" numFmtId="34">
    <oc r="D63">
      <v>11.284000000000001</v>
    </oc>
    <nc r="D63">
      <v>0</v>
    </nc>
  </rcc>
  <rcc rId="15482" sId="12" numFmtId="34">
    <oc r="C65">
      <v>179.892</v>
    </oc>
    <nc r="C65">
      <v>179.208</v>
    </nc>
  </rcc>
  <rcc rId="15483" sId="12" numFmtId="34">
    <oc r="D65">
      <v>179.892</v>
    </oc>
    <nc r="D65">
      <v>4.8</v>
    </nc>
  </rcc>
  <rcc rId="15484" sId="12" numFmtId="34">
    <oc r="C69">
      <v>0</v>
    </oc>
    <nc r="C69">
      <v>2</v>
    </nc>
  </rcc>
  <rcc rId="15485" sId="12" numFmtId="34">
    <oc r="C70">
      <v>35.869999999999997</v>
    </oc>
    <nc r="C70">
      <v>2</v>
    </nc>
  </rcc>
  <rcc rId="15486" sId="12" numFmtId="34">
    <oc r="D70">
      <v>35.869999999999997</v>
    </oc>
    <nc r="D70">
      <v>0</v>
    </nc>
  </rcc>
  <rcc rId="15487" sId="12" numFmtId="34">
    <oc r="C71">
      <v>0</v>
    </oc>
    <nc r="C71">
      <v>2</v>
    </nc>
  </rcc>
  <rcc rId="15488" sId="12" numFmtId="34">
    <oc r="C73">
      <v>4.0214999999999996</v>
    </oc>
    <nc r="C73">
      <v>7.1580000000000004</v>
    </nc>
  </rcc>
  <rcc rId="15489" sId="12" numFmtId="34">
    <oc r="D73">
      <v>4.0214999999999996</v>
    </oc>
    <nc r="D73">
      <v>0</v>
    </nc>
  </rcc>
  <rcc rId="15490" sId="12" numFmtId="34">
    <oc r="C74">
      <v>1051.4464800000001</v>
    </oc>
    <nc r="C74">
      <v>0</v>
    </nc>
  </rcc>
  <rcc rId="15491" sId="12" numFmtId="34">
    <oc r="D74">
      <v>1049.3617400000001</v>
    </oc>
    <nc r="D74">
      <v>0</v>
    </nc>
  </rcc>
  <rcc rId="15492" sId="12" numFmtId="34">
    <oc r="C76">
      <v>4005.6954500000002</v>
    </oc>
    <nc r="C76">
      <v>2342.7109999999998</v>
    </nc>
  </rcc>
  <rcc rId="15493" sId="12" numFmtId="34">
    <oc r="D76">
      <v>3191.8908999999999</v>
    </oc>
    <nc r="D76">
      <v>0</v>
    </nc>
  </rcc>
  <rcc rId="15494" sId="12" numFmtId="34">
    <oc r="C77">
      <v>200.952</v>
    </oc>
    <nc r="C77">
      <v>30</v>
    </nc>
  </rcc>
  <rcc rId="15495" sId="12" numFmtId="34">
    <oc r="D77">
      <v>200.952</v>
    </oc>
    <nc r="D77">
      <v>0</v>
    </nc>
  </rcc>
  <rcc rId="15496" sId="12" numFmtId="34">
    <oc r="C81">
      <v>939.37266999999997</v>
    </oc>
    <nc r="C81">
      <v>267.90499999999997</v>
    </nc>
  </rcc>
  <rcc rId="15497" sId="12" numFmtId="34">
    <oc r="D81">
      <v>939.37266999999997</v>
    </oc>
    <nc r="D81">
      <v>0</v>
    </nc>
  </rcc>
  <rcc rId="15498" sId="12" numFmtId="34">
    <oc r="C83">
      <v>1259.6500000000001</v>
    </oc>
    <nc r="C83">
      <v>1150.0999999999999</v>
    </nc>
  </rcc>
  <rcc rId="15499" sId="12" numFmtId="34">
    <oc r="D83">
      <v>1259.6500000000001</v>
    </oc>
    <nc r="D83">
      <v>92.424999999999997</v>
    </nc>
  </rcc>
  <rcc rId="15500" sId="12" numFmtId="34">
    <oc r="C97">
      <v>15</v>
    </oc>
    <nc r="C97">
      <v>2</v>
    </nc>
  </rcc>
  <rcc rId="15501" sId="12" numFmtId="34">
    <oc r="D97">
      <v>15</v>
    </oc>
    <nc r="D97">
      <v>0</v>
    </nc>
  </rcc>
  <rcc rId="15502" sId="13">
    <oc r="A1" t="inlineStr">
      <is>
        <t xml:space="preserve">                     Анализ исполнения бюджета Хорнойского сельского поселения на 01.01.2020 г.</t>
      </is>
    </oc>
    <nc r="A1" t="inlineStr">
      <is>
        <t xml:space="preserve">                     Анализ исполнения бюджета Хорнойского сельского поселения на 01.02.2020 г.</t>
      </is>
    </nc>
  </rcc>
  <rcc rId="15503" sId="13">
    <oc r="C3" t="inlineStr">
      <is>
        <t>назначено на 2019 г.</t>
      </is>
    </oc>
    <nc r="C3" t="inlineStr">
      <is>
        <t>назначено на 2020 г.</t>
      </is>
    </nc>
  </rcc>
  <rcc rId="15504" sId="13">
    <oc r="D3" t="inlineStr">
      <is>
        <t>исполнен на 01.01.2020 г.</t>
      </is>
    </oc>
    <nc r="D3" t="inlineStr">
      <is>
        <t>исполнен на 01.02.2020 г.</t>
      </is>
    </nc>
  </rcc>
  <rcc rId="15505" sId="13">
    <oc r="C52" t="inlineStr">
      <is>
        <t>назначено на 2019 г.</t>
      </is>
    </oc>
    <nc r="C52" t="inlineStr">
      <is>
        <t>назначено на 2020 г.</t>
      </is>
    </nc>
  </rcc>
  <rcc rId="15506" sId="13">
    <oc r="D52" t="inlineStr">
      <is>
        <t>исполнено на 01.01.2020 г.</t>
      </is>
    </oc>
    <nc r="D52" t="inlineStr">
      <is>
        <t>исполнено на 01.02.2020 г.</t>
      </is>
    </nc>
  </rcc>
  <rcc rId="15507" sId="13" numFmtId="4">
    <oc r="C6">
      <v>64.421999999999997</v>
    </oc>
    <nc r="C6">
      <v>74.3</v>
    </nc>
  </rcc>
  <rcc rId="15508" sId="13" numFmtId="4">
    <oc r="D6">
      <v>76.767859999999999</v>
    </oc>
    <nc r="D6">
      <v>0.33015</v>
    </nc>
  </rcc>
  <rcc rId="15509" sId="13" numFmtId="4">
    <oc r="C8">
      <v>123.79</v>
    </oc>
    <nc r="C8">
      <v>144.09</v>
    </nc>
  </rcc>
  <rcc rId="15510" sId="13" numFmtId="4">
    <oc r="D8">
      <v>183.45526000000001</v>
    </oc>
    <nc r="D8">
      <v>14.62534</v>
    </nc>
  </rcc>
  <rcc rId="15511" sId="13" numFmtId="4">
    <oc r="C9">
      <v>1.33</v>
    </oc>
    <nc r="C9">
      <v>1.55</v>
    </nc>
  </rcc>
  <rcc rId="15512" sId="13" numFmtId="4">
    <oc r="D9">
      <v>1.3484400000000001</v>
    </oc>
    <nc r="D9">
      <v>9.9510000000000001E-2</v>
    </nc>
  </rcc>
  <rcc rId="15513" sId="13" numFmtId="4">
    <oc r="C10">
      <v>206.75</v>
    </oc>
    <nc r="C10">
      <v>240.66</v>
    </nc>
  </rcc>
  <rcc rId="15514" sId="13" numFmtId="4">
    <oc r="D10">
      <v>245.09684999999999</v>
    </oc>
    <nc r="D10">
      <v>20.06823</v>
    </nc>
  </rcc>
  <rcc rId="15515" sId="13" numFmtId="4">
    <oc r="D11">
      <v>-26.864419999999999</v>
    </oc>
    <nc r="D11">
      <v>-2.6886399999999999</v>
    </nc>
  </rcc>
  <rcc rId="15516" sId="13" numFmtId="4">
    <oc r="D13">
      <v>6.9966900000000001</v>
    </oc>
    <nc r="D13">
      <v>0</v>
    </nc>
  </rcc>
  <rcc rId="15517" sId="13" numFmtId="4">
    <oc r="C15">
      <v>294</v>
    </oc>
    <nc r="C15">
      <v>190</v>
    </nc>
  </rcc>
  <rcc rId="15518" sId="13" numFmtId="4">
    <oc r="D15">
      <v>335.86909000000003</v>
    </oc>
    <nc r="D15">
      <v>0.17971999999999999</v>
    </nc>
  </rcc>
  <rcc rId="15519" sId="13" numFmtId="4">
    <oc r="C16">
      <v>392</v>
    </oc>
    <nc r="C16">
      <v>380</v>
    </nc>
  </rcc>
  <rcc rId="15520" sId="13" numFmtId="4">
    <oc r="D16">
      <v>404.16068000000001</v>
    </oc>
    <nc r="D16">
      <v>9.0491100000000007</v>
    </nc>
  </rcc>
  <rcc rId="15521" sId="13" numFmtId="4">
    <oc r="C18">
      <v>10</v>
    </oc>
    <nc r="C18">
      <v>5</v>
    </nc>
  </rcc>
  <rcc rId="15522" sId="13" numFmtId="4">
    <oc r="D18">
      <v>5.0999999999999996</v>
    </oc>
    <nc r="D18">
      <v>0.75</v>
    </nc>
  </rcc>
  <rcc rId="15523" sId="13" numFmtId="4">
    <oc r="C27">
      <v>97</v>
    </oc>
    <nc r="C27">
      <v>77</v>
    </nc>
  </rcc>
  <rcc rId="15524" sId="13" numFmtId="4">
    <oc r="D27">
      <v>79.817390000000003</v>
    </oc>
    <nc r="D27">
      <v>0</v>
    </nc>
  </rcc>
  <rcc rId="15525" sId="13" numFmtId="4">
    <oc r="C39">
      <v>1275.4000000000001</v>
    </oc>
    <nc r="C39">
      <v>1358.5</v>
    </nc>
  </rcc>
  <rcc rId="15526" sId="13" numFmtId="4">
    <oc r="D39">
      <v>1275.4000000000001</v>
    </oc>
    <nc r="D39">
      <v>113.206</v>
    </nc>
  </rcc>
  <rcc rId="15527" sId="13" numFmtId="4">
    <oc r="C41">
      <v>690</v>
    </oc>
    <nc r="C41">
      <v>466</v>
    </nc>
  </rcc>
  <rcc rId="15528" sId="13" numFmtId="4">
    <oc r="D41">
      <v>690</v>
    </oc>
    <nc r="D41">
      <v>0</v>
    </nc>
  </rcc>
  <rcc rId="15529" sId="13" numFmtId="4">
    <oc r="D42">
      <v>1474.0385200000001</v>
    </oc>
    <nc r="D42"/>
  </rcc>
  <rcc rId="15530" sId="13" numFmtId="4">
    <oc r="C43">
      <v>92.456000000000003</v>
    </oc>
    <nc r="C43">
      <v>92.584999999999994</v>
    </nc>
  </rcc>
  <rcc rId="15531" sId="13" numFmtId="4">
    <oc r="D43">
      <v>92.456000000000003</v>
    </oc>
    <nc r="D43">
      <v>7.4668000000000001</v>
    </nc>
  </rcc>
  <rcc rId="15532" sId="13" numFmtId="4">
    <oc r="C44">
      <v>1122.45</v>
    </oc>
    <nc r="C44"/>
  </rcc>
  <rcc rId="15533" sId="13" numFmtId="4">
    <oc r="D44">
      <v>1122.45</v>
    </oc>
    <nc r="D44"/>
  </rcc>
  <rcc rId="15534" sId="13" numFmtId="4">
    <oc r="C45">
      <v>6.1711999999999998</v>
    </oc>
    <nc r="C45"/>
  </rcc>
  <rcc rId="15535" sId="13" numFmtId="4">
    <oc r="D45">
      <v>193.72120000000001</v>
    </oc>
    <nc r="D45"/>
  </rcc>
  <rcc rId="15536" sId="13" numFmtId="4">
    <oc r="C42">
      <v>1474.0385200000001</v>
    </oc>
    <nc r="C42">
      <v>499.47</v>
    </nc>
  </rcc>
  <rcc rId="15537" sId="13" numFmtId="34">
    <oc r="C56">
      <v>1111.8499999999999</v>
    </oc>
    <nc r="C56">
      <v>1019.8</v>
    </nc>
  </rcc>
  <rcc rId="15538" sId="13" numFmtId="34">
    <oc r="C59">
      <v>0</v>
    </oc>
    <nc r="C59">
      <v>19</v>
    </nc>
  </rcc>
  <rcc rId="15539" sId="13" numFmtId="34">
    <oc r="C61">
      <v>8.4489999999999998</v>
    </oc>
    <nc r="C61">
      <v>2.6930000000000001</v>
    </nc>
  </rcc>
  <rcc rId="15540" sId="13" numFmtId="34">
    <oc r="D61">
      <v>8.4484999999999992</v>
    </oc>
    <nc r="D61">
      <v>0</v>
    </nc>
  </rcc>
  <rcc rId="15541" sId="13" numFmtId="34">
    <oc r="C63">
      <v>89.944999999999993</v>
    </oc>
    <nc r="C63">
      <v>89.605000000000004</v>
    </nc>
  </rcc>
  <rcc rId="15542" sId="13" numFmtId="34">
    <oc r="D63">
      <v>89.944999999999993</v>
    </oc>
    <nc r="D63">
      <v>2</v>
    </nc>
  </rcc>
  <rcc rId="15543" sId="13" numFmtId="34">
    <oc r="C67">
      <v>2.7031100000000001</v>
    </oc>
    <nc r="C67">
      <v>2</v>
    </nc>
  </rcc>
  <rcc rId="15544" sId="13" numFmtId="34">
    <oc r="D67">
      <v>2.7031100000000001</v>
    </oc>
    <nc r="D67">
      <v>0</v>
    </nc>
  </rcc>
  <rcc rId="15545" sId="13" numFmtId="34">
    <oc r="D68">
      <v>2</v>
    </oc>
    <nc r="D68">
      <v>0</v>
    </nc>
  </rcc>
  <rcc rId="15546" sId="13" numFmtId="34">
    <oc r="D69">
      <v>2</v>
    </oc>
    <nc r="D69">
      <v>0</v>
    </nc>
  </rcc>
  <rcc rId="15547" sId="13" numFmtId="34">
    <oc r="C71">
      <v>6.7024999999999997</v>
    </oc>
    <nc r="C71">
      <v>7.1580000000000004</v>
    </nc>
  </rcc>
  <rcc rId="15548" sId="13" numFmtId="34">
    <oc r="D71">
      <v>6.7024999999999997</v>
    </oc>
    <nc r="D71">
      <v>0</v>
    </nc>
  </rcc>
  <rcc rId="15549" sId="13" numFmtId="34">
    <oc r="C72">
      <v>0</v>
    </oc>
    <nc r="C72">
      <v>360</v>
    </nc>
  </rcc>
  <rcc rId="15550" sId="13" numFmtId="34">
    <oc r="C73">
      <v>2037.94742</v>
    </oc>
    <nc r="C73">
      <v>951.77</v>
    </nc>
  </rcc>
  <rcc rId="15551" sId="13" numFmtId="34">
    <oc r="D73">
      <v>1991.6120000000001</v>
    </oc>
    <nc r="D73">
      <v>9.1999999999999993</v>
    </nc>
  </rcc>
  <rcc rId="15552" sId="13" numFmtId="34">
    <oc r="C74">
      <v>28.305</v>
    </oc>
    <nc r="C74">
      <v>0</v>
    </nc>
  </rcc>
  <rcc rId="15553" sId="13" numFmtId="34">
    <oc r="D74">
      <v>28.305</v>
    </oc>
    <nc r="D74">
      <v>0</v>
    </nc>
  </rcc>
  <rcc rId="15554" sId="13" numFmtId="34">
    <oc r="D78">
      <v>238.12428</v>
    </oc>
    <nc r="D78">
      <v>0</v>
    </nc>
  </rcc>
  <rcc rId="15555" sId="13" numFmtId="34">
    <oc r="C80">
      <v>2599.6370000000002</v>
    </oc>
    <nc r="C80">
      <v>947.8</v>
    </nc>
  </rcc>
  <rcc rId="15556" sId="13" numFmtId="34">
    <oc r="D80">
      <v>2541.3860800000002</v>
    </oc>
    <nc r="D80">
      <v>75</v>
    </nc>
  </rcc>
  <rcc rId="15557" sId="13" numFmtId="34">
    <oc r="C87">
      <v>5.6968899999999998</v>
    </oc>
    <nc r="C87">
      <v>2</v>
    </nc>
  </rcc>
  <rcc rId="15558" sId="13" numFmtId="34">
    <oc r="D87">
      <v>5.6959999999999997</v>
    </oc>
    <nc r="D87">
      <v>0</v>
    </nc>
  </rcc>
  <rcc rId="15559" sId="13" numFmtId="34">
    <oc r="D56">
      <v>1107.6683499999999</v>
    </oc>
    <nc r="D56">
      <v>24</v>
    </nc>
  </rcc>
  <rcc rId="15560" sId="13" numFmtId="34">
    <oc r="C78">
      <v>238.12430000000001</v>
    </oc>
    <nc r="C78">
      <v>289.32900000000001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.xml><?xml version="1.0" encoding="utf-8"?>
<revisions xmlns="http://schemas.openxmlformats.org/spreadsheetml/2006/main" xmlns:r="http://schemas.openxmlformats.org/officeDocument/2006/relationships">
  <rcc rId="23211" sId="3" numFmtId="4">
    <oc r="D10">
      <v>535.26657</v>
    </oc>
    <nc r="D10">
      <v>786.72616000000005</v>
    </nc>
  </rcc>
  <rcc rId="23212" sId="3" numFmtId="4">
    <oc r="D11">
      <v>-73.002780000000001</v>
    </oc>
    <nc r="D11">
      <v>-115.78028</v>
    </nc>
  </rcc>
  <rcc rId="23213" sId="3" numFmtId="4">
    <oc r="D13">
      <v>123.1427</v>
    </oc>
    <nc r="D13">
      <v>345.60734000000002</v>
    </nc>
  </rcc>
  <rcc rId="23214" sId="3" numFmtId="4">
    <oc r="D14">
      <v>1248.63258</v>
    </oc>
    <nc r="D14">
      <v>1292.9669100000001</v>
    </nc>
  </rcc>
  <rcc rId="23215" sId="3" numFmtId="4">
    <oc r="D15">
      <v>95.836299999999994</v>
    </oc>
    <nc r="D15">
      <v>516.00652000000002</v>
    </nc>
  </rcc>
  <rcc rId="23216" sId="3" numFmtId="4">
    <oc r="D16">
      <v>9.5519999999999996</v>
    </oc>
    <nc r="D16">
      <v>26.268000000000001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4.xml><?xml version="1.0" encoding="utf-8"?>
<revisions xmlns="http://schemas.openxmlformats.org/spreadsheetml/2006/main" xmlns:r="http://schemas.openxmlformats.org/officeDocument/2006/relationships">
  <rcc rId="19590" sId="2" numFmtId="4">
    <oc r="D32">
      <v>4589.99809</v>
    </oc>
    <nc r="D32">
      <v>12147.649009999999</v>
    </nc>
  </rcc>
  <rcc rId="19591" sId="2" numFmtId="4">
    <oc r="G32">
      <v>1951.83959</v>
    </oc>
    <nc r="G32">
      <v>4897.3225300000004</v>
    </nc>
  </rcc>
  <rcc rId="19592" sId="2" numFmtId="4">
    <oc r="J32">
      <v>318.45472999999998</v>
    </oc>
    <nc r="J32">
      <v>768.41828999999996</v>
    </nc>
  </rcc>
  <rcc rId="19593" sId="2" numFmtId="4">
    <oc r="M32">
      <v>352.35536000000002</v>
    </oc>
    <nc r="M32">
      <v>652.07452000000001</v>
    </nc>
  </rcc>
  <rcc rId="19594" sId="2" numFmtId="4">
    <oc r="P32">
      <v>2.3975399999999998</v>
    </oc>
    <nc r="P32">
      <v>4.8647999999999998</v>
    </nc>
  </rcc>
  <rcc rId="19595" sId="2" numFmtId="4">
    <oc r="S32">
      <v>483.48590000000002</v>
    </oc>
    <nc r="S32">
      <v>933.40286000000003</v>
    </nc>
  </rcc>
  <rcc rId="19596" sId="2" numFmtId="4">
    <oc r="V32">
      <v>-64.775540000000007</v>
    </oc>
    <nc r="V32">
      <v>-127.30303000000001</v>
    </nc>
  </rcc>
  <rcc rId="19597" sId="2" numFmtId="4">
    <oc r="Y32">
      <v>2.8584000000000001</v>
    </oc>
    <nc r="Y32">
      <v>41.072699999999998</v>
    </nc>
  </rcc>
  <rcc rId="19598" sId="2" numFmtId="4">
    <oc r="AB32">
      <v>63.228380000000001</v>
    </oc>
    <nc r="AB32">
      <v>537.51107000000002</v>
    </nc>
  </rcc>
  <rcc rId="19599" sId="2" numFmtId="4">
    <oc r="AE32">
      <v>533.96861000000001</v>
    </oc>
    <nc r="AE32">
      <v>1442.13679</v>
    </nc>
  </rcc>
  <rcc rId="19600" sId="2" numFmtId="4">
    <oc r="AH32">
      <v>5.25</v>
    </oc>
    <nc r="AH32">
      <v>13.1</v>
    </nc>
  </rcc>
  <rcc rId="19601" sId="2" numFmtId="4">
    <oc r="AQ32">
      <v>195.67151000000001</v>
    </oc>
    <nc r="AQ32">
      <v>469.37952000000001</v>
    </nc>
  </rcc>
  <rcc rId="19602" sId="2" numFmtId="4">
    <oc r="AT32">
      <v>18.797180000000001</v>
    </oc>
    <nc r="AT32">
      <v>59.313679999999998</v>
    </nc>
  </rcc>
  <rcc rId="19603" sId="2" numFmtId="4">
    <oc r="AZ32">
      <v>42.127519999999997</v>
    </oc>
    <nc r="AZ32">
      <v>101.68965</v>
    </nc>
  </rcc>
  <rcc rId="19604" sId="2" numFmtId="4">
    <oc r="BF32">
      <v>0</v>
    </oc>
    <nc r="BF32">
      <v>4.42</v>
    </nc>
  </rcc>
  <rcc rId="19605" sId="2" numFmtId="4">
    <oc r="CA32">
      <v>2638.1585</v>
    </oc>
    <nc r="CA32">
      <v>7250.3264799999997</v>
    </nc>
  </rcc>
  <rcc rId="19606" sId="2" numFmtId="4">
    <oc r="CD32">
      <v>2458.9585000000002</v>
    </oc>
    <nc r="CD32">
      <v>4917.9170000000004</v>
    </nc>
  </rcc>
  <rcc rId="19607" sId="2" numFmtId="4">
    <oc r="CJ32">
      <v>0</v>
    </oc>
    <nc r="CJ32">
      <v>1000.068</v>
    </nc>
  </rcc>
  <rcc rId="19608" sId="2" numFmtId="4">
    <oc r="CM32">
      <v>179.2</v>
    </oc>
    <nc r="CM32">
      <v>358.4</v>
    </nc>
  </rcc>
  <rcc rId="19609" sId="2" numFmtId="4">
    <oc r="CS32">
      <v>0</v>
    </oc>
    <nc r="CS32">
      <v>973.94147999999996</v>
    </nc>
  </rcc>
  <rcc rId="19610" sId="2" numFmtId="4">
    <oc r="DG32">
      <v>103487.76155</v>
    </oc>
    <nc r="DG32">
      <v>124529.36155</v>
    </nc>
  </rcc>
  <rcc rId="19611" sId="2" numFmtId="4">
    <oc r="DH32">
      <v>2974.8039600000002</v>
    </oc>
    <nc r="DH32">
      <v>9795.9443300000003</v>
    </nc>
  </rcc>
  <rcc rId="19612" sId="2" numFmtId="4">
    <oc r="DK32">
      <v>594.39980000000003</v>
    </oc>
    <nc r="DK32">
      <v>2545.92875</v>
    </nc>
  </rcc>
  <rcc rId="19613" sId="2" numFmtId="4">
    <oc r="DN32">
      <v>594.39980000000003</v>
    </oc>
    <nc r="DN32">
      <v>2538.92875</v>
    </nc>
  </rcc>
  <rcc rId="19614" sId="2" numFmtId="4">
    <oc r="DW32">
      <v>0</v>
    </oc>
    <nc r="DW32">
      <v>7</v>
    </nc>
  </rcc>
  <rcc rId="19615" sId="2" numFmtId="4">
    <oc r="DZ32">
      <v>51.6</v>
    </oc>
    <nc r="DZ32">
      <v>243.91227000000001</v>
    </nc>
  </rcc>
  <rcc rId="19616" sId="2" numFmtId="4">
    <oc r="EC32">
      <v>5.5</v>
    </oc>
    <nc r="EC32">
      <v>7</v>
    </nc>
  </rcc>
  <rcc rId="19617" sId="2" numFmtId="4">
    <oc r="EE32">
      <v>32596.46515</v>
    </oc>
    <nc r="EE32">
      <v>50843.365149999998</v>
    </nc>
  </rcc>
  <rcc rId="19618" sId="2" numFmtId="4">
    <oc r="EF32">
      <v>263.64665000000002</v>
    </oc>
    <nc r="EF32">
      <v>2036.83808</v>
    </nc>
  </rcc>
  <rcc rId="19619" sId="2" numFmtId="4">
    <oc r="EH32">
      <v>17948.446400000001</v>
    </oc>
    <nc r="EH32">
      <v>20576.146400000001</v>
    </nc>
  </rcc>
  <rcc rId="19620" sId="2" numFmtId="4">
    <oc r="EI32">
      <v>148.09558999999999</v>
    </oc>
    <nc r="EI32">
      <v>825.84245999999996</v>
    </nc>
  </rcc>
  <rcc rId="19621" sId="2" numFmtId="4">
    <oc r="EK32">
      <v>26537.152999999998</v>
    </oc>
    <nc r="EK32">
      <v>26674.152999999998</v>
    </nc>
  </rcc>
  <rcc rId="19622" sId="2" numFmtId="4">
    <oc r="EL32">
      <v>1909.3119200000001</v>
    </oc>
    <nc r="EL32">
      <v>4117.3177699999997</v>
    </nc>
  </rcc>
  <rcc rId="19623" sId="2" numFmtId="4">
    <oc r="EQ32">
      <v>133.024</v>
    </oc>
    <nc r="EQ32">
      <v>163.024</v>
    </nc>
  </rcc>
  <rcc rId="19624" sId="2" numFmtId="4">
    <oc r="ER32">
      <v>2.25</v>
    </oc>
    <nc r="ER32">
      <v>19.105</v>
    </nc>
  </rcc>
  <rcc rId="19625" sId="2" numFmtId="4">
    <oc r="ET32">
      <f>#REF!-ET31</f>
    </oc>
    <nc r="ET32">
      <v>0</v>
    </nc>
  </rcc>
  <rcc rId="19626" sId="2" numFmtId="4">
    <oc r="EU32">
      <f>#REF!-EU31</f>
    </oc>
    <nc r="EU32">
      <v>0</v>
    </nc>
  </rcc>
  <rcc rId="19627" sId="2" numFmtId="4">
    <oc r="EW32">
      <v>-650.25854000000004</v>
    </oc>
    <nc r="EW32">
      <v>-817.25854000000004</v>
    </nc>
  </rcc>
  <rcc rId="19628" sId="2" numFmtId="4">
    <oc r="EX32">
      <v>1615.1941300000001</v>
    </oc>
    <nc r="EX32">
      <v>2351.7046799999998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.xml><?xml version="1.0" encoding="utf-8"?>
<revisions xmlns="http://schemas.openxmlformats.org/spreadsheetml/2006/main" xmlns:r="http://schemas.openxmlformats.org/officeDocument/2006/relationships">
  <rcc rId="19525" sId="2">
    <oc r="B5" t="inlineStr">
      <is>
        <t>об исполнении бюджетов поселений  Моргаушского района  на 1 февраля 2020 г.</t>
      </is>
    </oc>
    <nc r="B5" t="inlineStr">
      <is>
        <t>об исполнении бюджетов поселений  Моргаушского района  на 1 марта 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5.xml><?xml version="1.0" encoding="utf-8"?>
<revisions xmlns="http://schemas.openxmlformats.org/spreadsheetml/2006/main" xmlns:r="http://schemas.openxmlformats.org/officeDocument/2006/relationships">
  <rcc rId="23055" sId="19">
    <oc r="D51" t="inlineStr">
      <is>
        <t>исполнено на 01.03.2020 г.</t>
      </is>
    </oc>
    <nc r="D51" t="inlineStr">
      <is>
        <t>исполнено на 01.04.2020 г.</t>
      </is>
    </nc>
  </rcc>
  <rcc rId="23056" sId="19">
    <oc r="D3" t="inlineStr">
      <is>
        <t>исполнен на 01.03.2020 г.</t>
      </is>
    </oc>
    <nc r="D3" t="inlineStr">
      <is>
        <t>исполнен на 01.04.2020 г.</t>
      </is>
    </nc>
  </rcc>
  <rcc rId="23057" sId="19">
    <oc r="A1" t="inlineStr">
      <is>
        <t xml:space="preserve">                     Анализ исполнения бюджета Ярославского сельского поселения на 01.03.2020 г.</t>
      </is>
    </oc>
    <nc r="A1" t="inlineStr">
      <is>
        <t xml:space="preserve">                     Анализ исполнения бюджета Ярославского сельского поселения на 01.04.2020 г.</t>
      </is>
    </nc>
  </rcc>
  <rcc rId="23058" sId="19" numFmtId="4">
    <oc r="D6">
      <v>17.826239999999999</v>
    </oc>
    <nc r="D6">
      <v>29.679539999999999</v>
    </nc>
  </rcc>
  <rcc rId="23059" sId="19" numFmtId="4">
    <oc r="D8">
      <v>34.544640000000001</v>
    </oc>
    <nc r="D8">
      <v>51.781790000000001</v>
    </nc>
  </rcc>
  <rcc rId="23060" sId="19" numFmtId="4">
    <oc r="D9">
      <v>0.21648999999999999</v>
    </oc>
    <nc r="D9">
      <v>0.33756000000000003</v>
    </nc>
  </rcc>
  <rcc rId="23061" sId="19" numFmtId="4">
    <oc r="D10">
      <v>49.448439999999998</v>
    </oc>
    <nc r="D10">
      <v>72.678510000000003</v>
    </nc>
  </rcc>
  <rcc rId="23062" sId="19" numFmtId="4">
    <oc r="D11">
      <v>-6.7440899999999999</v>
    </oc>
    <nc r="D11">
      <v>-10.6959</v>
    </nc>
  </rcc>
  <rcc rId="23063" sId="19" numFmtId="4">
    <oc r="D13">
      <v>0</v>
    </oc>
    <nc r="D13">
      <v>0.40439999999999998</v>
    </nc>
  </rcc>
  <rcc rId="23064" sId="19" numFmtId="4">
    <oc r="D15">
      <v>24.052070000000001</v>
    </oc>
    <nc r="D15">
      <v>24.427320000000002</v>
    </nc>
  </rcc>
  <rcc rId="23065" sId="19" numFmtId="4">
    <oc r="C16">
      <v>914</v>
    </oc>
    <nc r="C16">
      <v>971.03611000000001</v>
    </nc>
  </rcc>
  <rcc rId="23066" sId="19" numFmtId="4">
    <oc r="D16">
      <v>43.873899999999999</v>
    </oc>
    <nc r="D16">
      <v>64.376080000000002</v>
    </nc>
  </rcc>
  <rcc rId="23067" sId="19" numFmtId="4">
    <oc r="D18">
      <v>1.6</v>
    </oc>
    <nc r="D18">
      <v>2.4</v>
    </nc>
  </rcc>
  <rcc rId="23068" sId="19" numFmtId="4">
    <oc r="D27">
      <v>117.84098</v>
    </oc>
    <nc r="D27">
      <v>158.54096999999999</v>
    </nc>
  </rcc>
  <rcc rId="23069" sId="19" numFmtId="4">
    <oc r="D39">
      <v>121.682</v>
    </oc>
    <nc r="D39">
      <v>182.523</v>
    </nc>
  </rcc>
  <rcc rId="23070" sId="19" numFmtId="4">
    <oc r="C40">
      <v>1220</v>
    </oc>
    <nc r="C40">
      <v>1236.7529999999999</v>
    </nc>
  </rcc>
  <rcc rId="23071" sId="19" numFmtId="4">
    <oc r="C42">
      <v>95.573999999999998</v>
    </oc>
    <nc r="C42">
      <v>96.311999999999998</v>
    </nc>
  </rcc>
  <rcc rId="23072" sId="19" numFmtId="4">
    <oc r="D42">
      <v>14.933400000000001</v>
    </oc>
    <nc r="D42">
      <v>22.400099999999998</v>
    </nc>
  </rcc>
  <rcc rId="23073" sId="19" numFmtId="4">
    <oc r="C44">
      <v>0</v>
    </oc>
    <nc r="C44">
      <v>4170</v>
    </nc>
  </rcc>
  <rcc rId="23074" sId="19" numFmtId="4">
    <oc r="C45">
      <v>0</v>
    </oc>
    <nc r="C45">
      <v>658.58882000000006</v>
    </nc>
  </rcc>
  <rcc rId="23075" sId="19" numFmtId="34">
    <oc r="D55">
      <v>127.20318</v>
    </oc>
    <nc r="D55">
      <v>248.04571000000001</v>
    </nc>
  </rcc>
  <rcc rId="23076" sId="19" numFmtId="34">
    <oc r="C62">
      <v>89.603999999999999</v>
    </oc>
    <nc r="C62">
      <v>90.341999999999999</v>
    </nc>
  </rcc>
  <rcc rId="23077" sId="19" numFmtId="34">
    <oc r="D62">
      <v>10.29664</v>
    </oc>
    <nc r="D62">
      <v>18.193280000000001</v>
    </nc>
  </rcc>
  <rcc rId="23078" sId="19" numFmtId="34">
    <oc r="C71">
      <v>1973.7</v>
    </oc>
    <nc r="C71">
      <v>3531.5874199999998</v>
    </nc>
  </rcc>
  <rcc rId="23079" sId="19" numFmtId="34">
    <oc r="C72">
      <v>1639.011</v>
    </oc>
    <nc r="C72">
      <v>2142.2486100000001</v>
    </nc>
  </rcc>
  <rcc rId="23080" sId="19" numFmtId="34">
    <oc r="D72">
      <v>0</v>
    </oc>
    <nc r="D72">
      <v>19.98</v>
    </nc>
  </rcc>
  <rcc rId="23081" sId="19" numFmtId="34">
    <oc r="C77">
      <v>355.43099999999998</v>
    </oc>
    <nc r="C77">
      <v>3325.431</v>
    </nc>
  </rcc>
  <rcc rId="23082" sId="19" numFmtId="34">
    <oc r="C79">
      <v>1042.8</v>
    </oc>
    <nc r="C79">
      <v>1059.5530000000001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51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rgb="FFFF0000"/>
      </font>
    </dxf>
  </rfmt>
  <rfmt sheetId="1" sqref="F27" start="0" length="2147483647">
    <dxf>
      <font>
        <color rgb="FFFF0000"/>
      </font>
    </dxf>
  </rfmt>
  <rcc rId="20336" sId="1">
    <oc r="D27">
      <f>D24+D23+D26+D25</f>
    </oc>
    <nc r="D27">
      <f>D24+D23+D25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26157" sId="2">
    <oc r="BO19">
      <f>Мос!D36</f>
    </oc>
    <nc r="BO19">
      <f>Мос!D34</f>
    </nc>
  </rcc>
  <rcc rId="26158" sId="6" numFmtId="4">
    <oc r="D45">
      <v>0</v>
    </oc>
    <nc r="D45">
      <v>153.851</v>
    </nc>
  </rcc>
  <rcc rId="26159" sId="6" numFmtId="4">
    <oc r="D46">
      <v>153.851</v>
    </oc>
    <nc r="D46"/>
  </rcc>
  <rcc rId="26160" sId="6" numFmtId="4">
    <oc r="C46">
      <v>4155.3265499999998</v>
    </oc>
    <nc r="C46"/>
  </rcc>
  <rcc rId="26161" sId="6" numFmtId="4">
    <oc r="C45">
      <v>663.8</v>
    </oc>
    <nc r="C45">
      <v>4819.12655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15780" sId="16">
    <oc r="A1" t="inlineStr">
      <is>
        <t xml:space="preserve">                     Анализ исполнения бюджета Юнгинского сельского поселения на 01.01.2020 г.</t>
      </is>
    </oc>
    <nc r="A1" t="inlineStr">
      <is>
        <t xml:space="preserve">                     Анализ исполнения бюджета Юнгинского сельского поселения на 01.02.2020 г.</t>
      </is>
    </nc>
  </rcc>
  <rcc rId="15781" sId="16">
    <oc r="C3" t="inlineStr">
      <is>
        <t>назначено на 2019 г.</t>
      </is>
    </oc>
    <nc r="C3" t="inlineStr">
      <is>
        <t>назначено на 2020 г.</t>
      </is>
    </nc>
  </rcc>
  <rcc rId="15782" sId="16">
    <oc r="D3" t="inlineStr">
      <is>
        <t>исполнен на 01.01.2020 г.</t>
      </is>
    </oc>
    <nc r="D3" t="inlineStr">
      <is>
        <t>исполнен на 01.02.2020 г.</t>
      </is>
    </nc>
  </rcc>
  <rcc rId="15783" sId="16">
    <oc r="C53" t="inlineStr">
      <is>
        <t>назначено на 2019 г.</t>
      </is>
    </oc>
    <nc r="C53" t="inlineStr">
      <is>
        <t>назначено на 2020 г.</t>
      </is>
    </nc>
  </rcc>
  <rcc rId="15784" sId="16">
    <oc r="D53" t="inlineStr">
      <is>
        <t>исполнено на 01.01.2020 г.</t>
      </is>
    </oc>
    <nc r="D53" t="inlineStr">
      <is>
        <t>исполнено на 01.02.2020 г.</t>
      </is>
    </nc>
  </rcc>
  <rcc rId="15785" sId="16" numFmtId="4">
    <oc r="C6">
      <v>112.63200000000001</v>
    </oc>
    <nc r="C6">
      <v>115.4</v>
    </nc>
  </rcc>
  <rcc rId="15786" sId="16" numFmtId="4">
    <oc r="D6">
      <v>111.63984000000001</v>
    </oc>
    <nc r="D6">
      <v>4.1180599999999998</v>
    </nc>
  </rcc>
  <rcc rId="15787" sId="16" numFmtId="4">
    <oc r="C8">
      <v>186.49</v>
    </oc>
    <nc r="C8">
      <v>227.51</v>
    </nc>
  </rcc>
  <rcc rId="15788" sId="16" numFmtId="4">
    <oc r="D8">
      <v>276.37416000000002</v>
    </oc>
    <nc r="D8">
      <v>23.092649999999999</v>
    </nc>
  </rcc>
  <rcc rId="15789" sId="16" numFmtId="4">
    <oc r="C9">
      <v>2</v>
    </oc>
    <nc r="C9">
      <v>2.4300000000000002</v>
    </nc>
  </rcc>
  <rcc rId="15790" sId="16" numFmtId="4">
    <oc r="D9">
      <v>2.0314199999999998</v>
    </oc>
    <nc r="D9">
      <v>0.15712999999999999</v>
    </nc>
  </rcc>
  <rcc rId="15791" sId="16" numFmtId="4">
    <oc r="C10">
      <v>311.47000000000003</v>
    </oc>
    <nc r="C10">
      <v>380</v>
    </nc>
  </rcc>
  <rcc rId="15792" sId="16" numFmtId="4">
    <oc r="D10">
      <v>369.23682000000002</v>
    </oc>
    <nc r="D10">
      <v>31.686679999999999</v>
    </nc>
  </rcc>
  <rcc rId="15793" sId="16" numFmtId="4">
    <oc r="D11">
      <v>-40.471069999999997</v>
    </oc>
    <nc r="D11">
      <v>-4.2452500000000004</v>
    </nc>
  </rcc>
  <rcc rId="15794" sId="16" numFmtId="4">
    <oc r="C13">
      <v>40</v>
    </oc>
    <nc r="C13">
      <v>20</v>
    </nc>
  </rcc>
  <rcc rId="15795" sId="16" numFmtId="4">
    <oc r="D13">
      <v>13.895189999999999</v>
    </oc>
    <nc r="D13">
      <v>0</v>
    </nc>
  </rcc>
  <rcc rId="15796" sId="16" numFmtId="4">
    <oc r="C15">
      <v>229</v>
    </oc>
    <nc r="C15">
      <v>260</v>
    </nc>
  </rcc>
  <rcc rId="15797" sId="16" numFmtId="4">
    <oc r="D15">
      <v>241.11515</v>
    </oc>
    <nc r="D15">
      <v>1.79209</v>
    </nc>
  </rcc>
  <rcc rId="15798" sId="16" numFmtId="4">
    <oc r="C16">
      <v>1820</v>
    </oc>
    <nc r="C16">
      <v>1979</v>
    </nc>
  </rcc>
  <rcc rId="15799" sId="16" numFmtId="4">
    <oc r="D16">
      <v>1966.5665799999999</v>
    </oc>
    <nc r="D16">
      <v>26.432449999999999</v>
    </nc>
  </rcc>
  <rcc rId="15800" sId="16" numFmtId="4">
    <oc r="C18">
      <v>12</v>
    </oc>
    <nc r="C18">
      <v>10</v>
    </nc>
  </rcc>
  <rcc rId="15801" sId="16" numFmtId="4">
    <oc r="D18">
      <v>9.25</v>
    </oc>
    <nc r="D18">
      <v>1</v>
    </nc>
  </rcc>
  <rcc rId="15802" sId="16" numFmtId="4">
    <oc r="C27">
      <v>264.39999999999998</v>
    </oc>
    <nc r="C27">
      <v>353.3</v>
    </nc>
  </rcc>
  <rcc rId="15803" sId="16" numFmtId="4">
    <oc r="D27">
      <v>313.62047999999999</v>
    </oc>
    <nc r="D27">
      <v>0</v>
    </nc>
  </rcc>
  <rcc rId="15804" sId="16" numFmtId="4">
    <oc r="C28">
      <v>60.7</v>
    </oc>
    <nc r="C28">
      <v>79.5</v>
    </nc>
  </rcc>
  <rcc rId="15805" sId="16" numFmtId="4">
    <oc r="D28">
      <v>62.905970000000003</v>
    </oc>
    <nc r="D28">
      <v>1.3547499999999999</v>
    </nc>
  </rcc>
  <rcc rId="15806" sId="16" numFmtId="4">
    <oc r="C30">
      <v>70</v>
    </oc>
    <nc r="C30">
      <v>0</v>
    </nc>
  </rcc>
  <rcc rId="15807" sId="16" numFmtId="4">
    <oc r="D30">
      <v>112.6438</v>
    </oc>
    <nc r="D30">
      <v>7.1010799999999996</v>
    </nc>
  </rcc>
  <rcc rId="15808" sId="16" numFmtId="4">
    <oc r="C35">
      <v>7</v>
    </oc>
    <nc r="C35"/>
  </rcc>
  <rcc rId="15809" sId="16" numFmtId="4">
    <oc r="D35">
      <v>7.7290099999999997</v>
    </oc>
    <nc r="D35"/>
  </rcc>
  <rcc rId="15810" sId="16" numFmtId="4">
    <oc r="C41">
      <v>767.8</v>
    </oc>
    <nc r="C41">
      <v>415.4</v>
    </nc>
  </rcc>
  <rcc rId="15811" sId="16" numFmtId="4">
    <oc r="D41">
      <v>767.8</v>
    </oc>
    <nc r="D41">
      <v>34.616</v>
    </nc>
  </rcc>
  <rcc rId="15812" sId="16" numFmtId="4">
    <oc r="C42">
      <v>830</v>
    </oc>
    <nc r="C42">
      <v>0</v>
    </nc>
  </rcc>
  <rcc rId="15813" sId="16" numFmtId="4">
    <oc r="D42">
      <v>830</v>
    </oc>
    <nc r="D42">
      <v>0</v>
    </nc>
  </rcc>
  <rcc rId="15814" sId="16" numFmtId="4">
    <oc r="C43">
      <v>1955.5148899999999</v>
    </oc>
    <nc r="C43">
      <v>861.44</v>
    </nc>
  </rcc>
  <rcc rId="15815" sId="16" numFmtId="4">
    <oc r="D43">
      <v>1955.4667099999999</v>
    </oc>
    <nc r="D43">
      <v>0</v>
    </nc>
  </rcc>
  <rcc rId="15816" sId="16" numFmtId="4">
    <oc r="C44">
      <v>91.736000000000004</v>
    </oc>
    <nc r="C44">
      <v>92.584999999999994</v>
    </nc>
  </rcc>
  <rcc rId="15817" sId="16" numFmtId="4">
    <oc r="D44">
      <v>91.736000000000004</v>
    </oc>
    <nc r="D44">
      <v>7.4667000000000003</v>
    </nc>
  </rcc>
  <rcc rId="15818" sId="16" numFmtId="4">
    <oc r="C45">
      <v>284.47899999999998</v>
    </oc>
    <nc r="C45"/>
  </rcc>
  <rcc rId="15819" sId="16" numFmtId="4">
    <oc r="D45">
      <v>284.47899999999998</v>
    </oc>
    <nc r="D45"/>
  </rcc>
  <rcc rId="15820" sId="16" numFmtId="4">
    <oc r="C48">
      <v>1.65</v>
    </oc>
    <nc r="C48"/>
  </rcc>
  <rcc rId="15821" sId="16" numFmtId="4">
    <oc r="D48">
      <v>36.65</v>
    </oc>
    <nc r="D48"/>
  </rcc>
  <rcc rId="15822" sId="16" numFmtId="34">
    <oc r="C57">
      <v>1470.01</v>
    </oc>
    <nc r="C57">
      <v>1474.8</v>
    </nc>
  </rcc>
  <rcc rId="15823" sId="16" numFmtId="34">
    <oc r="D57">
      <v>1462.54575</v>
    </oc>
    <nc r="D57">
      <v>28.145029999999998</v>
    </nc>
  </rcc>
  <rcc rId="15824" sId="16" numFmtId="34">
    <oc r="C60">
      <v>0</v>
    </oc>
    <nc r="C60">
      <v>30</v>
    </nc>
  </rcc>
  <rcc rId="15825" sId="16" numFmtId="34">
    <oc r="C62">
      <v>30.686</v>
    </oc>
    <nc r="C62">
      <v>3.6280000000000001</v>
    </nc>
  </rcc>
  <rcc rId="15826" sId="16" numFmtId="34">
    <oc r="D62">
      <v>30.686</v>
    </oc>
    <nc r="D62">
      <v>0</v>
    </nc>
  </rcc>
  <rcc rId="15827" sId="16" numFmtId="34">
    <oc r="C64">
      <v>89.945999999999998</v>
    </oc>
    <nc r="C64">
      <v>89.605000000000004</v>
    </nc>
  </rcc>
  <rcc rId="15828" sId="16" numFmtId="34">
    <oc r="D64">
      <v>89.945999999999998</v>
    </oc>
    <nc r="D64">
      <v>2</v>
    </nc>
  </rcc>
  <rcc rId="15829" sId="16" numFmtId="34">
    <oc r="C68">
      <v>28.699110000000001</v>
    </oc>
    <nc r="C68">
      <v>2</v>
    </nc>
  </rcc>
  <rcc rId="15830" sId="16" numFmtId="34">
    <oc r="D68">
      <v>28.699110000000001</v>
    </oc>
    <nc r="D68">
      <v>0</v>
    </nc>
  </rcc>
  <rcc rId="15831" sId="16" numFmtId="34">
    <oc r="C69">
      <v>26.777000000000001</v>
    </oc>
    <nc r="C69">
      <v>18</v>
    </nc>
  </rcc>
  <rcc rId="15832" sId="16" numFmtId="34">
    <oc r="D69">
      <v>24.806519999999999</v>
    </oc>
    <nc r="D69">
      <v>1.5</v>
    </nc>
  </rcc>
  <rcc rId="15833" sId="16" numFmtId="34">
    <oc r="D70">
      <v>2</v>
    </oc>
    <nc r="D70">
      <v>0</v>
    </nc>
  </rcc>
  <rcc rId="15834" sId="16" numFmtId="34">
    <oc r="C72">
      <v>4.0214999999999996</v>
    </oc>
    <nc r="C72">
      <v>7.1580000000000004</v>
    </nc>
  </rcc>
  <rcc rId="15835" sId="16" numFmtId="34">
    <oc r="D72">
      <v>4.0214999999999996</v>
    </oc>
    <nc r="D72">
      <v>0</v>
    </nc>
  </rcc>
  <rcc rId="15836" sId="16" numFmtId="34">
    <oc r="C73">
      <v>1103.7805599999999</v>
    </oc>
    <nc r="C73">
      <v>170</v>
    </nc>
  </rcc>
  <rcc rId="15837" sId="16" numFmtId="34">
    <oc r="D73">
      <v>1093.8543400000001</v>
    </oc>
    <nc r="D73">
      <v>35</v>
    </nc>
  </rcc>
  <rcc rId="15838" sId="16" numFmtId="34">
    <oc r="C74">
      <v>1995.41372</v>
    </oc>
    <nc r="C74">
      <v>1471.38</v>
    </nc>
  </rcc>
  <rcc rId="15839" sId="16" numFmtId="34">
    <oc r="D74">
      <v>1971.4374</v>
    </oc>
    <nc r="D74">
      <v>14.851000000000001</v>
    </nc>
  </rcc>
  <rcc rId="15840" sId="16" numFmtId="34">
    <oc r="C75">
      <v>241.804</v>
    </oc>
    <nc r="C75">
      <v>60</v>
    </nc>
  </rcc>
  <rcc rId="15841" sId="16" numFmtId="34">
    <oc r="D75">
      <v>241.804</v>
    </oc>
    <nc r="D75">
      <v>8.9</v>
    </nc>
  </rcc>
  <rcc rId="15842" sId="16" numFmtId="34">
    <oc r="C79">
      <v>533.59951999999998</v>
    </oc>
    <nc r="C79">
      <v>395.49400000000003</v>
    </nc>
  </rcc>
  <rcc rId="15843" sId="16" numFmtId="34">
    <oc r="D79">
      <v>463.56686999999999</v>
    </oc>
    <nc r="D79">
      <v>3</v>
    </nc>
  </rcc>
  <rcc rId="15844" sId="16" numFmtId="34">
    <oc r="C81">
      <v>1677.702</v>
    </oc>
    <nc r="C81">
      <v>1065.5</v>
    </nc>
  </rcc>
  <rcc rId="15845" sId="16" numFmtId="34">
    <oc r="D81">
      <v>1677.6991700000001</v>
    </oc>
    <nc r="D81">
      <v>88.26</v>
    </nc>
  </rcc>
  <rcc rId="15846" sId="16" numFmtId="34">
    <oc r="C88">
      <v>20.332999999999998</v>
    </oc>
    <nc r="C88">
      <v>2</v>
    </nc>
  </rcc>
  <rcc rId="15847" sId="16" numFmtId="34">
    <oc r="D88">
      <v>20.332999999999998</v>
    </oc>
    <nc r="D8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cc rId="15182" sId="10">
    <oc r="C54" t="inlineStr">
      <is>
        <t>назначено на 2019 г.</t>
      </is>
    </oc>
    <nc r="C54" t="inlineStr">
      <is>
        <t>назначено на 2020 г.</t>
      </is>
    </nc>
  </rcc>
  <rcc rId="15183" sId="10">
    <oc r="D54" t="inlineStr">
      <is>
        <t>исполнено на 01.01.2020 г.</t>
      </is>
    </oc>
    <nc r="D54" t="inlineStr">
      <is>
        <t>исполнено на 01.02.2020 г.</t>
      </is>
    </nc>
  </rcc>
  <rcc rId="15184" sId="10">
    <oc r="D3" t="inlineStr">
      <is>
        <t>исполнен на 01.01.2020 г.</t>
      </is>
    </oc>
    <nc r="D3" t="inlineStr">
      <is>
        <t>исполнен на 01.02.2020 г.</t>
      </is>
    </nc>
  </rcc>
  <rcc rId="15185" sId="10">
    <oc r="C3" t="inlineStr">
      <is>
        <t>назначено на 2019 г.</t>
      </is>
    </oc>
    <nc r="C3" t="inlineStr">
      <is>
        <t>назначено на 2020 г.</t>
      </is>
    </nc>
  </rcc>
  <rcc rId="15186" sId="10">
    <oc r="A1" t="inlineStr">
      <is>
        <t xml:space="preserve">                     Анализ исполнения бюджета Орининского сельского поселения на 01.01.2020 г.</t>
      </is>
    </oc>
    <nc r="A1" t="inlineStr">
      <is>
        <t xml:space="preserve">                     Анализ исполнения бюджета Орининского сельского поселения на 01.02.2020 г.</t>
      </is>
    </nc>
  </rcc>
  <rcc rId="15187" sId="10" numFmtId="4">
    <oc r="C6">
      <v>224.083</v>
    </oc>
    <nc r="C6">
      <v>187.5</v>
    </nc>
  </rcc>
  <rcc rId="15188" sId="10" numFmtId="4">
    <oc r="D6">
      <v>189.95368999999999</v>
    </oc>
    <nc r="D6">
      <v>13.768739999999999</v>
    </nc>
  </rcc>
  <rcc rId="15189" sId="10" numFmtId="4">
    <oc r="C8">
      <v>158.35</v>
    </oc>
    <nc r="C8">
      <v>183.91</v>
    </nc>
  </rcc>
  <rcc rId="15190" sId="10" numFmtId="4">
    <oc r="D8">
      <v>234.67979</v>
    </oc>
    <nc r="D8">
      <v>18.666550000000001</v>
    </nc>
  </rcc>
  <rcc rId="15191" sId="10" numFmtId="4">
    <oc r="C9">
      <v>1.6950000000000001</v>
    </oc>
    <nc r="C9">
      <v>1.97</v>
    </nc>
  </rcc>
  <rcc rId="15192" sId="10" numFmtId="4">
    <oc r="D9">
      <v>1.72496</v>
    </oc>
    <nc r="D9">
      <v>0.12701000000000001</v>
    </nc>
  </rcc>
  <rcc rId="15193" sId="10" numFmtId="4">
    <oc r="C10">
      <v>264.49</v>
    </oc>
    <nc r="C10">
      <v>307.16000000000003</v>
    </nc>
  </rcc>
  <rcc rId="15194" sId="10" numFmtId="4">
    <oc r="D10">
      <v>313.53298000000001</v>
    </oc>
    <nc r="D10">
      <v>25.613409999999998</v>
    </nc>
  </rcc>
  <rcc rId="15195" sId="10" numFmtId="4">
    <oc r="D11">
      <v>-34.365540000000003</v>
    </oc>
    <nc r="D11">
      <v>-3.4315799999999999</v>
    </nc>
  </rcc>
  <rcc rId="15196" sId="10" numFmtId="4">
    <oc r="C13">
      <v>40</v>
    </oc>
    <nc r="C13">
      <v>30</v>
    </nc>
  </rcc>
  <rcc rId="15197" sId="10" numFmtId="4">
    <oc r="D13">
      <v>9.3778500000000005</v>
    </oc>
    <nc r="D13">
      <v>0</v>
    </nc>
  </rcc>
  <rcc rId="15198" sId="10" numFmtId="4">
    <oc r="C15">
      <v>326</v>
    </oc>
    <nc r="C15">
      <v>290</v>
    </nc>
  </rcc>
  <rcc rId="15199" sId="10" numFmtId="4">
    <oc r="D15">
      <v>300.92039</v>
    </oc>
    <nc r="D15">
      <v>3.1266099999999999</v>
    </nc>
  </rcc>
  <rcc rId="15200" sId="10" numFmtId="4">
    <oc r="C16">
      <v>1550</v>
    </oc>
    <nc r="C16">
      <v>1492</v>
    </nc>
  </rcc>
  <rcc rId="15201" sId="10" numFmtId="4">
    <oc r="D16">
      <v>1471.8857</v>
    </oc>
    <nc r="D16">
      <v>29.829219999999999</v>
    </nc>
  </rcc>
  <rcc rId="15202" sId="10" numFmtId="4">
    <oc r="C18">
      <v>10</v>
    </oc>
    <nc r="C18">
      <v>6</v>
    </nc>
  </rcc>
  <rcc rId="15203" sId="10" numFmtId="4">
    <oc r="D18">
      <v>6.58</v>
    </oc>
    <nc r="D18">
      <v>0.7</v>
    </nc>
  </rcc>
  <rcc rId="15204" sId="10" numFmtId="4">
    <oc r="C27">
      <v>50</v>
    </oc>
    <nc r="C27">
      <v>230.4</v>
    </nc>
  </rcc>
  <rcc rId="15205" sId="10" numFmtId="4">
    <oc r="D27">
      <v>86.796859999999995</v>
    </oc>
    <nc r="D27">
      <v>10.23612</v>
    </nc>
  </rcc>
  <rcc rId="15206" sId="10" numFmtId="4">
    <oc r="C28">
      <v>45</v>
    </oc>
    <nc r="C28">
      <v>54</v>
    </nc>
  </rcc>
  <rcc rId="15207" sId="10" numFmtId="4">
    <oc r="D28">
      <v>49.5</v>
    </oc>
    <nc r="D28">
      <v>4.5</v>
    </nc>
  </rcc>
  <rcc rId="15208" sId="10" numFmtId="4">
    <oc r="C30">
      <v>35</v>
    </oc>
    <nc r="C30">
      <v>0</v>
    </nc>
  </rcc>
  <rcc rId="15209" sId="10" numFmtId="4">
    <oc r="D30">
      <v>77.439530000000005</v>
    </oc>
    <nc r="D30">
      <v>0</v>
    </nc>
  </rcc>
  <rcc rId="15210" sId="10" numFmtId="4">
    <oc r="D37">
      <v>-4.6500000000000004</v>
    </oc>
    <nc r="D37">
      <v>0</v>
    </nc>
  </rcc>
  <rcc rId="15211" sId="10" numFmtId="4">
    <oc r="C41">
      <v>1462.5</v>
    </oc>
    <nc r="C41">
      <v>1597</v>
    </nc>
  </rcc>
  <rcc rId="15212" sId="10" numFmtId="4">
    <oc r="D41">
      <v>1462.5</v>
    </oc>
    <nc r="D41">
      <v>133.08099999999999</v>
    </nc>
  </rcc>
  <rcc rId="15213" sId="10" numFmtId="4">
    <oc r="C42">
      <v>816</v>
    </oc>
    <nc r="C42">
      <v>150</v>
    </nc>
  </rcc>
  <rcc rId="15214" sId="10" numFmtId="4">
    <oc r="D42">
      <v>816</v>
    </oc>
    <nc r="D42">
      <v>0</v>
    </nc>
  </rcc>
  <rcc rId="15215" sId="10" numFmtId="4">
    <oc r="C43">
      <v>1165.08</v>
    </oc>
    <nc r="C43">
      <v>831.26499999999999</v>
    </nc>
  </rcc>
  <rcc rId="15216" sId="10" numFmtId="4">
    <oc r="D43">
      <v>1165.08</v>
    </oc>
    <nc r="D43">
      <v>0</v>
    </nc>
  </rcc>
  <rcc rId="15217" sId="10" numFmtId="4">
    <oc r="C45">
      <v>182.40299999999999</v>
    </oc>
    <nc r="C45"/>
  </rcc>
  <rcc rId="15218" sId="10" numFmtId="4">
    <oc r="D45">
      <v>182.40299999999999</v>
    </oc>
    <nc r="D45"/>
  </rcc>
  <rcc rId="15219" sId="10" numFmtId="4">
    <oc r="C46">
      <v>371.589</v>
    </oc>
    <nc r="C46"/>
  </rcc>
  <rcc rId="15220" sId="10" numFmtId="4">
    <oc r="D46">
      <v>371.48899999999998</v>
    </oc>
    <nc r="D46"/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c rId="25815" sId="19" numFmtId="4">
    <oc r="D45">
      <v>0</v>
    </oc>
    <nc r="D45">
      <v>357.88742000000002</v>
    </nc>
  </rcc>
  <rcc rId="25816" sId="19" numFmtId="4">
    <oc r="C41">
      <f>1145.971+1073.7</f>
    </oc>
    <nc r="C41">
      <v>4023.8710000000001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23775" sId="2" numFmtId="4">
    <oc r="CI16">
      <f>Иль!C45+C46</f>
    </oc>
    <nc r="CI16">
      <v>3432.2265499999999</v>
    </nc>
  </rcc>
  <rcc rId="23776" sId="2" numFmtId="4">
    <oc r="CJ16">
      <f>Иль!D45</f>
    </oc>
    <nc r="CJ16">
      <v>153.851</v>
    </nc>
  </rcc>
  <rcc rId="23777" sId="2" numFmtId="4">
    <oc r="CR16">
      <f>Иль!C52</f>
    </oc>
    <nc r="CR16">
      <v>213.81728000000001</v>
    </nc>
  </rcc>
  <rfmt sheetId="2" sqref="BZ14:BZ31">
    <dxf>
      <numFmt numFmtId="4" formatCode="#,##0.00"/>
    </dxf>
  </rfmt>
  <rfmt sheetId="2" sqref="BZ14:BZ31">
    <dxf>
      <numFmt numFmtId="186" formatCode="#,##0.000"/>
    </dxf>
  </rfmt>
  <rfmt sheetId="2" sqref="BZ14:BZ31">
    <dxf>
      <numFmt numFmtId="185" formatCode="#,##0.0000"/>
    </dxf>
  </rfmt>
  <rfmt sheetId="2" sqref="BZ14:BZ31">
    <dxf>
      <numFmt numFmtId="172" formatCode="#,##0.00000"/>
    </dxf>
  </rfmt>
  <rfmt sheetId="2" sqref="BZ14:BZ31">
    <dxf>
      <numFmt numFmtId="179" formatCode="#,##0.000000"/>
    </dxf>
  </rfmt>
  <rcc rId="23778" sId="2" numFmtId="4">
    <oc r="CR19">
      <f>Мос!C51</f>
    </oc>
    <nc r="CR19">
      <v>499.83987999999999</v>
    </nc>
  </rcc>
  <rcc rId="23779" sId="2" numFmtId="4">
    <oc r="CF19">
      <f>Мос!C42</f>
    </oc>
    <nc r="CF19">
      <v>1600</v>
    </nc>
  </rcc>
  <rcc rId="23780" sId="2" numFmtId="4">
    <oc r="CI32">
      <v>45911.419399999999</v>
    </oc>
    <nc r="CI32">
      <v>51493.442340000001</v>
    </nc>
  </rcc>
  <rcc rId="23781" sId="2" numFmtId="4">
    <oc r="CJ32">
      <v>1000.068</v>
    </oc>
    <nc r="CJ32">
      <v>1822.5920000000001</v>
    </nc>
  </rcc>
  <rcc rId="23782" sId="2" numFmtId="4">
    <oc r="CL32">
      <v>2219.5</v>
    </oc>
    <nc r="CL32">
      <v>2237.1999999999998</v>
    </nc>
  </rcc>
  <rcc rId="23783" sId="2" numFmtId="4">
    <oc r="CM32">
      <v>358.4</v>
    </oc>
    <nc r="CM32">
      <v>537.6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cc rId="23374" sId="3" numFmtId="4">
    <oc r="D55">
      <v>341.86711000000003</v>
    </oc>
    <nc r="D55">
      <v>680.92385000000002</v>
    </nc>
  </rcc>
  <rcc rId="23375" sId="3" numFmtId="4">
    <oc r="D64">
      <v>1671.2</v>
    </oc>
    <nc r="D64">
      <v>2506.8000000000002</v>
    </nc>
  </rcc>
  <rcc rId="23376" sId="3" numFmtId="4">
    <oc r="C65">
      <v>248206.1624</v>
    </oc>
    <nc r="C65">
      <v>351340.49612999998</v>
    </nc>
  </rcc>
  <rcc rId="23377" sId="3" numFmtId="4">
    <oc r="D65">
      <v>3778.6010000000001</v>
    </oc>
    <nc r="D65">
      <v>7291.9449999999997</v>
    </nc>
  </rcc>
  <rcc rId="23378" sId="3" numFmtId="4">
    <oc r="C66">
      <v>363023.84</v>
    </oc>
    <nc r="C66">
      <v>368859.69</v>
    </nc>
  </rcc>
  <rcc rId="23379" sId="3" numFmtId="4">
    <oc r="D66">
      <v>46481.69068</v>
    </oc>
    <nc r="D66">
      <v>92202.361560000005</v>
    </nc>
  </rcc>
  <rcc rId="23380" sId="3" numFmtId="4">
    <oc r="C67">
      <v>29907</v>
    </oc>
    <nc r="C67">
      <v>35948.300000000003</v>
    </nc>
  </rcc>
  <rcc rId="23381" sId="3" numFmtId="4">
    <oc r="D67">
      <v>3861.35</v>
    </oc>
    <nc r="D67">
      <v>6176.7514099999999</v>
    </nc>
  </rcc>
  <rcc rId="23382" sId="3" numFmtId="4">
    <oc r="C69">
      <v>0</v>
    </oc>
    <nc r="C69">
      <v>-52617.294300000001</v>
    </nc>
  </rcc>
  <rcc rId="23383" sId="3" numFmtId="4">
    <oc r="C78">
      <v>22970.6</v>
    </oc>
    <nc r="C78">
      <v>24362.708999999999</v>
    </nc>
  </rcc>
  <rcc rId="23384" sId="3" numFmtId="4">
    <oc r="D78">
      <v>2184.6098000000002</v>
    </oc>
    <nc r="D78">
      <v>4262.7986700000001</v>
    </nc>
  </rcc>
  <rcc rId="23385" sId="3" numFmtId="4">
    <oc r="C80">
      <v>5278.8</v>
    </oc>
    <nc r="C80">
      <v>5666.2809999999999</v>
    </nc>
  </rcc>
  <rcc rId="23386" sId="3" numFmtId="4">
    <oc r="D80">
      <v>956.59857999999997</v>
    </oc>
    <nc r="D80">
      <v>1448.1275700000001</v>
    </nc>
  </rcc>
  <rcc rId="23387" sId="3" numFmtId="4">
    <oc r="C81">
      <v>1000</v>
    </oc>
    <nc r="C81">
      <v>1200</v>
    </nc>
  </rcc>
  <rcc rId="23388" sId="3" numFmtId="4">
    <oc r="C82">
      <v>2367.9569999999999</v>
    </oc>
    <nc r="C82">
      <v>469.01211999999998</v>
    </nc>
  </rcc>
  <rcc rId="23389" sId="3" numFmtId="4">
    <oc r="C83">
      <v>18215.5</v>
    </oc>
    <nc r="C83">
      <v>18273.223999999998</v>
    </nc>
  </rcc>
  <rcc rId="23390" sId="3" numFmtId="4">
    <oc r="D83">
      <v>2818.355</v>
    </oc>
    <nc r="D83">
      <v>4237.5330000000004</v>
    </nc>
  </rcc>
  <rcc rId="23391" sId="3" numFmtId="4">
    <oc r="C85">
      <v>2150.5</v>
    </oc>
    <nc r="C85">
      <v>2168.1999999999998</v>
    </nc>
  </rcc>
  <rcc rId="23392" sId="3" numFmtId="4">
    <oc r="D85">
      <v>358.4</v>
    </oc>
    <nc r="D85">
      <v>537.6</v>
    </nc>
  </rcc>
  <rcc rId="23393" sId="3" numFmtId="4">
    <oc r="D88">
      <v>100.60724999999999</v>
    </oc>
    <nc r="D88">
      <v>400</v>
    </nc>
  </rcc>
  <rcc rId="23394" sId="3" numFmtId="4">
    <oc r="D89">
      <v>262.47237999999999</v>
    </oc>
    <nc r="D89">
      <v>476.4581</v>
    </nc>
  </rcc>
  <rcc rId="23395" sId="3" numFmtId="4">
    <oc r="C91">
      <v>296</v>
    </oc>
    <nc r="C91">
      <v>335</v>
    </nc>
  </rcc>
  <rcc rId="23396" sId="3" numFmtId="4">
    <oc r="D91">
      <v>0</v>
    </oc>
    <nc r="D91">
      <v>14.54</v>
    </nc>
  </rcc>
  <rcc rId="23397" sId="3" numFmtId="4">
    <oc r="D93">
      <v>21</v>
    </oc>
    <nc r="D93">
      <v>26.7</v>
    </nc>
  </rcc>
  <rcc rId="23398" sId="3" numFmtId="4">
    <oc r="D95">
      <v>2.25</v>
    </oc>
    <nc r="D95">
      <v>17.55</v>
    </nc>
  </rcc>
  <rcc rId="23399" sId="3" numFmtId="4">
    <oc r="C97">
      <v>71954.33</v>
    </oc>
    <nc r="C97">
      <v>99630.73</v>
    </nc>
  </rcc>
  <rcc rId="23400" sId="3" numFmtId="4">
    <oc r="D97">
      <v>4087.3283099999999</v>
    </oc>
    <nc r="D97">
      <v>7920.15254</v>
    </nc>
  </rcc>
  <rcc rId="23401" sId="3" numFmtId="4">
    <oc r="C98">
      <v>829.4</v>
    </oc>
    <nc r="C98">
      <v>2943.1279500000001</v>
    </nc>
  </rcc>
  <rcc rId="23402" sId="3" numFmtId="4">
    <oc r="D98">
      <v>33.985999999999997</v>
    </oc>
    <nc r="D98">
      <v>243.18100000000001</v>
    </nc>
  </rcc>
  <rcc rId="23403" sId="3" numFmtId="4">
    <oc r="D100">
      <v>79.174729999999997</v>
    </oc>
    <nc r="D100">
      <v>92.173199999999994</v>
    </nc>
  </rcc>
  <rcc rId="23404" sId="3" numFmtId="4">
    <oc r="C101">
      <v>8350.7999999999993</v>
    </oc>
    <nc r="C101">
      <v>16321.1785</v>
    </nc>
  </rcc>
  <rcc rId="23405" sId="3" numFmtId="4">
    <oc r="C102">
      <v>8042.5493999999999</v>
    </oc>
    <nc r="C102">
      <v>47356.18103</v>
    </nc>
  </rcc>
  <rcc rId="23406" sId="3" numFmtId="4">
    <oc r="C106">
      <v>120190.5</v>
    </oc>
    <nc r="C106">
      <v>123173.63499999999</v>
    </nc>
  </rcc>
  <rcc rId="23407" sId="3" numFmtId="4">
    <oc r="D106">
      <v>12585.0445</v>
    </oc>
    <nc r="D106">
      <v>25051.020499999999</v>
    </nc>
  </rcc>
  <rcc rId="23408" sId="3" numFmtId="4">
    <oc r="C107">
      <v>335253.8</v>
    </oc>
    <nc r="C107">
      <v>358784.36709999997</v>
    </nc>
  </rcc>
  <rcc rId="23409" sId="3" numFmtId="4">
    <oc r="D107">
      <v>35542.90681</v>
    </oc>
    <nc r="D107">
      <v>73841.942809999993</v>
    </nc>
  </rcc>
  <rcc rId="23410" sId="3" numFmtId="4">
    <oc r="D108">
      <v>3375.7053500000002</v>
    </oc>
    <nc r="D108">
      <v>6298.0672800000002</v>
    </nc>
  </rcc>
  <rcc rId="23411" sId="3" numFmtId="4">
    <oc r="D109">
      <v>9.74</v>
    </oc>
    <nc r="D109">
      <v>15.3</v>
    </nc>
  </rcc>
  <rcc rId="23412" sId="3" numFmtId="4">
    <oc r="D110">
      <v>273.07132000000001</v>
    </oc>
    <nc r="D110">
      <v>444.11797000000001</v>
    </nc>
  </rcc>
  <rcc rId="23413" sId="3" numFmtId="4">
    <oc r="C112">
      <v>67784.525999999998</v>
    </oc>
    <nc r="C112">
      <v>75635.99699</v>
    </nc>
  </rcc>
  <rcc rId="23414" sId="3" numFmtId="4">
    <oc r="D112">
      <v>4848.2140099999997</v>
    </oc>
    <nc r="D112">
      <v>9256.8237800000006</v>
    </nc>
  </rcc>
  <rcc rId="23415" sId="3" numFmtId="4">
    <oc r="C113">
      <v>1100</v>
    </oc>
    <nc r="C113">
      <v>1240.3499999999999</v>
    </nc>
  </rcc>
  <rcc rId="23416" sId="3" numFmtId="4">
    <oc r="D113">
      <v>212.19300000000001</v>
    </oc>
    <nc r="D113">
      <v>259.42284000000001</v>
    </nc>
  </rcc>
  <rcc rId="23417" sId="3" numFmtId="4">
    <oc r="D115">
      <v>0</v>
    </oc>
    <nc r="D115">
      <v>11.81114</v>
    </nc>
  </rcc>
  <rcc rId="23418" sId="3" numFmtId="4">
    <oc r="C116">
      <v>9962.7999999999993</v>
    </oc>
    <nc r="C116">
      <v>10397.836359999999</v>
    </nc>
  </rcc>
  <rcc rId="23419" sId="3" numFmtId="4">
    <oc r="D116">
      <v>715.8175</v>
    </oc>
    <nc r="D116">
      <v>1423.9096300000001</v>
    </nc>
  </rcc>
  <rcc rId="23420" sId="3" numFmtId="4">
    <oc r="C117">
      <v>22075.84</v>
    </oc>
    <nc r="C117">
      <v>28756.855749999999</v>
    </nc>
  </rcc>
  <rcc rId="23421" sId="3" numFmtId="4">
    <oc r="D117">
      <v>111.81209</v>
    </oc>
    <nc r="D117">
      <v>267.51330999999999</v>
    </nc>
  </rcc>
  <rcc rId="23422" sId="3" numFmtId="4">
    <oc r="C118">
      <v>147.6</v>
    </oc>
    <nc r="C118">
      <v>150.6</v>
    </nc>
  </rcc>
  <rcc rId="23423" sId="3" numFmtId="4">
    <oc r="D118">
      <v>11.801640000000001</v>
    </oc>
    <nc r="D118">
      <v>34.584969999999998</v>
    </nc>
  </rcc>
  <rcc rId="23424" sId="3" numFmtId="4">
    <oc r="D120">
      <v>42.187100000000001</v>
    </oc>
    <nc r="D120">
      <v>87.702100000000002</v>
    </nc>
  </rcc>
  <rcc rId="23425" sId="3" numFmtId="4">
    <oc r="C121">
      <v>37170.199999999997</v>
    </oc>
    <nc r="C121">
      <v>38264.695</v>
    </nc>
  </rcc>
  <rcc rId="23426" sId="3" numFmtId="4">
    <oc r="D121">
      <v>1004.995</v>
    </oc>
    <nc r="D121">
      <v>1795.665</v>
    </nc>
  </rcc>
  <rcc rId="23427" sId="3" numFmtId="4">
    <oc r="D130">
      <v>4917.9170000000004</v>
    </oc>
    <nc r="D130">
      <v>7376.8755000000001</v>
    </nc>
  </rcc>
  <rcc rId="23428" sId="3" numFmtId="4">
    <oc r="C131">
      <v>4700</v>
    </oc>
    <nc r="C131">
      <v>5152.2529999999997</v>
    </nc>
  </rcc>
  <rcc rId="23429" sId="3" numFmtId="4">
    <oc r="C132">
      <v>10585.47</v>
    </oc>
    <nc r="C132">
      <v>20685.773949999999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c rId="23280" sId="3" numFmtId="4">
    <oc r="D35">
      <v>0</v>
    </oc>
    <nc r="D35">
      <v>17.61</v>
    </nc>
  </rcc>
  <rcc rId="23281" sId="3" numFmtId="4">
    <oc r="D37">
      <v>1202.33115</v>
    </oc>
    <nc r="D37">
      <v>2069.8519900000001</v>
    </nc>
  </rcc>
  <rcc rId="23282" sId="3" numFmtId="4">
    <oc r="D38">
      <v>31.934470000000001</v>
    </oc>
    <nc r="D38">
      <v>50.951700000000002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.xml><?xml version="1.0" encoding="utf-8"?>
<revisions xmlns="http://schemas.openxmlformats.org/spreadsheetml/2006/main" xmlns:r="http://schemas.openxmlformats.org/officeDocument/2006/relationships">
  <rfmt sheetId="8" sqref="C40:D40 C51:D51">
    <dxf>
      <numFmt numFmtId="172" formatCode="#,##0.00000"/>
    </dxf>
  </rfmt>
  <rfmt sheetId="8" sqref="C40:D40 C51:D51">
    <dxf>
      <numFmt numFmtId="186" formatCode="#,##0.0000"/>
    </dxf>
  </rfmt>
  <rfmt sheetId="8" sqref="C40:D40 C51:D51">
    <dxf>
      <numFmt numFmtId="187" formatCode="#,##0.000"/>
    </dxf>
  </rfmt>
  <rfmt sheetId="8" sqref="C40:D40 C51:D51">
    <dxf>
      <numFmt numFmtId="4" formatCode="#,##0.00"/>
    </dxf>
  </rfmt>
  <rfmt sheetId="8" sqref="C40:D40 C51:D51">
    <dxf>
      <numFmt numFmtId="167" formatCode="#,##0.0"/>
    </dxf>
  </rfmt>
  <rfmt sheetId="8" sqref="C98:D98">
    <dxf>
      <numFmt numFmtId="186" formatCode="#,##0.0000"/>
    </dxf>
  </rfmt>
  <rfmt sheetId="8" sqref="C98:D98">
    <dxf>
      <numFmt numFmtId="187" formatCode="#,##0.000"/>
    </dxf>
  </rfmt>
  <rfmt sheetId="8" sqref="C98:D98">
    <dxf>
      <numFmt numFmtId="4" formatCode="#,##0.00"/>
    </dxf>
  </rfmt>
  <rfmt sheetId="8" sqref="C98:D98">
    <dxf>
      <numFmt numFmtId="167" formatCode="#,##0.0"/>
    </dxf>
  </rfmt>
  <rfmt sheetId="9" sqref="C103:D103">
    <dxf>
      <numFmt numFmtId="186" formatCode="#,##0.0000"/>
    </dxf>
  </rfmt>
  <rfmt sheetId="9" sqref="C103:D103">
    <dxf>
      <numFmt numFmtId="187" formatCode="#,##0.000"/>
    </dxf>
  </rfmt>
  <rfmt sheetId="9" sqref="C103:D103">
    <dxf>
      <numFmt numFmtId="4" formatCode="#,##0.00"/>
    </dxf>
  </rfmt>
  <rfmt sheetId="9" sqref="C103:D103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21580" sId="4">
    <oc r="A1" t="inlineStr">
      <is>
        <t xml:space="preserve">                     Анализ исполнения бюджета Александровского сельского поселения на 01.03.2020 г.</t>
      </is>
    </oc>
    <nc r="A1" t="inlineStr">
      <is>
        <t xml:space="preserve">                     Анализ исполнения бюджета Александровского сельского поселения на 01.04.2020 г.</t>
      </is>
    </nc>
  </rcc>
  <rcc rId="21581" sId="4">
    <oc r="D3" t="inlineStr">
      <is>
        <t>исполнен на 01.03.2020 г.</t>
      </is>
    </oc>
    <nc r="D3" t="inlineStr">
      <is>
        <t>исполнен на 01.04.2020 г.</t>
      </is>
    </nc>
  </rcc>
  <rcc rId="21582" sId="4">
    <oc r="D50" t="inlineStr">
      <is>
        <t>исполнено на 01.03.2020 г.</t>
      </is>
    </oc>
    <nc r="D50" t="inlineStr">
      <is>
        <t>исполнено на 01.04.2020 г.</t>
      </is>
    </nc>
  </rcc>
  <rcc rId="21583" sId="4" numFmtId="4">
    <oc r="D6">
      <v>4.3124099999999999</v>
    </oc>
    <nc r="D6">
      <v>7.0953799999999996</v>
    </nc>
  </rcc>
  <rcc rId="21584" sId="4" numFmtId="4">
    <oc r="D8">
      <v>17.984539999999999</v>
    </oc>
    <nc r="D8">
      <v>26.958549999999999</v>
    </nc>
  </rcc>
  <rcc rId="21585" sId="4" numFmtId="4">
    <oc r="D9">
      <v>0.11273</v>
    </oc>
    <nc r="D9">
      <v>0.17574000000000001</v>
    </nc>
  </rcc>
  <rcc rId="21586" sId="4" numFmtId="4">
    <oc r="D10">
      <v>25.743749999999999</v>
    </oc>
    <nc r="D10">
      <v>37.837769999999999</v>
    </nc>
  </rcc>
  <rcc rId="21587" sId="4" numFmtId="4">
    <oc r="D11">
      <v>-3.5110800000000002</v>
    </oc>
    <nc r="D11">
      <v>-5.5684800000000001</v>
    </nc>
  </rcc>
  <rcc rId="21588" sId="4" numFmtId="4">
    <oc r="D15">
      <v>1.68025</v>
    </oc>
    <nc r="D15">
      <v>3.0829399999999998</v>
    </nc>
  </rcc>
  <rcc rId="21589" sId="4" numFmtId="4">
    <oc r="D16">
      <v>13.23348</v>
    </oc>
    <nc r="D16">
      <v>16.165240000000001</v>
    </nc>
  </rcc>
  <rcc rId="21590" sId="4" numFmtId="4">
    <oc r="D18">
      <v>0.4</v>
    </oc>
    <nc r="D18">
      <v>0.9</v>
    </nc>
  </rcc>
  <rcc rId="21591" sId="4" numFmtId="4">
    <oc r="D39">
      <v>199.06399999999999</v>
    </oc>
    <nc r="D39">
      <v>298.596</v>
    </nc>
  </rcc>
  <rcc rId="21592" sId="4" numFmtId="4">
    <oc r="D42">
      <v>14.933400000000001</v>
    </oc>
    <nc r="D42">
      <v>22.4</v>
    </nc>
  </rcc>
  <rcc rId="21593" sId="4" numFmtId="34">
    <oc r="C41">
      <f>386.53+365.4</f>
    </oc>
    <nc r="C41">
      <v>751.93</v>
    </nc>
  </rcc>
  <rcc rId="21594" sId="4" numFmtId="34">
    <oc r="C42">
      <v>92.584999999999994</v>
    </oc>
    <nc r="C42">
      <v>93.322000000000003</v>
    </nc>
  </rcc>
  <rfmt sheetId="4" sqref="D47">
    <dxf>
      <numFmt numFmtId="2" formatCode="0.00"/>
    </dxf>
  </rfmt>
  <rfmt sheetId="4" sqref="D47">
    <dxf>
      <numFmt numFmtId="183" formatCode="0.000"/>
    </dxf>
  </rfmt>
  <rfmt sheetId="4" sqref="C47">
    <dxf>
      <numFmt numFmtId="2" formatCode="0.00"/>
    </dxf>
  </rfmt>
  <rfmt sheetId="4" sqref="C47">
    <dxf>
      <numFmt numFmtId="183" formatCode="0.000"/>
    </dxf>
  </rfmt>
  <rcc rId="21595" sId="4" numFmtId="4">
    <oc r="D54">
      <v>92.715720000000005</v>
    </oc>
    <nc r="D54">
      <v>164.42352</v>
    </nc>
  </rcc>
  <rcc rId="21596" sId="4" numFmtId="4">
    <oc r="C59">
      <v>2.2749999999999999</v>
    </oc>
    <nc r="C59">
      <v>6.7750000000000004</v>
    </nc>
  </rcc>
  <rcc rId="21597" sId="4" numFmtId="4">
    <oc r="C61">
      <v>89.605000000000004</v>
    </oc>
    <nc r="C61">
      <v>90.341999999999999</v>
    </nc>
  </rcc>
  <rcc rId="21598" sId="4" numFmtId="4">
    <oc r="D61">
      <v>9.8966399999999997</v>
    </oc>
    <nc r="D61">
      <v>17.79326</v>
    </nc>
  </rcc>
  <rcc rId="21599" sId="4" numFmtId="4">
    <oc r="C70">
      <v>0</v>
    </oc>
    <nc r="C70">
      <v>12</v>
    </nc>
  </rcc>
  <rcc rId="21600" sId="4" numFmtId="4">
    <oc r="C71">
      <v>1008.61</v>
    </oc>
    <nc r="C71">
      <v>1146.8680400000001</v>
    </nc>
  </rcc>
  <rcc rId="21601" sId="4" numFmtId="4">
    <oc r="D71">
      <v>0</v>
    </oc>
    <nc r="D71">
      <v>58.859000000000002</v>
    </nc>
  </rcc>
  <rcc rId="21602" sId="4" numFmtId="4">
    <oc r="D78">
      <v>48</v>
    </oc>
    <nc r="D78">
      <v>72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20697" sId="1" numFmtId="4">
    <oc r="G24">
      <f>район!D61</f>
    </oc>
    <nc r="G24">
      <v>55792.841679999998</v>
    </nc>
  </rcc>
  <rcc rId="20698" sId="1">
    <oc r="G27">
      <f>G24+G23+G26</f>
    </oc>
    <nc r="G27">
      <f>G24+G23+G26</f>
    </nc>
  </rcc>
  <rcc rId="20699" sId="1">
    <oc r="G28">
      <f>24575.623-G27</f>
    </oc>
    <nc r="G28"/>
  </rcc>
  <rrc rId="20700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28" start="0" length="0">
      <dxf>
        <font>
          <b/>
          <sz val="16"/>
          <color theme="1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color rgb="FFFF0000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20536" sId="1">
    <oc r="F28">
      <f>814297.9024-F27</f>
    </oc>
    <nc r="F28"/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0197" sId="1" numFmtId="4">
    <oc r="C24">
      <v>605382.30240000004</v>
    </oc>
    <nc r="C24">
      <v>626256.90240000002</v>
    </nc>
  </rcc>
  <rrc rId="20198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D28">
        <v>26585.53701</v>
      </nc>
      <n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c rId="20199" sId="1" numFmtId="4">
    <oc r="D32">
      <v>263.64665000000002</v>
    </oc>
    <nc r="D32">
      <v>5181.33439</v>
    </nc>
  </rcc>
  <rcc rId="20200" sId="1" numFmtId="4">
    <oc r="C33">
      <v>26799.2464</v>
    </oc>
    <nc r="C33">
      <v>29426.946400000001</v>
    </nc>
  </rcc>
  <rcc rId="20201" sId="1" numFmtId="4">
    <oc r="D33">
      <v>148.09558999999999</v>
    </oc>
    <nc r="D33">
      <v>905.01719000000003</v>
    </nc>
  </rcc>
  <rcc rId="20202" sId="1" numFmtId="4">
    <oc r="C36">
      <v>70514.679000000004</v>
    </oc>
    <nc r="C36">
      <v>70651.679000000004</v>
    </nc>
  </rcc>
  <rcc rId="20203" sId="1" numFmtId="4">
    <oc r="D36">
      <v>1906.91292</v>
    </oc>
    <nc r="D36">
      <v>5316.3747800000001</v>
    </nc>
  </rcc>
  <rcc rId="20204" sId="1" numFmtId="4">
    <oc r="D37">
      <v>104.44499999999999</v>
    </oc>
    <nc r="D37">
      <v>839.43123000000003</v>
    </nc>
  </rcc>
  <rcc rId="20205" sId="1" numFmtId="4">
    <oc r="C38">
      <v>37753.224000000002</v>
    </oc>
    <nc r="C38">
      <v>37783.224000000002</v>
    </nc>
  </rcc>
  <rcc rId="20206" sId="1" numFmtId="4">
    <oc r="D38">
      <v>370.17500000000001</v>
    </oc>
    <nc r="D38">
      <v>1066.2871</v>
    </nc>
  </rcc>
  <rfmt sheetId="1" sqref="C28" start="0" length="2147483647">
    <dxf>
      <font>
        <color rgb="FFFF0000"/>
      </font>
    </dxf>
  </rfmt>
  <rcc rId="20207" sId="1" numFmtId="4">
    <oc r="C32">
      <v>78315.69515</v>
    </oc>
    <nc r="C32">
      <v>96562.595149999994</v>
    </nc>
  </rcc>
  <rfmt sheetId="1" sqref="C28" start="0" length="2147483647">
    <dxf>
      <font>
        <color auto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1.xml><?xml version="1.0" encoding="utf-8"?>
<revisions xmlns="http://schemas.openxmlformats.org/spreadsheetml/2006/main" xmlns:r="http://schemas.openxmlformats.org/officeDocument/2006/relationships">
  <rcc rId="17966" sId="17">
    <oc r="G52">
      <f>888.04888-D52</f>
    </oc>
    <nc r="G52"/>
  </rcc>
  <rcc rId="17967" sId="18">
    <oc r="A1" t="inlineStr">
      <is>
        <t xml:space="preserve">                     Анализ исполнения бюджета Ярабайкасинского сельского поселения на 01.02.2020 г.</t>
      </is>
    </oc>
    <nc r="A1" t="inlineStr">
      <is>
        <t xml:space="preserve">                     Анализ исполнения бюджета Ярабайкасинского сельского поселения на 01.03.2020 г.</t>
      </is>
    </nc>
  </rcc>
  <rcc rId="17968" sId="18">
    <oc r="D3" t="inlineStr">
      <is>
        <t>исполнен на 01.02.2020 г.</t>
      </is>
    </oc>
    <nc r="D3" t="inlineStr">
      <is>
        <t>исполнен на 01.03.2020 г.</t>
      </is>
    </nc>
  </rcc>
  <rcc rId="17969" sId="18">
    <oc r="D55" t="inlineStr">
      <is>
        <t>исполнено на 01.02.2020 г.</t>
      </is>
    </oc>
    <nc r="D55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19887" sId="4" numFmtId="34">
    <oc r="C41">
      <v>386.53</v>
    </oc>
    <nc r="C41">
      <f>386.53+365.4</f>
    </nc>
  </rcc>
  <rcc rId="19888" sId="5" numFmtId="4">
    <oc r="C44">
      <v>2037.6</v>
    </oc>
    <nc r="C44">
      <f>2037.6+918.9</f>
    </nc>
  </rcc>
  <rcc rId="19889" sId="6" numFmtId="4">
    <oc r="C45">
      <v>1097.19</v>
    </oc>
    <nc r="C45">
      <f>1097.19+912.3</f>
    </nc>
  </rcc>
  <rcc rId="19890" sId="7" numFmtId="34">
    <oc r="C43">
      <v>1250.8800000000001</v>
    </oc>
    <nc r="C43">
      <f>1250.88+888.2</f>
    </nc>
  </rcc>
  <rcc rId="19891" sId="8" numFmtId="4">
    <oc r="C43">
      <v>9320.3703999999998</v>
    </oc>
    <nc r="C43">
      <f>9320.3704+379.8</f>
    </nc>
  </rcc>
  <rcc rId="19892" sId="9" numFmtId="4">
    <oc r="C43">
      <v>1124.1400000000001</v>
    </oc>
    <nc r="C43">
      <f>1124.14+2999</f>
    </nc>
  </rcc>
  <rcc rId="19893" sId="10" numFmtId="4">
    <oc r="C43">
      <v>831.26499999999999</v>
    </oc>
    <nc r="C43">
      <f>831.265+1663.1</f>
    </nc>
  </rcc>
  <rcc rId="19894" sId="11" numFmtId="4">
    <oc r="C43">
      <v>1072.838</v>
    </oc>
    <nc r="C43">
      <f>1072.838+2774.7</f>
    </nc>
  </rcc>
  <rcc rId="19895" sId="12" numFmtId="4">
    <oc r="C44">
      <v>1350.4110000000001</v>
    </oc>
    <nc r="C44">
      <f>1350.411+1908.1</f>
    </nc>
  </rcc>
  <rcc rId="19896" sId="13" numFmtId="4">
    <oc r="C42">
      <v>499.47</v>
    </oc>
    <nc r="C42">
      <f>499.47+1522.5</f>
    </nc>
  </rcc>
  <rcc rId="19897" sId="14" numFmtId="4">
    <oc r="C44">
      <v>825.37699999999995</v>
    </oc>
    <nc r="C44">
      <f>825.377+1346.1</f>
    </nc>
  </rcc>
  <rcc rId="19898" sId="15" numFmtId="4">
    <oc r="C44">
      <v>1078.827</v>
    </oc>
    <nc r="C44">
      <f>1078.827+1752</f>
    </nc>
  </rcc>
  <rcc rId="19899" sId="16" numFmtId="4">
    <oc r="C43">
      <v>861.44</v>
    </oc>
    <nc r="C43">
      <f>861.44+185.9</f>
    </nc>
  </rcc>
  <rcc rId="19900" sId="17" numFmtId="4">
    <oc r="C42">
      <v>834.51</v>
    </oc>
    <nc r="C42">
      <f>834.51+1131.4</f>
    </nc>
  </rcc>
  <rcc rId="19901" sId="18" numFmtId="4">
    <oc r="C44">
      <v>1320</v>
    </oc>
    <nc r="C44">
      <f>1320+1053.5</f>
    </nc>
  </rcc>
  <rcc rId="19902" sId="19" numFmtId="4">
    <oc r="C41">
      <v>1145.971</v>
    </oc>
    <nc r="C41">
      <f>1145.971+1073.7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18632" sId="19" numFmtId="4">
    <nc r="C46">
      <v>0</v>
    </nc>
  </rcc>
  <rcc rId="18633" sId="19" numFmtId="4">
    <nc r="D46">
      <v>0</v>
    </nc>
  </rcc>
  <rcc rId="18634" sId="19">
    <nc r="E46">
      <f>SUM(D46/C46*100)</f>
    </nc>
  </rcc>
  <rfmt sheetId="19" sqref="C46:D46" start="0" length="2147483647">
    <dxf>
      <font>
        <b val="0"/>
      </font>
    </dxf>
  </rfmt>
  <rcc rId="18635" sId="19" numFmtId="4">
    <nc r="C33">
      <v>0</v>
    </nc>
  </rcc>
  <rcc rId="18636" sId="19" numFmtId="4">
    <oc r="D32">
      <v>0</v>
    </oc>
    <nc r="D32">
      <v>4.42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25417" sId="14" numFmtId="4">
    <oc r="D6">
      <v>20.325659999999999</v>
    </oc>
    <nc r="D6">
      <v>30.44679</v>
    </nc>
  </rcc>
  <rcc rId="25418" sId="14" numFmtId="4">
    <oc r="D8">
      <v>38.702889999999996</v>
    </oc>
    <nc r="D8">
      <v>52.649929999999998</v>
    </nc>
  </rcc>
  <rcc rId="25419" sId="14" numFmtId="4">
    <oc r="D9">
      <v>0.25230999999999998</v>
    </oc>
    <nc r="D9">
      <v>0.31586999999999998</v>
    </nc>
  </rcc>
  <rcc rId="25420" sId="14" numFmtId="4">
    <oc r="D10">
      <v>54.321570000000001</v>
    </oc>
    <nc r="D10">
      <v>72.393940000000001</v>
    </nc>
  </rcc>
  <rcc rId="25421" sId="14" numFmtId="4">
    <oc r="D11">
      <v>-7.9943600000000004</v>
    </oc>
    <nc r="D11">
      <v>-10.373989999999999</v>
    </nc>
  </rcc>
  <rcc rId="25422" sId="14" numFmtId="4">
    <oc r="D15">
      <v>2.2241200000000001</v>
    </oc>
    <nc r="D15">
      <v>2.4333300000000002</v>
    </nc>
  </rcc>
  <rcc rId="25423" sId="14" numFmtId="4">
    <oc r="D16">
      <v>64.61806</v>
    </oc>
    <nc r="D16">
      <v>74.906700000000001</v>
    </nc>
  </rcc>
  <rcc rId="25424" sId="14" numFmtId="4">
    <oc r="D30">
      <v>2.1145</v>
    </oc>
    <nc r="D30">
      <v>4.3479799999999997</v>
    </nc>
  </rcc>
  <rcc rId="25425" sId="14" numFmtId="4">
    <oc r="D42">
      <v>516.09119999999996</v>
    </oc>
    <nc r="D42">
      <v>688.12159999999994</v>
    </nc>
  </rcc>
  <rcc rId="25426" sId="14" numFmtId="4">
    <oc r="D44">
      <v>130.131</v>
    </oc>
    <nc r="D44">
      <v>175.392</v>
    </nc>
  </rcc>
  <rcc rId="25427" sId="14" numFmtId="4">
    <oc r="D45">
      <v>22.400099999999998</v>
    </oc>
    <nc r="D45">
      <v>29.950099999999999</v>
    </nc>
  </rcc>
  <rcc rId="25428" sId="14" numFmtId="34">
    <oc r="D58">
      <v>266.87756999999999</v>
    </oc>
    <nc r="D58">
      <v>474.01864999999998</v>
    </nc>
  </rcc>
  <rcc rId="25429" sId="14" numFmtId="34">
    <oc r="D65">
      <v>17.620609999999999</v>
    </oc>
    <nc r="D65">
      <v>29.19941</v>
    </nc>
  </rcc>
  <rcc rId="25430" sId="14" numFmtId="34">
    <oc r="D75">
      <v>149.619</v>
    </oc>
    <nc r="D75">
      <v>198.553</v>
    </nc>
  </rcc>
  <rcc rId="25431" sId="14" numFmtId="34">
    <oc r="D76">
      <v>7</v>
    </oc>
    <nc r="D76">
      <v>49</v>
    </nc>
  </rcc>
  <rcc rId="25432" sId="14" numFmtId="34">
    <oc r="D80">
      <v>51.54468</v>
    </oc>
    <nc r="D80">
      <v>229.98339999999999</v>
    </nc>
  </rcc>
  <rfmt sheetId="14" sqref="C98">
    <dxf>
      <numFmt numFmtId="4" formatCode="#,##0.00"/>
    </dxf>
  </rfmt>
  <rfmt sheetId="14" sqref="C98">
    <dxf>
      <numFmt numFmtId="186" formatCode="#,##0.000"/>
    </dxf>
  </rfmt>
  <rfmt sheetId="14" sqref="C98">
    <dxf>
      <numFmt numFmtId="185" formatCode="#,##0.0000"/>
    </dxf>
  </rfmt>
  <rfmt sheetId="14" sqref="C98">
    <dxf>
      <numFmt numFmtId="172" formatCode="#,##0.00000"/>
    </dxf>
  </rfmt>
  <rfmt sheetId="14" sqref="D56">
    <dxf>
      <numFmt numFmtId="165" formatCode="_(* #,##0.00_);_(* \(#,##0.00\);_(* &quot;-&quot;??_);_(@_)"/>
    </dxf>
  </rfmt>
  <rfmt sheetId="14" sqref="D56">
    <dxf>
      <numFmt numFmtId="187" formatCode="_(* #,##0.000_);_(* \(#,##0.000\);_(* &quot;-&quot;??_);_(@_)"/>
    </dxf>
  </rfmt>
  <rfmt sheetId="14" sqref="D56">
    <dxf>
      <numFmt numFmtId="175" formatCode="_(* #,##0.0000_);_(* \(#,##0.0000\);_(* &quot;-&quot;??_);_(@_)"/>
    </dxf>
  </rfmt>
  <rfmt sheetId="14" sqref="D56">
    <dxf>
      <numFmt numFmtId="176" formatCode="_(* #,##0.00000_);_(* \(#,##0.00000\);_(* &quot;-&quot;??_);_(@_)"/>
    </dxf>
  </rfmt>
  <rfmt sheetId="14" sqref="D64">
    <dxf>
      <numFmt numFmtId="165" formatCode="_(* #,##0.00_);_(* \(#,##0.00\);_(* &quot;-&quot;??_);_(@_)"/>
    </dxf>
  </rfmt>
  <rfmt sheetId="14" sqref="D64">
    <dxf>
      <numFmt numFmtId="187" formatCode="_(* #,##0.000_);_(* \(#,##0.000\);_(* &quot;-&quot;??_);_(@_)"/>
    </dxf>
  </rfmt>
  <rfmt sheetId="14" sqref="D64">
    <dxf>
      <numFmt numFmtId="175" formatCode="_(* #,##0.0000_);_(* \(#,##0.0000\);_(* &quot;-&quot;??_);_(@_)"/>
    </dxf>
  </rfmt>
  <rfmt sheetId="14" sqref="D64">
    <dxf>
      <numFmt numFmtId="176" formatCode="_(* #,##0.00000_);_(* \(#,##0.00000\);_(* &quot;-&quot;??_);_(@_)"/>
    </dxf>
  </rfmt>
  <rfmt sheetId="14" sqref="D64">
    <dxf>
      <numFmt numFmtId="182" formatCode="_(* #,##0.000000_);_(* \(#,##0.000000\);_(* &quot;-&quot;??_);_(@_)"/>
    </dxf>
  </rfmt>
  <rfmt sheetId="14" sqref="D64">
    <dxf>
      <numFmt numFmtId="176" formatCode="_(* #,##0.00000_);_(* \(#,##0.00000\);_(* &quot;-&quot;??_);_(@_)"/>
    </dxf>
  </rfmt>
  <rfmt sheetId="14" sqref="D66">
    <dxf>
      <numFmt numFmtId="165" formatCode="_(* #,##0.00_);_(* \(#,##0.00\);_(* &quot;-&quot;??_);_(@_)"/>
    </dxf>
  </rfmt>
  <rfmt sheetId="14" sqref="D66">
    <dxf>
      <numFmt numFmtId="187" formatCode="_(* #,##0.000_);_(* \(#,##0.000\);_(* &quot;-&quot;??_);_(@_)"/>
    </dxf>
  </rfmt>
  <rfmt sheetId="14" sqref="D66">
    <dxf>
      <numFmt numFmtId="175" formatCode="_(* #,##0.0000_);_(* \(#,##0.0000\);_(* &quot;-&quot;??_);_(@_)"/>
    </dxf>
  </rfmt>
  <rfmt sheetId="14" sqref="D66">
    <dxf>
      <numFmt numFmtId="187" formatCode="_(* #,##0.000_);_(* \(#,##0.000\);_(* &quot;-&quot;??_);_(@_)"/>
    </dxf>
  </rfmt>
  <rfmt sheetId="14" sqref="D72">
    <dxf>
      <numFmt numFmtId="165" formatCode="_(* #,##0.00_);_(* \(#,##0.00\);_(* &quot;-&quot;??_);_(@_)"/>
    </dxf>
  </rfmt>
  <rfmt sheetId="14" sqref="D72">
    <dxf>
      <numFmt numFmtId="187" formatCode="_(* #,##0.000_);_(* \(#,##0.000\);_(* &quot;-&quot;??_);_(@_)"/>
    </dxf>
  </rfmt>
  <rfmt sheetId="14" sqref="D72">
    <dxf>
      <numFmt numFmtId="175" formatCode="_(* #,##0.0000_);_(* \(#,##0.0000\);_(* &quot;-&quot;??_);_(@_)"/>
    </dxf>
  </rfmt>
  <rfmt sheetId="14" sqref="D72">
    <dxf>
      <numFmt numFmtId="176" formatCode="_(* #,##0.00000_);_(* \(#,##0.00000\);_(* &quot;-&quot;??_);_(@_)"/>
    </dxf>
  </rfmt>
  <rfmt sheetId="14" sqref="D77">
    <dxf>
      <numFmt numFmtId="165" formatCode="_(* #,##0.00_);_(* \(#,##0.00\);_(* &quot;-&quot;??_);_(@_)"/>
    </dxf>
  </rfmt>
  <rfmt sheetId="14" sqref="D77">
    <dxf>
      <numFmt numFmtId="187" formatCode="_(* #,##0.000_);_(* \(#,##0.000\);_(* &quot;-&quot;??_);_(@_)"/>
    </dxf>
  </rfmt>
  <rfmt sheetId="14" sqref="D77">
    <dxf>
      <numFmt numFmtId="175" formatCode="_(* #,##0.0000_);_(* \(#,##0.0000\);_(* &quot;-&quot;??_);_(@_)"/>
    </dxf>
  </rfmt>
  <rfmt sheetId="14" sqref="D81">
    <dxf>
      <numFmt numFmtId="165" formatCode="_(* #,##0.00_);_(* \(#,##0.00\);_(* &quot;-&quot;??_);_(@_)"/>
    </dxf>
  </rfmt>
  <rfmt sheetId="14" sqref="D81">
    <dxf>
      <numFmt numFmtId="187" formatCode="_(* #,##0.000_);_(* \(#,##0.000\);_(* &quot;-&quot;??_);_(@_)"/>
    </dxf>
  </rfmt>
  <rfmt sheetId="14" sqref="D81">
    <dxf>
      <numFmt numFmtId="175" formatCode="_(* #,##0.0000_);_(* \(#,##0.0000\);_(* &quot;-&quot;??_);_(@_)"/>
    </dxf>
  </rfmt>
  <rcc rId="25433" sId="14" numFmtId="34">
    <oc r="D82">
      <v>255.6</v>
    </oc>
    <nc r="D82">
      <v>340.8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23654" sId="2" numFmtId="4">
    <oc r="BR15">
      <v>12.97</v>
    </oc>
    <nc r="BR15">
      <v>-2.52956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.xml><?xml version="1.0" encoding="utf-8"?>
<revisions xmlns="http://schemas.openxmlformats.org/spreadsheetml/2006/main" xmlns:r="http://schemas.openxmlformats.org/officeDocument/2006/relationships">
  <rcc rId="16823" sId="1" numFmtId="4">
    <oc r="C24">
      <v>699404.64723</v>
    </oc>
    <nc r="C24">
      <v>605382.30240000004</v>
    </nc>
  </rcc>
  <rcc rId="16824" sId="1" numFmtId="4">
    <oc r="D24">
      <v>693869.81282999995</v>
    </oc>
    <nc r="D24">
      <v>30181.744999999999</v>
    </nc>
  </rcc>
  <rcc rId="16825" sId="1" numFmtId="4">
    <oc r="D25">
      <v>4965.6437599999999</v>
    </oc>
    <nc r="D25">
      <v>0</v>
    </nc>
  </rcc>
  <rcc rId="16826" sId="1" numFmtId="4">
    <oc r="C32">
      <v>215317.92227000001</v>
    </oc>
    <nc r="C32">
      <v>78315.69515</v>
    </nc>
  </rcc>
  <rcc rId="16827" sId="1" numFmtId="4">
    <oc r="D32">
      <v>209280.94373999999</v>
    </oc>
    <nc r="D32">
      <v>263.64665000000002</v>
    </nc>
  </rcc>
  <rcc rId="16828" sId="1" numFmtId="4">
    <oc r="C33">
      <v>69939.477180000002</v>
    </oc>
    <nc r="C33">
      <v>26799.2464</v>
    </nc>
  </rcc>
  <rcc rId="16829" sId="1" numFmtId="4">
    <oc r="D33">
      <v>31129.55949</v>
    </oc>
    <nc r="D33">
      <v>148.09558999999999</v>
    </nc>
  </rcc>
  <rcc rId="16830" sId="1" numFmtId="4">
    <oc r="C36">
      <v>65640.255810000002</v>
    </oc>
    <nc r="C36">
      <v>70514.679000000004</v>
    </nc>
  </rcc>
  <rcc rId="16831" sId="1" numFmtId="4">
    <oc r="D36">
      <v>63961.919929999996</v>
    </oc>
    <nc r="D36">
      <v>1906.91292</v>
    </nc>
  </rcc>
  <rcc rId="16832" sId="1" numFmtId="4">
    <oc r="C37">
      <v>42582.780019999998</v>
    </oc>
    <nc r="C37">
      <v>32246.240000000002</v>
    </nc>
  </rcc>
  <rcc rId="16833" sId="1" numFmtId="4">
    <oc r="D37">
      <v>42273.58698</v>
    </oc>
    <nc r="D37">
      <v>104.44499999999999</v>
    </nc>
  </rcc>
  <rcc rId="16834" sId="1" numFmtId="4">
    <oc r="C38">
      <v>7261.3781399999998</v>
    </oc>
    <nc r="C38">
      <v>37753.224000000002</v>
    </nc>
  </rcc>
  <rcc rId="16835" sId="1" numFmtId="4">
    <oc r="D38">
      <v>7239.6789600000002</v>
    </oc>
    <nc r="D38">
      <v>370.17500000000001</v>
    </nc>
  </rcc>
  <rdn rId="0" localSheetId="3" customView="1" name="Z_61528DAC_5C4C_48F4_ADE2_8A724B05A086_.wvu.Rows" hidden="1" oldHidden="1">
    <oldFormula>район!$18:$18,район!$28:$31,район!$36:$36,район!$39:$39,район!$51:$52,район!$56:$56,район!#REF!,район!#REF!,район!$87:$87,район!$94:$94,район!$122:$124,район!$127:$128</oldFormula>
  </rdn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16042" sId="18" numFmtId="34">
    <oc r="C59">
      <v>1514.3689999999999</v>
    </oc>
    <nc r="C59">
      <v>1526.1</v>
    </nc>
  </rcc>
  <rcc rId="16043" sId="18" numFmtId="34">
    <oc r="D59">
      <v>1514.3670199999999</v>
    </oc>
    <nc r="D59">
      <v>80.442170000000004</v>
    </nc>
  </rcc>
  <rcc rId="16044" sId="18" numFmtId="34">
    <oc r="C62">
      <v>20.13</v>
    </oc>
    <nc r="C62">
      <v>39</v>
    </nc>
  </rcc>
  <rcc rId="16045" sId="18" numFmtId="34">
    <oc r="D62">
      <v>20.13</v>
    </oc>
    <nc r="D62">
      <v>0</v>
    </nc>
  </rcc>
  <rcc rId="16046" sId="18" numFmtId="34">
    <oc r="C63">
      <v>1</v>
    </oc>
    <nc r="C63">
      <v>5</v>
    </nc>
  </rcc>
  <rcc rId="16047" sId="18" numFmtId="34">
    <oc r="C64">
      <v>11.9055</v>
    </oc>
    <nc r="C64">
      <v>4.1020000000000003</v>
    </nc>
  </rcc>
  <rcc rId="16048" sId="18" numFmtId="34">
    <oc r="D64">
      <v>11.9055</v>
    </oc>
    <nc r="D64">
      <v>0</v>
    </nc>
  </rcc>
  <rcc rId="16049" sId="18" numFmtId="34">
    <oc r="C66">
      <v>179.892</v>
    </oc>
    <nc r="C66">
      <v>179.20699999999999</v>
    </nc>
  </rcc>
  <rcc rId="16050" sId="18" numFmtId="34">
    <oc r="D66">
      <v>179.892</v>
    </oc>
    <nc r="D66">
      <v>4.8</v>
    </nc>
  </rcc>
  <rcc rId="16051" sId="18" numFmtId="34">
    <oc r="C70">
      <v>0</v>
    </oc>
    <nc r="C70">
      <v>2</v>
    </nc>
  </rcc>
  <rcc rId="16052" sId="18" numFmtId="34">
    <oc r="C71">
      <v>3.1749999999999998</v>
    </oc>
    <nc r="C71">
      <v>8</v>
    </nc>
  </rcc>
  <rcc rId="16053" sId="18" numFmtId="34">
    <oc r="D71">
      <v>3.1749999999999998</v>
    </oc>
    <nc r="D71">
      <v>1</v>
    </nc>
  </rcc>
  <rcc rId="16054" sId="18" numFmtId="34">
    <oc r="D72">
      <v>2</v>
    </oc>
    <nc r="D72">
      <v>0</v>
    </nc>
  </rcc>
  <rcc rId="16055" sId="18" numFmtId="34">
    <oc r="C74">
      <v>5.3620000000000001</v>
    </oc>
    <nc r="C74">
      <v>10.021000000000001</v>
    </nc>
  </rcc>
  <rcc rId="16056" sId="18" numFmtId="34">
    <oc r="D74">
      <v>5.3620000000000001</v>
    </oc>
    <nc r="D74">
      <v>0</v>
    </nc>
  </rcc>
  <rcc rId="16057" sId="18" numFmtId="34">
    <oc r="C75">
      <v>205.14077</v>
    </oc>
    <nc r="C75">
      <v>224</v>
    </nc>
  </rcc>
  <rcc rId="16058" sId="18" numFmtId="34">
    <oc r="D75">
      <v>205.14077</v>
    </oc>
    <nc r="D75"/>
  </rcc>
  <rcc rId="16059" sId="18" numFmtId="34">
    <oc r="C76">
      <v>5005.7506599999997</v>
    </oc>
    <nc r="C76">
      <v>2176.46</v>
    </nc>
  </rcc>
  <rcc rId="16060" sId="18" numFmtId="34">
    <oc r="D76">
      <v>2956.9152199999999</v>
    </oc>
    <nc r="D76">
      <v>0</v>
    </nc>
  </rcc>
  <rcc rId="16061" sId="18" numFmtId="34">
    <oc r="C77">
      <v>114</v>
    </oc>
    <nc r="C77">
      <v>30</v>
    </nc>
  </rcc>
  <rcc rId="16062" sId="18" numFmtId="34">
    <oc r="D77">
      <v>61.2209</v>
    </oc>
    <nc r="D77">
      <v>0</v>
    </nc>
  </rcc>
  <rcc rId="16063" sId="18" numFmtId="34">
    <oc r="C81">
      <v>730.34400000000005</v>
    </oc>
    <nc r="C81">
      <v>415.75700000000001</v>
    </nc>
  </rcc>
  <rcc rId="16064" sId="18" numFmtId="34">
    <oc r="D81">
      <v>723.41616999999997</v>
    </oc>
    <nc r="D81">
      <v>11.85478</v>
    </nc>
  </rcc>
  <rcc rId="16065" sId="18" numFmtId="34">
    <oc r="C83">
      <v>6871.9765699999998</v>
    </oc>
    <nc r="C83">
      <v>1809.4</v>
    </nc>
  </rcc>
  <rcc rId="16066" sId="18" numFmtId="34">
    <oc r="D83">
      <v>6562.0450199999996</v>
    </oc>
    <nc r="D83">
      <v>149.191</v>
    </nc>
  </rcc>
  <rcc rId="16067" sId="18" numFmtId="34">
    <oc r="C90">
      <v>33.219000000000001</v>
    </oc>
    <nc r="C90">
      <v>22</v>
    </nc>
  </rcc>
  <rcc rId="16068" sId="18" numFmtId="34">
    <oc r="D90">
      <v>33.219000000000001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3.xml><?xml version="1.0" encoding="utf-8"?>
<revisions xmlns="http://schemas.openxmlformats.org/spreadsheetml/2006/main" xmlns:r="http://schemas.openxmlformats.org/officeDocument/2006/relationships">
  <rcc rId="21802" sId="6" numFmtId="4">
    <oc r="D60">
      <v>161.51686000000001</v>
    </oc>
    <nc r="D60">
      <v>296.45096999999998</v>
    </nc>
  </rcc>
  <rcc rId="21803" sId="6" numFmtId="4">
    <oc r="C67">
      <v>179.208</v>
    </oc>
    <nc r="C67">
      <v>180.68299999999999</v>
    </nc>
  </rcc>
  <rcc rId="21804" sId="6" numFmtId="4">
    <oc r="D67">
      <v>19.79326</v>
    </oc>
    <nc r="D67">
      <v>35.58652</v>
    </nc>
  </rcc>
  <rcc rId="21805" sId="6" numFmtId="4">
    <oc r="C76">
      <v>42</v>
    </oc>
    <nc r="C76">
      <v>144</v>
    </nc>
  </rcc>
  <rcc rId="21806" sId="6" numFmtId="4">
    <oc r="D76">
      <v>40</v>
    </oc>
    <nc r="D76">
      <v>42</v>
    </nc>
  </rcc>
  <rcc rId="21807" sId="6" numFmtId="4">
    <oc r="C77">
      <v>1916.98</v>
    </oc>
    <nc r="C77">
      <v>2175.72147</v>
    </nc>
  </rcc>
  <rcc rId="21808" sId="6" numFmtId="4">
    <oc r="D77">
      <v>107.24</v>
    </oc>
    <nc r="D77">
      <v>170.94499999999999</v>
    </nc>
  </rcc>
  <rcc rId="21809" sId="6" numFmtId="4">
    <oc r="C78">
      <v>203.2</v>
    </oc>
    <nc r="C78">
      <v>1751.19255</v>
    </nc>
  </rcc>
  <rcc rId="21810" sId="6" numFmtId="4">
    <oc r="C84">
      <v>1560.3</v>
    </oc>
    <nc r="C84">
      <v>4175.9804000000004</v>
    </nc>
  </rcc>
  <rcc rId="21811" sId="6" numFmtId="4">
    <oc r="D86">
      <v>277.74396999999999</v>
    </oc>
    <nc r="D86">
      <v>425.57362000000001</v>
    </nc>
  </rcc>
  <rcc rId="21812" sId="6" numFmtId="4">
    <oc r="C86">
      <v>1585.2529999999999</v>
    </oc>
    <nc r="C86">
      <v>11032.691709999999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4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26191" sId="2" numFmtId="4">
    <oc r="CI16">
      <v>3432.2265499999999</v>
    </oc>
    <nc r="CI16">
      <v>4819.12655</v>
    </nc>
  </rcc>
  <rcc rId="26192" sId="2" numFmtId="4">
    <oc r="CR16">
      <v>213.81728000000001</v>
    </oc>
    <nc r="CR16">
      <v>237.19728000000001</v>
    </nc>
  </rcc>
  <rcc rId="26193" sId="2" numFmtId="4">
    <oc r="CS16">
      <f>Иль!D52</f>
    </oc>
    <nc r="CS16">
      <v>46.88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24250" sId="9">
    <oc r="A1" t="inlineStr">
      <is>
        <t xml:space="preserve">                     Анализ исполнения бюджета Москакасинского сельского поселения на 01.04.2020 г.</t>
      </is>
    </oc>
    <nc r="A1" t="inlineStr">
      <is>
        <t xml:space="preserve">                     Анализ исполнения бюджета Москакасинского сельского поселения на 01.05.2020 г.</t>
      </is>
    </nc>
  </rcc>
  <rcc rId="24251" sId="9">
    <oc r="D3" t="inlineStr">
      <is>
        <t>исполнен на 01.04.2020 г.</t>
      </is>
    </oc>
    <nc r="D3" t="inlineStr">
      <is>
        <t>исполнен на 01.05.2020 г.</t>
      </is>
    </nc>
  </rcc>
  <rcc rId="24252" sId="9">
    <oc r="D55" t="inlineStr">
      <is>
        <t>исполнено на 01.04.2020 г.</t>
      </is>
    </oc>
    <nc r="D55" t="inlineStr">
      <is>
        <t>исполнено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c rId="25846" sId="19" numFmtId="34">
    <oc r="D55">
      <v>248.04571000000001</v>
    </oc>
    <nc r="D55">
      <v>416.06867999999997</v>
    </nc>
  </rcc>
  <rcc rId="25847" sId="19" numFmtId="34">
    <oc r="D62">
      <v>18.193280000000001</v>
    </oc>
    <nc r="D62">
      <v>29.942920000000001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c rId="23944" sId="1" numFmtId="4">
    <oc r="G24">
      <v>55792.841679999998</v>
    </oc>
    <nc r="G24">
      <v>55560.563670000003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.xml><?xml version="1.0" encoding="utf-8"?>
<revisions xmlns="http://schemas.openxmlformats.org/spreadsheetml/2006/main" xmlns:r="http://schemas.openxmlformats.org/officeDocument/2006/relationships">
  <rcc rId="23842" sId="1" numFmtId="4">
    <oc r="C24">
      <v>626256.90240000002</v>
    </oc>
    <nc r="C24">
      <v>691575.91272000002</v>
    </nc>
  </rcc>
  <rcc rId="23843" sId="1" numFmtId="4">
    <oc r="D24">
      <v>51931.491679999999</v>
    </oc>
    <nc r="D24">
      <v>51655.960700000003</v>
    </nc>
  </rcc>
  <rcc rId="23844" sId="1">
    <oc r="C27">
      <f>C24+C23+C26+C25</f>
    </oc>
    <nc r="C27">
      <f>C24+C23</f>
    </nc>
  </rcc>
  <rcc rId="23845" sId="1" numFmtId="4">
    <oc r="C32">
      <v>96562.595149999994</v>
    </oc>
    <nc r="C32">
      <v>144770.01444</v>
    </nc>
  </rcc>
  <rcc rId="23846" sId="1" numFmtId="4">
    <oc r="D32">
      <v>5181.33439</v>
    </oc>
    <nc r="D32">
      <v>9766.8146400000005</v>
    </nc>
  </rcc>
  <rcc rId="23847" sId="1" numFmtId="4">
    <oc r="C33">
      <v>29426.946400000001</v>
    </oc>
    <nc r="C33">
      <v>77964.648719999997</v>
    </nc>
  </rcc>
  <rcc rId="23848" sId="1" numFmtId="4">
    <oc r="D33">
      <v>905.01719000000003</v>
    </oc>
    <nc r="D33">
      <v>1689.3918799999999</v>
    </nc>
  </rcc>
  <rcc rId="23849" sId="1" numFmtId="4">
    <oc r="C36">
      <v>70651.679000000004</v>
    </oc>
    <nc r="C36">
      <v>78858.852989999999</v>
    </nc>
  </rcc>
  <rcc rId="23850" sId="1" numFmtId="4">
    <oc r="D36">
      <v>5316.3747800000001</v>
    </oc>
    <nc r="D36">
      <v>10049.38227</v>
    </nc>
  </rcc>
  <rcc rId="23851" sId="1" numFmtId="4">
    <oc r="C37">
      <v>32246.240000000002</v>
    </oc>
    <nc r="C37">
      <v>39365.292110000002</v>
    </nc>
  </rcc>
  <rcc rId="23852" sId="1" numFmtId="4">
    <oc r="D37">
      <v>839.43123000000003</v>
    </oc>
    <nc r="D37">
      <v>1737.8190500000001</v>
    </nc>
  </rcc>
  <rcc rId="23853" sId="1" numFmtId="4">
    <oc r="C38">
      <v>37783.224000000002</v>
    </oc>
    <nc r="C38">
      <v>38885.718999999997</v>
    </nc>
  </rcc>
  <rcc rId="23854" sId="1" numFmtId="4">
    <oc r="D38">
      <v>1066.2871</v>
    </oc>
    <nc r="D38">
      <v>1932.6331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3.xml><?xml version="1.0" encoding="utf-8"?>
<revisions xmlns="http://schemas.openxmlformats.org/spreadsheetml/2006/main" xmlns:r="http://schemas.openxmlformats.org/officeDocument/2006/relationships">
  <rcc rId="25463" sId="15" numFmtId="4">
    <oc r="D6">
      <v>8.6143699999999992</v>
    </oc>
    <nc r="D6">
      <v>11.22397</v>
    </nc>
  </rcc>
  <rcc rId="25464" sId="15" numFmtId="4">
    <oc r="D8">
      <v>39.503639999999997</v>
    </oc>
    <nc r="D8">
      <v>53.739229999999999</v>
    </nc>
  </rcc>
  <rcc rId="25465" sId="15" numFmtId="4">
    <oc r="D9">
      <v>0.25752999999999998</v>
    </oc>
    <nc r="D9">
      <v>0.32240999999999997</v>
    </nc>
  </rcc>
  <rcc rId="25466" sId="15" numFmtId="4">
    <oc r="D10">
      <v>55.445459999999997</v>
    </oc>
    <nc r="D10">
      <v>73.891750000000002</v>
    </nc>
  </rcc>
  <rcc rId="25467" sId="15" numFmtId="4">
    <oc r="D11">
      <v>-8.1597399999999993</v>
    </oc>
    <nc r="D11">
      <v>-10.5886</v>
    </nc>
  </rcc>
  <rcc rId="25468" sId="15" numFmtId="4">
    <oc r="D13">
      <v>0</v>
    </oc>
    <nc r="D13">
      <v>20.873100000000001</v>
    </nc>
  </rcc>
  <rcc rId="25469" sId="15" numFmtId="4">
    <oc r="D15">
      <v>3.9693100000000001</v>
    </oc>
    <nc r="D15">
      <v>4.1200999999999999</v>
    </nc>
  </rcc>
  <rcc rId="25470" sId="15" numFmtId="4">
    <oc r="D16">
      <v>22.970949999999998</v>
    </oc>
    <nc r="D16">
      <v>26.729089999999999</v>
    </nc>
  </rcc>
  <rcc rId="25471" sId="15" numFmtId="4">
    <oc r="D28">
      <v>6.5027999999999997</v>
    </oc>
    <nc r="D28">
      <v>8.6704000000000008</v>
    </nc>
  </rcc>
  <rcc rId="25472" sId="15" numFmtId="4">
    <oc r="D42">
      <v>315.79500000000002</v>
    </oc>
    <nc r="D42">
      <v>421.06</v>
    </nc>
  </rcc>
  <rcc rId="25473" sId="15" numFmtId="4">
    <oc r="D45">
      <v>22.400099999999998</v>
    </oc>
    <nc r="D45">
      <v>29.950099999999999</v>
    </nc>
  </rcc>
  <rfmt sheetId="15" sqref="C51">
    <dxf>
      <numFmt numFmtId="165" formatCode="_(* #,##0.00_);_(* \(#,##0.00\);_(* &quot;-&quot;??_);_(@_)"/>
    </dxf>
  </rfmt>
  <rfmt sheetId="15" sqref="C51">
    <dxf>
      <numFmt numFmtId="187" formatCode="_(* #,##0.000_);_(* \(#,##0.000\);_(* &quot;-&quot;??_);_(@_)"/>
    </dxf>
  </rfmt>
  <rfmt sheetId="15" sqref="D41">
    <dxf>
      <numFmt numFmtId="2" formatCode="0.00"/>
    </dxf>
  </rfmt>
  <rfmt sheetId="15" sqref="D41">
    <dxf>
      <numFmt numFmtId="183" formatCode="0.000"/>
    </dxf>
  </rfmt>
  <rfmt sheetId="15" sqref="D41">
    <dxf>
      <numFmt numFmtId="174" formatCode="0.0000"/>
    </dxf>
  </rfmt>
  <rcc rId="25474" sId="15" numFmtId="4">
    <oc r="D30">
      <v>6.2038700000000002</v>
    </oc>
    <nc r="D30">
      <v>7.62521</v>
    </nc>
  </rcc>
  <rfmt sheetId="15" sqref="D51">
    <dxf>
      <numFmt numFmtId="165" formatCode="_(* #,##0.00_);_(* \(#,##0.00\);_(* &quot;-&quot;??_);_(@_)"/>
    </dxf>
  </rfmt>
  <rfmt sheetId="15" sqref="D51">
    <dxf>
      <numFmt numFmtId="187" formatCode="_(* #,##0.000_);_(* \(#,##0.000\);_(* &quot;-&quot;??_);_(@_)"/>
    </dxf>
  </rfmt>
  <rfmt sheetId="15" sqref="D51">
    <dxf>
      <numFmt numFmtId="175" formatCode="_(* #,##0.0000_);_(* \(#,##0.0000\);_(* &quot;-&quot;??_);_(@_)"/>
    </dxf>
  </rfmt>
  <rfmt sheetId="15" sqref="D51">
    <dxf>
      <numFmt numFmtId="176" formatCode="_(* #,##0.00000_);_(* \(#,##0.00000\);_(* &quot;-&quot;??_);_(@_)"/>
    </dxf>
  </rfmt>
  <rcc rId="25475" sId="15" numFmtId="34">
    <oc r="D58">
      <v>191.42214000000001</v>
    </oc>
    <nc r="D58">
      <v>332.94513999999998</v>
    </nc>
  </rcc>
  <rcc rId="25476" sId="15" numFmtId="34">
    <oc r="D65">
      <v>17.795000000000002</v>
    </oc>
    <nc r="D65">
      <v>29.943000000000001</v>
    </nc>
  </rcc>
  <rcc rId="25477" sId="15" numFmtId="34">
    <oc r="D75">
      <v>129.6909</v>
    </oc>
    <nc r="D75">
      <v>136.72200000000001</v>
    </nc>
  </rcc>
  <rcc rId="25478" sId="15" numFmtId="34">
    <oc r="D80">
      <v>32.83925</v>
    </oc>
    <nc r="D80">
      <v>55.226759999999999</v>
    </nc>
  </rcc>
  <rcc rId="25479" sId="15" numFmtId="34">
    <oc r="D82">
      <v>210</v>
    </oc>
    <nc r="D82">
      <v>350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.xml><?xml version="1.0" encoding="utf-8"?>
<revisions xmlns="http://schemas.openxmlformats.org/spreadsheetml/2006/main" xmlns:r="http://schemas.openxmlformats.org/officeDocument/2006/relationships">
  <rcc rId="25687" sId="19" numFmtId="4">
    <oc r="D6">
      <v>29.679539999999999</v>
    </oc>
    <nc r="D6">
      <v>43.247309999999999</v>
    </nc>
  </rcc>
  <rcc rId="25688" sId="19" numFmtId="4">
    <oc r="D8">
      <v>51.781790000000001</v>
    </oc>
    <nc r="D8">
      <v>70.441959999999995</v>
    </nc>
  </rcc>
  <rcc rId="25689" sId="19" numFmtId="4">
    <oc r="D9">
      <v>0.33756000000000003</v>
    </oc>
    <nc r="D9">
      <v>0.42260999999999999</v>
    </nc>
  </rcc>
  <rcc rId="25690" sId="19" numFmtId="4">
    <oc r="D10">
      <v>72.678510000000003</v>
    </oc>
    <nc r="D10">
      <v>96.858099999999993</v>
    </nc>
  </rcc>
  <rcc rId="25691" sId="19" numFmtId="4">
    <oc r="D11">
      <v>-10.6959</v>
    </oc>
    <nc r="D11">
      <v>-13.87969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18883" sId="15">
    <oc r="D54" t="inlineStr">
      <is>
        <t>исполнено на 01.02.2020 г.</t>
      </is>
    </oc>
    <nc r="D54" t="inlineStr">
      <is>
        <t>исполнено на 01.03.2020 г.</t>
      </is>
    </nc>
  </rcc>
  <rcc rId="18884" sId="15">
    <oc r="D3" t="inlineStr">
      <is>
        <t>исполнен на 01.02.2020 г.</t>
      </is>
    </oc>
    <nc r="D3" t="inlineStr">
      <is>
        <t>исполнен на 01.03.2020 г.</t>
      </is>
    </nc>
  </rcc>
  <rcc rId="18885" sId="15">
    <oc r="A1" t="inlineStr">
      <is>
        <t xml:space="preserve">                     Анализ исполнения бюджета Шатьмапосинского сельского поселения на 01.02.2020 г.</t>
      </is>
    </oc>
    <nc r="A1" t="inlineStr">
      <is>
        <t xml:space="preserve">                     Анализ исполнения бюджета Шатьмапосинского сельского поселения на 01.03.2020 г.</t>
      </is>
    </nc>
  </rcc>
  <rcc rId="18886" sId="16">
    <oc r="D53" t="inlineStr">
      <is>
        <t>исполнено на 01.02.2020 г.</t>
      </is>
    </oc>
    <nc r="D53" t="inlineStr">
      <is>
        <t>исполнено на 01.03.2020 г.</t>
      </is>
    </nc>
  </rcc>
  <rcc rId="18887" sId="16">
    <oc r="D3" t="inlineStr">
      <is>
        <t>исполнен на 01.02.2020 г.</t>
      </is>
    </oc>
    <nc r="D3" t="inlineStr">
      <is>
        <t>исполнен на 01.03.2020 г.</t>
      </is>
    </nc>
  </rcc>
  <rcc rId="18888" sId="16">
    <oc r="A1" t="inlineStr">
      <is>
        <t xml:space="preserve">                     Анализ исполнения бюджета Юнгинского сельского поселения на 01.02.2020 г.</t>
      </is>
    </oc>
    <nc r="A1" t="inlineStr">
      <is>
        <t xml:space="preserve">                     Анализ исполнения бюджета Юнгинского сельского поселения на 01.03.2020 г.</t>
      </is>
    </nc>
  </rcc>
  <rcc rId="18889" sId="15" numFmtId="4">
    <oc r="D8">
      <v>14.24047</v>
    </oc>
    <nc r="D8">
      <v>26.353639999999999</v>
    </nc>
  </rcc>
  <rcc rId="18890" sId="15" numFmtId="4">
    <oc r="D9">
      <v>9.6890000000000004E-2</v>
    </oc>
    <nc r="D9">
      <v>0.16514999999999999</v>
    </nc>
  </rcc>
  <rcc rId="18891" sId="15" numFmtId="4">
    <oc r="D10">
      <v>19.540109999999999</v>
    </oc>
    <nc r="D10">
      <v>37.723529999999997</v>
    </nc>
  </rcc>
  <rcc rId="18892" sId="15" numFmtId="4">
    <oc r="D11">
      <v>-2.6179100000000002</v>
    </oc>
    <nc r="D11">
      <v>-5.1449499999999997</v>
    </nc>
  </rcc>
  <rcc rId="18893" sId="15" numFmtId="4">
    <oc r="D15">
      <v>3.8854000000000002</v>
    </oc>
    <nc r="D15">
      <v>3.8869699999999998</v>
    </nc>
  </rcc>
  <rcc rId="18894" sId="15" numFmtId="4">
    <oc r="D16">
      <v>6.5442</v>
    </oc>
    <nc r="D16">
      <v>17.75665</v>
    </nc>
  </rcc>
  <rcc rId="18895" sId="15" numFmtId="4">
    <oc r="D18">
      <v>0</v>
    </oc>
    <nc r="D18">
      <v>0.3</v>
    </nc>
  </rcc>
  <rcc rId="18896" sId="15" numFmtId="4">
    <oc r="D28">
      <v>2.1676000000000002</v>
    </oc>
    <nc r="D28">
      <v>4.3352000000000004</v>
    </nc>
  </rcc>
  <rcc rId="18897" sId="15" numFmtId="4">
    <oc r="D42">
      <v>105.265</v>
    </oc>
    <nc r="D42">
      <v>210.53</v>
    </nc>
  </rcc>
  <rcc rId="18898" sId="15" numFmtId="4">
    <oc r="D45">
      <v>7.4667000000000003</v>
    </oc>
    <nc r="D45">
      <v>14.933400000000001</v>
    </nc>
  </rcc>
  <rcc rId="18899" sId="15" numFmtId="4">
    <oc r="D6">
      <v>0.94494</v>
    </oc>
    <nc r="D6">
      <v>4.8130199999999999</v>
    </nc>
  </rcc>
  <rcc rId="18900" sId="15" numFmtId="34">
    <oc r="D58">
      <v>26.741230000000002</v>
    </oc>
    <nc r="D58">
      <v>108.07249</v>
    </nc>
  </rcc>
  <rcc rId="18901" sId="15" numFmtId="34">
    <oc r="D65">
      <v>2</v>
    </oc>
    <nc r="D65">
      <v>9.8989999999999991</v>
    </nc>
  </rcc>
  <rcc rId="18902" sId="15" numFmtId="34">
    <oc r="C75">
      <v>1454.9570000000001</v>
    </oc>
    <nc r="C75">
      <v>3206.9569999999999</v>
    </nc>
  </rcc>
  <rcc rId="18903" sId="15" numFmtId="34">
    <oc r="D75">
      <v>0</v>
    </oc>
    <nc r="D75">
      <v>12.9689</v>
    </nc>
  </rcc>
  <rcc rId="18904" sId="15" numFmtId="34">
    <oc r="D80">
      <v>7.8357900000000003</v>
    </oc>
    <nc r="D80">
      <v>20.781110000000002</v>
    </nc>
  </rcc>
  <rcc rId="18905" sId="15" numFmtId="34">
    <oc r="D82">
      <v>70</v>
    </oc>
    <nc r="D82">
      <v>140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16297" sId="2" numFmtId="4">
    <oc r="F32">
      <v>40245.383569999998</v>
    </oc>
    <nc r="F32">
      <v>40911</v>
    </nc>
  </rcc>
  <rcc rId="16298" sId="2" numFmtId="4">
    <oc r="G32">
      <v>41785.954980000002</v>
    </oc>
    <nc r="G32">
      <v>1951.83959</v>
    </nc>
  </rcc>
  <rcc rId="16299" sId="2" numFmtId="4">
    <oc r="I32">
      <v>5493.7</v>
    </oc>
    <nc r="I32">
      <v>5728.5</v>
    </nc>
  </rcc>
  <rcc rId="16300" sId="2" numFmtId="4">
    <oc r="J32">
      <v>5533.6949500000001</v>
    </oc>
    <nc r="J32">
      <v>318.45472999999998</v>
    </nc>
  </rcc>
  <rcc rId="16301" sId="2" numFmtId="4">
    <oc r="L32">
      <v>3048.8850000000002</v>
    </oc>
    <nc r="L32">
      <v>3471.43</v>
    </nc>
  </rcc>
  <rcc rId="16302" sId="2" numFmtId="4">
    <oc r="M32">
      <v>4518.4792699999998</v>
    </oc>
    <nc r="M32">
      <v>352.35536000000002</v>
    </nc>
  </rcc>
  <rcc rId="16303" sId="2" numFmtId="4">
    <oc r="O32">
      <v>32.633000000000003</v>
    </oc>
    <nc r="O32">
      <v>37.200000000000003</v>
    </nc>
  </rcc>
  <rcc rId="16304" sId="2" numFmtId="4">
    <oc r="P32">
      <v>33.211979999999997</v>
    </oc>
    <nc r="P32">
      <v>2.3975399999999998</v>
    </nc>
  </rcc>
  <rcc rId="16305" sId="2" numFmtId="4">
    <oc r="R32">
      <v>5092.3969999999999</v>
    </oc>
    <nc r="R32">
      <v>5798.07</v>
    </nc>
  </rcc>
  <rcc rId="16306" sId="2" numFmtId="4">
    <oc r="S32">
      <v>6036.7036500000004</v>
    </oc>
    <nc r="S32">
      <v>483.48590000000002</v>
    </nc>
  </rcc>
  <rcc rId="16307" sId="2" numFmtId="4">
    <oc r="V32">
      <v>-661.66719000000001</v>
    </oc>
    <nc r="V32">
      <v>-64.775540000000007</v>
    </nc>
  </rcc>
  <rcc rId="16308" sId="2" numFmtId="4">
    <oc r="X32">
      <v>591.20000000000005</v>
    </oc>
    <nc r="X32">
      <v>535</v>
    </nc>
  </rcc>
  <rcc rId="16309" sId="2" numFmtId="4">
    <oc r="Y32">
      <v>583.22735999999998</v>
    </oc>
    <nc r="Y32">
      <v>2.8584000000000001</v>
    </nc>
  </rcc>
  <rcc rId="16310" sId="2" numFmtId="4">
    <oc r="AA32">
      <v>4790</v>
    </oc>
    <nc r="AA32">
      <v>5373</v>
    </nc>
  </rcc>
  <rcc rId="16311" sId="2" numFmtId="4">
    <oc r="AB32">
      <v>4751.8027000000002</v>
    </oc>
    <nc r="AB32">
      <v>63.228380000000001</v>
    </nc>
  </rcc>
  <rcc rId="16312" sId="2" numFmtId="4">
    <oc r="AD32">
      <v>17399.37729</v>
    </oc>
    <nc r="AD32">
      <v>16870</v>
    </nc>
  </rcc>
  <rcc rId="16313" sId="2" numFmtId="4">
    <oc r="AE32">
      <v>16758.076590000001</v>
    </oc>
    <nc r="AE32">
      <v>533.96861000000001</v>
    </nc>
  </rcc>
  <rcc rId="16314" sId="2" numFmtId="4">
    <oc r="AG32">
      <v>150</v>
    </oc>
    <nc r="AG32">
      <v>116</v>
    </nc>
  </rcc>
  <rcc rId="16315" sId="2" numFmtId="4">
    <oc r="AH32">
      <v>126.675</v>
    </oc>
    <nc r="AH32">
      <v>5.25</v>
    </nc>
  </rcc>
  <rcc rId="16316" sId="2" numFmtId="4">
    <oc r="AN19">
      <f>Мос!D27</f>
    </oc>
    <nc r="AN19">
      <v>0</v>
    </nc>
  </rcc>
  <rcc rId="16317" sId="2" numFmtId="4">
    <oc r="AP32">
      <v>1996.9</v>
    </oc>
    <nc r="AP32">
      <v>2591</v>
    </nc>
  </rcc>
  <rcc rId="16318" sId="2" numFmtId="4">
    <oc r="AQ32">
      <v>2027.9463499999999</v>
    </oc>
    <nc r="AQ32">
      <v>195.67151000000001</v>
    </nc>
  </rcc>
  <rcc rId="16319" sId="2" numFmtId="4">
    <oc r="AS32">
      <v>345.7</v>
    </oc>
    <nc r="AS32">
      <v>390.8</v>
    </nc>
  </rcc>
  <rcc rId="16320" sId="2" numFmtId="4">
    <oc r="AT32">
      <v>556.80574999999999</v>
    </oc>
    <nc r="AT32">
      <v>18.797180000000001</v>
    </nc>
  </rcc>
  <rcc rId="16321" sId="2" numFmtId="4">
    <oc r="AY32">
      <v>1004</v>
    </oc>
    <nc r="AY32">
      <v>0</v>
    </nc>
  </rcc>
  <rcc rId="16322" sId="2" numFmtId="4">
    <oc r="AZ32">
      <v>1158.4407200000001</v>
    </oc>
    <nc r="AZ32">
      <v>42.127519999999997</v>
    </nc>
  </rcc>
  <rcc rId="16323" sId="2" numFmtId="4">
    <oc r="BE32">
      <v>16.591280000000001</v>
    </oc>
    <nc r="BE32">
      <v>0</v>
    </nc>
  </rcc>
  <rcc rId="16324" sId="2" numFmtId="4">
    <oc r="BF32">
      <v>30.501000000000001</v>
    </oc>
    <nc r="BF32">
      <v>0</v>
    </nc>
  </rcc>
  <rcc rId="16325" sId="2" numFmtId="4">
    <oc r="BN32">
      <v>284</v>
    </oc>
    <nc r="BN32">
      <v>0</v>
    </nc>
  </rcc>
  <rcc rId="16326" sId="2" numFmtId="4">
    <oc r="BO32">
      <v>332.39729</v>
    </oc>
    <nc r="BO32">
      <v>2.3295599999999999</v>
    </nc>
  </rcc>
  <rcc rId="16327" sId="2" numFmtId="4">
    <oc r="BR32">
      <v>-0.34044000000000002</v>
    </oc>
    <nc r="BR32">
      <v>-4.3095600000000003</v>
    </nc>
  </rcc>
  <rcc rId="16328" sId="2" numFmtId="4">
    <oc r="BZ32">
      <v>142446.16461000001</v>
    </oc>
    <nc r="BZ32">
      <v>61926.50301</v>
    </nc>
  </rcc>
  <rcc rId="16329" sId="2" numFmtId="4">
    <oc r="CA32">
      <v>105270.31170000001</v>
    </oc>
    <nc r="CA32">
      <v>2638.1585</v>
    </nc>
  </rcc>
  <rcc rId="16330" sId="2" numFmtId="4">
    <oc r="CD32">
      <v>28294</v>
    </oc>
    <nc r="CD32">
      <v>2458.9585000000002</v>
    </nc>
  </rcc>
  <rcc rId="16331" sId="2" numFmtId="4">
    <oc r="CC32">
      <v>28294</v>
    </oc>
    <nc r="CC32">
      <v>29508</v>
    </nc>
  </rcc>
  <rcc rId="16332" sId="2" numFmtId="4">
    <oc r="CF32">
      <v>10023.308000000001</v>
    </oc>
    <nc r="CF32">
      <v>4700</v>
    </nc>
  </rcc>
  <rcc rId="16333" sId="2" numFmtId="4">
    <oc r="CG32">
      <v>10023.308000000001</v>
    </oc>
    <nc r="CG32">
      <v>0</v>
    </nc>
  </rcc>
  <rcc rId="16334" sId="2" numFmtId="4">
    <oc r="CI32">
      <v>82865.409140000003</v>
    </oc>
    <nc r="CI32">
      <v>25036.8194</v>
    </nc>
  </rcc>
  <rcc rId="16335" sId="2" numFmtId="4">
    <oc r="CJ32">
      <v>44405.133119999999</v>
    </oc>
    <nc r="CJ32">
      <v>0</v>
    </nc>
  </rcc>
  <rcc rId="16336" sId="2" numFmtId="4">
    <oc r="CL32">
      <v>2201.1</v>
    </oc>
    <nc r="CL32">
      <v>2219.5</v>
    </nc>
  </rcc>
  <rcc rId="16337" sId="2" numFmtId="4">
    <oc r="CM32">
      <v>2201.1</v>
    </oc>
    <nc r="CM32">
      <v>179.2</v>
    </nc>
  </rcc>
  <rcc rId="16338" sId="2" numFmtId="4">
    <oc r="CO32">
      <v>15512.329390000001</v>
    </oc>
    <nc r="CO32">
      <v>0</v>
    </nc>
  </rcc>
  <rcc rId="16339" sId="2" numFmtId="4">
    <oc r="CP32">
      <v>15381.126819999999</v>
    </oc>
    <nc r="CP32">
      <v>0</v>
    </nc>
  </rcc>
  <rcc rId="16340" sId="2" numFmtId="4">
    <oc r="CR32">
      <v>3550.0180799999998</v>
    </oc>
    <nc r="CR32">
      <v>462.18360999999999</v>
    </nc>
  </rcc>
  <rcc rId="16341" sId="2" numFmtId="4">
    <oc r="CS32">
      <v>4965.6437599999999</v>
    </oc>
    <nc r="CS32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16224" sId="1">
    <oc r="C3" t="inlineStr">
      <is>
        <t>план на 2019 г.</t>
      </is>
    </oc>
    <nc r="C3" t="inlineStr">
      <is>
        <t>план на 2020 г.</t>
      </is>
    </nc>
  </rcc>
  <rcc rId="16225" sId="1">
    <oc r="D3" t="inlineStr">
      <is>
        <t>исполнено на 01.01.2020 г.</t>
      </is>
    </oc>
    <nc r="D3" t="inlineStr">
      <is>
        <t>исполнено на 01.02.2020 г.</t>
      </is>
    </nc>
  </rcc>
  <rcc rId="16226" sId="1">
    <oc r="F3" t="inlineStr">
      <is>
        <t>план на 2019 г.</t>
      </is>
    </oc>
    <nc r="F3" t="inlineStr">
      <is>
        <t>план на 2020 г.</t>
      </is>
    </nc>
  </rcc>
  <rcc rId="16227" sId="1">
    <oc r="G3" t="inlineStr">
      <is>
        <t>исполнено на 01.01.2020 г.</t>
      </is>
    </oc>
    <nc r="G3" t="inlineStr">
      <is>
        <t>исполнено на 01.02.2020 г.</t>
      </is>
    </nc>
  </rcc>
  <rcc rId="16228" sId="1">
    <oc r="I3" t="inlineStr">
      <is>
        <t>план на 2019 г.</t>
      </is>
    </oc>
    <nc r="I3" t="inlineStr">
      <is>
        <t>план на 2020 г.</t>
      </is>
    </nc>
  </rcc>
  <rcc rId="16229" sId="1">
    <oc r="J3" t="inlineStr">
      <is>
        <t>исполнено на 01.01.2020 г.</t>
      </is>
    </oc>
    <nc r="J3" t="inlineStr">
      <is>
        <t>исполнено на 01.02.2020 г.</t>
      </is>
    </nc>
  </rcc>
  <rcc rId="16230" sId="1">
    <oc r="A1" t="inlineStr">
      <is>
        <t>Анализ исполнения консолидированного бюджета Моргаушского районана 01.01.2020 г.</t>
      </is>
    </oc>
    <nc r="A1" t="inlineStr">
      <is>
        <t>Анализ исполнения консолидированного бюджета Моргаушского районана 01.02.2020 г.</t>
      </is>
    </nc>
  </rcc>
  <rcc rId="16231" sId="2">
    <oc r="B5" t="inlineStr">
      <is>
        <t>об исполнении бюджетов поселений  Моргаушского района  на 1 января 2020 г.</t>
      </is>
    </oc>
    <nc r="B5" t="inlineStr">
      <is>
        <t>об исполнении бюджетов поселений  Моргаушского района  на 1 февраля 2020 г.</t>
      </is>
    </nc>
  </rcc>
  <rcc rId="16232" sId="3">
    <oc r="C86" t="inlineStr">
      <is>
        <t>назначено на 2019 г.</t>
      </is>
    </oc>
    <nc r="C86" t="inlineStr">
      <is>
        <t>назначено на 2020 г.</t>
      </is>
    </nc>
  </rcc>
  <rcc rId="16233" sId="3">
    <oc r="D86" t="inlineStr">
      <is>
        <t xml:space="preserve">исполнено на 01.01.2020 г. </t>
      </is>
    </oc>
    <nc r="D86" t="inlineStr">
      <is>
        <t xml:space="preserve">исполнено на 01.02.2020 г. </t>
      </is>
    </nc>
  </rcc>
  <rcc rId="16234" sId="3">
    <oc r="C3" t="inlineStr">
      <is>
        <t>назначено на 2019 г.</t>
      </is>
    </oc>
    <nc r="C3" t="inlineStr">
      <is>
        <t>назначено на 2020 г.</t>
      </is>
    </nc>
  </rcc>
  <rcc rId="16235" sId="3">
    <oc r="D3" t="inlineStr">
      <is>
        <t>исполнено на 01.01.2020 г.</t>
      </is>
    </oc>
    <nc r="D3" t="inlineStr">
      <is>
        <t>исполнено на 01.02.2020 г.</t>
      </is>
    </nc>
  </rcc>
  <rcc rId="16236" sId="3">
    <oc r="A2" t="inlineStr">
      <is>
        <t xml:space="preserve">                                                        Моргаушского района на 01.01.2020 г. </t>
      </is>
    </oc>
    <nc r="A2" t="inlineStr">
      <is>
        <t xml:space="preserve">                                                        Моргаушского района на 01.02.2020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c rId="16099" sId="19">
    <oc r="A1" t="inlineStr">
      <is>
        <t xml:space="preserve">                     Анализ исполнения бюджета Ярославского сельского поселения на 01.01.2020 г.</t>
      </is>
    </oc>
    <nc r="A1" t="inlineStr">
      <is>
        <t xml:space="preserve">                     Анализ исполнения бюджета Ярославского сельского поселения на 01.02.2020 г.</t>
      </is>
    </nc>
  </rcc>
  <rcc rId="16100" sId="19">
    <oc r="C3" t="inlineStr">
      <is>
        <t>назначено на 2019 г.</t>
      </is>
    </oc>
    <nc r="C3" t="inlineStr">
      <is>
        <t>назначено на 2020 г.</t>
      </is>
    </nc>
  </rcc>
  <rcc rId="16101" sId="19">
    <oc r="D3" t="inlineStr">
      <is>
        <t>исполнен на 01.01.2020 г.</t>
      </is>
    </oc>
    <nc r="D3" t="inlineStr">
      <is>
        <t>исполнен на 01.02.2020 г.</t>
      </is>
    </nc>
  </rcc>
  <rcc rId="16102" sId="19">
    <oc r="C51" t="inlineStr">
      <is>
        <t>назначено на 2019 г.</t>
      </is>
    </oc>
    <nc r="C51" t="inlineStr">
      <is>
        <t>назначено на 2020 г.</t>
      </is>
    </nc>
  </rcc>
  <rcc rId="16103" sId="19">
    <oc r="D51" t="inlineStr">
      <is>
        <t>исполнено на 01.01.2020 г.</t>
      </is>
    </oc>
    <nc r="D51" t="inlineStr">
      <is>
        <t>исполнено на 01.02.2020 г.</t>
      </is>
    </nc>
  </rcc>
  <rcc rId="16104" sId="19" numFmtId="4">
    <oc r="C6">
      <v>109.68899999999999</v>
    </oc>
    <nc r="C6">
      <v>111</v>
    </nc>
  </rcc>
  <rcc rId="16105" sId="19" numFmtId="4">
    <oc r="D6">
      <v>113.28968</v>
    </oc>
    <nc r="D6">
      <v>5.0952900000000003</v>
    </nc>
  </rcc>
  <rcc rId="16106" sId="19" numFmtId="4">
    <oc r="C8">
      <v>157.55000000000001</v>
    </oc>
    <nc r="C8">
      <v>183.91</v>
    </nc>
  </rcc>
  <rcc rId="16107" sId="19" numFmtId="4">
    <oc r="D8">
      <v>233.48851999999999</v>
    </oc>
    <nc r="D8">
      <v>18.66656</v>
    </nc>
  </rcc>
  <rcc rId="16108" sId="19" numFmtId="4">
    <oc r="C9">
      <v>1.69</v>
    </oc>
    <nc r="C9">
      <v>1.97</v>
    </nc>
  </rcc>
  <rcc rId="16109" sId="19" numFmtId="4">
    <oc r="D9">
      <v>1.7161999999999999</v>
    </oc>
    <nc r="D9">
      <v>0.12701999999999999</v>
    </nc>
  </rcc>
  <rcc rId="16110" sId="19" numFmtId="4">
    <oc r="C10">
      <v>263.14</v>
    </oc>
    <nc r="C10">
      <v>307.16000000000003</v>
    </nc>
  </rcc>
  <rcc rId="16111" sId="19" numFmtId="4">
    <oc r="D10">
      <v>311.94144</v>
    </oc>
    <nc r="D10">
      <v>25.613409999999998</v>
    </nc>
  </rcc>
  <rcc rId="16112" sId="19" numFmtId="4">
    <oc r="D11">
      <v>-34.191079999999999</v>
    </oc>
    <nc r="D11">
      <v>-3.4316</v>
    </nc>
  </rcc>
  <rcc rId="16113" sId="19" numFmtId="4">
    <oc r="D13">
      <v>0.77749999999999997</v>
    </oc>
    <nc r="D13">
      <v>0</v>
    </nc>
  </rcc>
  <rcc rId="16114" sId="19" numFmtId="4">
    <oc r="C15">
      <v>228</v>
    </oc>
    <nc r="C15">
      <v>470</v>
    </nc>
  </rcc>
  <rcc rId="16115" sId="19" numFmtId="4">
    <oc r="D15">
      <v>272.13067000000001</v>
    </oc>
    <nc r="D15">
      <v>0.40275</v>
    </nc>
  </rcc>
  <rcc rId="16116" sId="19" numFmtId="4">
    <oc r="C16">
      <v>1028</v>
    </oc>
    <nc r="C16">
      <v>914</v>
    </nc>
  </rcc>
  <rcc rId="16117" sId="19" numFmtId="4">
    <oc r="D16">
      <v>921.55541000000005</v>
    </oc>
    <nc r="D16">
      <v>16.76437</v>
    </nc>
  </rcc>
  <rcc rId="16118" sId="19" numFmtId="4">
    <oc r="D18">
      <v>3.95</v>
    </oc>
    <nc r="D18">
      <v>1</v>
    </nc>
  </rcc>
  <rcc rId="16119" sId="19" numFmtId="4">
    <oc r="C27">
      <v>300</v>
    </oc>
    <nc r="C27">
      <v>230.6</v>
    </nc>
  </rcc>
  <rcc rId="16120" sId="19" numFmtId="4">
    <oc r="D27">
      <v>245.64313000000001</v>
    </oc>
    <nc r="D27">
      <v>12.44459</v>
    </nc>
  </rcc>
  <rcc rId="16121" sId="19" numFmtId="4">
    <oc r="C32">
      <v>5</v>
    </oc>
    <nc r="C32">
      <v>0</v>
    </nc>
  </rcc>
  <rcc rId="16122" sId="19" numFmtId="4">
    <oc r="D32">
      <v>26.343</v>
    </oc>
    <nc r="D32">
      <v>0</v>
    </nc>
  </rcc>
  <rcc rId="16123" sId="19" numFmtId="4">
    <oc r="C35">
      <v>5</v>
    </oc>
    <nc r="C35">
      <v>0</v>
    </nc>
  </rcc>
  <rcc rId="16124" sId="19" numFmtId="4">
    <oc r="D35">
      <v>5.5026700000000002</v>
    </oc>
    <nc r="D35">
      <v>0</v>
    </nc>
  </rcc>
  <rcc rId="16125" sId="19" numFmtId="4">
    <oc r="C40">
      <v>2260</v>
    </oc>
    <nc r="C40">
      <v>1220</v>
    </nc>
  </rcc>
  <rcc rId="16126" sId="19" numFmtId="4">
    <oc r="C39">
      <v>550.70000000000005</v>
    </oc>
    <nc r="C39">
      <v>730.1</v>
    </nc>
  </rcc>
  <rcc rId="16127" sId="19" numFmtId="4">
    <oc r="D39">
      <v>550.70000000000005</v>
    </oc>
    <nc r="D39">
      <v>60.841000000000001</v>
    </nc>
  </rcc>
  <rcc rId="16128" sId="19" numFmtId="4">
    <oc r="D40">
      <v>2260</v>
    </oc>
    <nc r="D40">
      <v>0</v>
    </nc>
  </rcc>
  <rcc rId="16129" sId="19" numFmtId="4">
    <oc r="C41">
      <v>1797.84664</v>
    </oc>
    <nc r="C41">
      <v>1145.971</v>
    </nc>
  </rcc>
  <rcc rId="16130" sId="19" numFmtId="4">
    <oc r="D41">
      <v>1797.808</v>
    </oc>
    <nc r="D41">
      <v>0</v>
    </nc>
  </rcc>
  <rcc rId="16131" sId="19" numFmtId="4">
    <oc r="C42">
      <v>93.018000000000001</v>
    </oc>
    <nc r="C42">
      <v>95.573999999999998</v>
    </nc>
  </rcc>
  <rcc rId="16132" sId="19" numFmtId="4">
    <oc r="D42">
      <v>93.018000000000001</v>
    </oc>
    <nc r="D42">
      <v>7.4667000000000003</v>
    </nc>
  </rcc>
  <rcc rId="16133" sId="19" numFmtId="4">
    <oc r="C44">
      <v>5437.8438200000001</v>
    </oc>
    <nc r="C44">
      <v>0</v>
    </nc>
  </rcc>
  <rcc rId="16134" sId="19" numFmtId="4">
    <oc r="D44">
      <v>5432.4480000000003</v>
    </oc>
    <nc r="D44">
      <v>0</v>
    </nc>
  </rcc>
  <rcc rId="16135" sId="19" numFmtId="4">
    <oc r="C45">
      <v>240.48367999999999</v>
    </oc>
    <nc r="C45">
      <v>0</v>
    </nc>
  </rcc>
  <rcc rId="16136" sId="19" numFmtId="4">
    <oc r="D45">
      <v>240.48367999999999</v>
    </oc>
    <nc r="D45">
      <v>0</v>
    </nc>
  </rcc>
  <rcc rId="16137" sId="19" numFmtId="4">
    <oc r="C33">
      <v>7.5912800000000002</v>
    </oc>
    <nc r="C33"/>
  </rcc>
  <rcc rId="16138" sId="19" numFmtId="4">
    <oc r="D30">
      <v>7.9796699999999996</v>
    </oc>
    <nc r="D30">
      <v>0</v>
    </nc>
  </rcc>
  <rcc rId="16139" sId="19" numFmtId="34">
    <oc r="C55">
      <v>1335.058</v>
    </oc>
    <nc r="C55">
      <v>1333.1</v>
    </nc>
  </rcc>
  <rcc rId="16140" sId="19" numFmtId="34">
    <oc r="D55">
      <v>1331.7880399999999</v>
    </oc>
    <nc r="D55">
      <v>29.6</v>
    </nc>
  </rcc>
  <rcc rId="16141" sId="19" numFmtId="34">
    <oc r="C58">
      <v>0</v>
    </oc>
    <nc r="C58">
      <v>24</v>
    </nc>
  </rcc>
  <rcc rId="16142" sId="19" numFmtId="34">
    <oc r="C60">
      <v>8.7880000000000003</v>
    </oc>
    <nc r="C60">
      <v>3.0230000000000001</v>
    </nc>
  </rcc>
  <rcc rId="16143" sId="19" numFmtId="34">
    <oc r="D60">
      <v>8.7874999999999996</v>
    </oc>
    <nc r="D60">
      <v>0</v>
    </nc>
  </rcc>
  <rcc rId="16144" sId="19" numFmtId="34">
    <oc r="C62">
      <v>89.944999999999993</v>
    </oc>
    <nc r="C62">
      <v>89.603999999999999</v>
    </nc>
  </rcc>
  <rcc rId="16145" sId="19" numFmtId="34">
    <oc r="D62">
      <v>89.944999999999993</v>
    </oc>
    <nc r="D62">
      <v>2.4</v>
    </nc>
  </rcc>
  <rcc rId="16146" sId="19" numFmtId="34">
    <oc r="C66">
      <v>0</v>
    </oc>
    <nc r="C66">
      <v>2</v>
    </nc>
  </rcc>
  <rcc rId="16147" sId="19" numFmtId="34">
    <oc r="C67">
      <v>12.635999999999999</v>
    </oc>
    <nc r="C67">
      <v>8</v>
    </nc>
  </rcc>
  <rcc rId="16148" sId="19" numFmtId="34">
    <oc r="D67">
      <v>12.635429999999999</v>
    </oc>
    <nc r="D67">
      <v>0</v>
    </nc>
  </rcc>
  <rcc rId="16149" sId="19" numFmtId="34">
    <oc r="D68">
      <v>2</v>
    </oc>
    <nc r="D68">
      <v>0</v>
    </nc>
  </rcc>
  <rcc rId="16150" sId="19" numFmtId="34">
    <oc r="C70">
      <v>8.0429999999999993</v>
    </oc>
    <nc r="C70">
      <v>14.316000000000001</v>
    </nc>
  </rcc>
  <rcc rId="16151" sId="19" numFmtId="34">
    <oc r="D70">
      <v>8.0429999999999993</v>
    </oc>
    <nc r="D70">
      <v>0</v>
    </nc>
  </rcc>
  <rcc rId="16152" sId="19" numFmtId="34">
    <oc r="C71">
      <v>1295.7018700000001</v>
    </oc>
    <nc r="C71">
      <v>900</v>
    </nc>
  </rcc>
  <rcc rId="16153" sId="19" numFmtId="34">
    <oc r="D71">
      <v>1294.20525</v>
    </oc>
    <nc r="D71">
      <v>0</v>
    </nc>
  </rcc>
  <rcc rId="16154" sId="19" numFmtId="34">
    <oc r="C72">
      <v>2680.5760300000002</v>
    </oc>
    <nc r="C72">
      <v>1639.011</v>
    </nc>
  </rcc>
  <rcc rId="16155" sId="19" numFmtId="34">
    <oc r="D72">
      <v>2539.5505899999998</v>
    </oc>
    <nc r="D72">
      <v>0</v>
    </nc>
  </rcc>
  <rcc rId="16156" sId="19" numFmtId="34">
    <oc r="C73">
      <v>226</v>
    </oc>
    <nc r="C73">
      <v>0</v>
    </nc>
  </rcc>
  <rcc rId="16157" sId="19" numFmtId="34">
    <oc r="D73">
      <v>223.95462000000001</v>
    </oc>
    <nc r="D73">
      <v>0</v>
    </nc>
  </rcc>
  <rcc rId="16158" sId="19" numFmtId="34">
    <oc r="C77">
      <v>498.79333000000003</v>
    </oc>
    <nc r="C77">
      <v>355.43099999999998</v>
    </nc>
  </rcc>
  <rcc rId="16159" sId="19" numFmtId="34">
    <oc r="D77">
      <v>498.71235000000001</v>
    </oc>
    <nc r="D77">
      <v>0</v>
    </nc>
  </rcc>
  <rcc rId="16160" sId="19" numFmtId="34">
    <oc r="C79">
      <v>6384.0006199999998</v>
    </oc>
    <nc r="C79">
      <v>1042.8</v>
    </nc>
  </rcc>
  <rcc rId="16161" sId="19" numFmtId="34">
    <oc r="D79">
      <v>6378.6048000000001</v>
    </oc>
    <nc r="D79">
      <v>86.832999999999998</v>
    </nc>
  </rcc>
  <rcc rId="16162" sId="19" numFmtId="34">
    <oc r="C86">
      <v>1.2849999999999999</v>
    </oc>
    <nc r="C86">
      <v>2</v>
    </nc>
  </rcc>
  <rcc rId="16163" sId="19" numFmtId="34">
    <oc r="D86">
      <v>1.2849999999999999</v>
    </oc>
    <nc r="D86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18229" sId="18" numFmtId="34">
    <oc r="D59">
      <v>80.442170000000004</v>
    </oc>
    <nc r="D59">
      <v>175.94698</v>
    </nc>
  </rcc>
  <rcc rId="18230" sId="18" numFmtId="34">
    <oc r="D66">
      <v>4.8</v>
    </oc>
    <nc r="D66">
      <v>20.593260000000001</v>
    </nc>
  </rcc>
  <rcc rId="18231" sId="18" numFmtId="34">
    <oc r="C76">
      <v>2176.46</v>
    </oc>
    <nc r="C76">
      <v>3229.96</v>
    </nc>
  </rcc>
  <rcc rId="18232" sId="18" numFmtId="34">
    <oc r="D76">
      <v>0</v>
    </oc>
    <nc r="D76">
      <v>103.679</v>
    </nc>
  </rcc>
  <rcc rId="18233" sId="18" numFmtId="34">
    <oc r="D77">
      <v>0</v>
    </oc>
    <nc r="D77">
      <v>6.5</v>
    </nc>
  </rcc>
  <rcc rId="18234" sId="18" numFmtId="34">
    <oc r="D81">
      <v>11.85478</v>
    </oc>
    <nc r="D81">
      <v>53.714550000000003</v>
    </nc>
  </rcc>
  <rcc rId="18235" sId="18" numFmtId="34">
    <oc r="C83">
      <v>1809.4</v>
    </oc>
    <nc r="C83">
      <v>1946.4</v>
    </nc>
  </rcc>
  <rcc rId="18236" sId="18" numFmtId="34">
    <oc r="D83">
      <v>149.191</v>
    </oc>
    <nc r="D83">
      <v>324.96165000000002</v>
    </nc>
  </rcc>
  <rcc rId="18237" sId="18" numFmtId="34">
    <oc r="C90">
      <v>22</v>
    </oc>
    <nc r="C90">
      <v>52</v>
    </nc>
  </rcc>
  <rcc rId="18238" sId="18" numFmtId="34">
    <oc r="D90">
      <v>0</v>
    </oc>
    <nc r="D90">
      <v>7.2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20897" sId="2">
    <oc r="E12" t="inlineStr">
      <is>
        <t>процент исполнения</t>
      </is>
    </oc>
    <nc r="E12" t="inlineStr">
      <is>
        <t>% исполнения</t>
      </is>
    </nc>
  </rcc>
  <rcc rId="20898" sId="2">
    <oc r="H12" t="inlineStr">
      <is>
        <t>процент исполнения</t>
      </is>
    </oc>
    <nc r="H12" t="inlineStr">
      <is>
        <t>% исполнения</t>
      </is>
    </nc>
  </rcc>
  <rcc rId="20899" sId="2">
    <oc r="K12" t="inlineStr">
      <is>
        <t>процент исполнения</t>
      </is>
    </oc>
    <nc r="K12" t="inlineStr">
      <is>
        <t>% исполнения</t>
      </is>
    </nc>
  </rcc>
  <rcc rId="20900" sId="2">
    <oc r="N12" t="inlineStr">
      <is>
        <t>процент исполнения</t>
      </is>
    </oc>
    <nc r="N12" t="inlineStr">
      <is>
        <t>% исполнения</t>
      </is>
    </nc>
  </rcc>
  <rcc rId="20901" sId="2">
    <oc r="Q12" t="inlineStr">
      <is>
        <t>процент исполнения</t>
      </is>
    </oc>
    <nc r="Q12" t="inlineStr">
      <is>
        <t>% исполнения</t>
      </is>
    </nc>
  </rcc>
  <rcc rId="20902" sId="2">
    <oc r="T12" t="inlineStr">
      <is>
        <t>процент исполнения</t>
      </is>
    </oc>
    <nc r="T12" t="inlineStr">
      <is>
        <t>% исполнения</t>
      </is>
    </nc>
  </rcc>
  <rcc rId="20903" sId="2">
    <oc r="W12" t="inlineStr">
      <is>
        <t>процент исполнения</t>
      </is>
    </oc>
    <nc r="W12" t="inlineStr">
      <is>
        <t>% исполнения</t>
      </is>
    </nc>
  </rcc>
  <rcc rId="20904" sId="2">
    <oc r="Z12" t="inlineStr">
      <is>
        <t>процент исполнения</t>
      </is>
    </oc>
    <nc r="Z12" t="inlineStr">
      <is>
        <t>% исполнения</t>
      </is>
    </nc>
  </rcc>
  <rcc rId="20905" sId="2">
    <oc r="AC12" t="inlineStr">
      <is>
        <t>процент исполнения</t>
      </is>
    </oc>
    <nc r="AC12" t="inlineStr">
      <is>
        <t>% исполнения</t>
      </is>
    </nc>
  </rcc>
  <rcc rId="20906" sId="2">
    <oc r="AF12" t="inlineStr">
      <is>
        <t>процент исполнения</t>
      </is>
    </oc>
    <nc r="AF12" t="inlineStr">
      <is>
        <t>% исполнения</t>
      </is>
    </nc>
  </rcc>
  <rcc rId="20907" sId="2">
    <oc r="AI12" t="inlineStr">
      <is>
        <t>процент исполнения</t>
      </is>
    </oc>
    <nc r="AI12" t="inlineStr">
      <is>
        <t>% исполнения</t>
      </is>
    </nc>
  </rcc>
  <rcc rId="20908" sId="2">
    <oc r="AL12" t="inlineStr">
      <is>
        <t>процент исполнения</t>
      </is>
    </oc>
    <nc r="AL12" t="inlineStr">
      <is>
        <t>% исполнения</t>
      </is>
    </nc>
  </rcc>
  <rcc rId="20909" sId="2">
    <oc r="AO12" t="inlineStr">
      <is>
        <t>процент исполнения</t>
      </is>
    </oc>
    <nc r="AO12" t="inlineStr">
      <is>
        <t>% исполнения</t>
      </is>
    </nc>
  </rcc>
  <rcc rId="20910" sId="2">
    <oc r="AR12" t="inlineStr">
      <is>
        <t>процент исполнения</t>
      </is>
    </oc>
    <nc r="AR12" t="inlineStr">
      <is>
        <t>% исполнения</t>
      </is>
    </nc>
  </rcc>
  <rcc rId="20911" sId="2">
    <oc r="AU12" t="inlineStr">
      <is>
        <t>процент исполнения</t>
      </is>
    </oc>
    <nc r="AU12" t="inlineStr">
      <is>
        <t>% исполнения</t>
      </is>
    </nc>
  </rcc>
  <rcc rId="20912" sId="2">
    <oc r="BA12" t="inlineStr">
      <is>
        <t>процент исполнения</t>
      </is>
    </oc>
    <nc r="BA12" t="inlineStr">
      <is>
        <t>% исполнения</t>
      </is>
    </nc>
  </rcc>
  <rcc rId="20913" sId="2">
    <oc r="BG12" t="inlineStr">
      <is>
        <t>процент исполнения</t>
      </is>
    </oc>
    <nc r="BG12" t="inlineStr">
      <is>
        <t>% исполнения</t>
      </is>
    </nc>
  </rcc>
  <rcc rId="20914" sId="2">
    <oc r="BP12" t="inlineStr">
      <is>
        <t>процент исполнения</t>
      </is>
    </oc>
    <nc r="BP12" t="inlineStr">
      <is>
        <t>% исполнения</t>
      </is>
    </nc>
  </rcc>
  <rcc rId="20915" sId="2">
    <oc r="BS12" t="inlineStr">
      <is>
        <t>процент исполнения</t>
      </is>
    </oc>
    <nc r="BS12" t="inlineStr">
      <is>
        <t>% исполнения</t>
      </is>
    </nc>
  </rcc>
  <rcc rId="20916" sId="2">
    <oc r="CB12" t="inlineStr">
      <is>
        <t>процент исполнения</t>
      </is>
    </oc>
    <nc r="CB12" t="inlineStr">
      <is>
        <t>% исполнения</t>
      </is>
    </nc>
  </rcc>
  <rcc rId="20917" sId="2">
    <oc r="CE12" t="inlineStr">
      <is>
        <t>процент исполнения</t>
      </is>
    </oc>
    <nc r="CE12" t="inlineStr">
      <is>
        <t>% исполнения</t>
      </is>
    </nc>
  </rcc>
  <rcc rId="20918" sId="2">
    <oc r="CH12" t="inlineStr">
      <is>
        <t>процент исполнения</t>
      </is>
    </oc>
    <nc r="CH12" t="inlineStr">
      <is>
        <t>% исполнения</t>
      </is>
    </nc>
  </rcc>
  <rcc rId="20919" sId="2">
    <oc r="CK12" t="inlineStr">
      <is>
        <t>процент исполнения</t>
      </is>
    </oc>
    <nc r="CK12" t="inlineStr">
      <is>
        <t>% исполнения</t>
      </is>
    </nc>
  </rcc>
  <rcc rId="20920" sId="2">
    <oc r="CN12" t="inlineStr">
      <is>
        <t>процент исполнения</t>
      </is>
    </oc>
    <nc r="CN12" t="inlineStr">
      <is>
        <t>% исполнения</t>
      </is>
    </nc>
  </rcc>
  <rcc rId="20921" sId="2">
    <oc r="CQ12" t="inlineStr">
      <is>
        <t>процент исполнения</t>
      </is>
    </oc>
    <nc r="CQ12" t="inlineStr">
      <is>
        <t>% исполнения</t>
      </is>
    </nc>
  </rcc>
  <rcc rId="20922" sId="2">
    <oc r="CT12" t="inlineStr">
      <is>
        <t>процент исполнения</t>
      </is>
    </oc>
    <nc r="CT12" t="inlineStr">
      <is>
        <t>% исполнения</t>
      </is>
    </nc>
  </rcc>
  <rcc rId="20923" sId="2">
    <oc r="CW12" t="inlineStr">
      <is>
        <t>процент исполнения</t>
      </is>
    </oc>
    <nc r="CW12" t="inlineStr">
      <is>
        <t>% исполнения</t>
      </is>
    </nc>
  </rcc>
  <rcc rId="20924" sId="2">
    <oc r="DI12" t="inlineStr">
      <is>
        <t>процент исполнения</t>
      </is>
    </oc>
    <nc r="DI12" t="inlineStr">
      <is>
        <t>% исполнения</t>
      </is>
    </nc>
  </rcc>
  <rcc rId="20925" sId="2">
    <oc r="DL12" t="inlineStr">
      <is>
        <t>процент исполнения</t>
      </is>
    </oc>
    <nc r="DL12" t="inlineStr">
      <is>
        <t>% исполнения</t>
      </is>
    </nc>
  </rcc>
  <rcc rId="20926" sId="2">
    <oc r="DO12" t="inlineStr">
      <is>
        <t>процент исполнения</t>
      </is>
    </oc>
    <nc r="DO12" t="inlineStr">
      <is>
        <t>% исполнения</t>
      </is>
    </nc>
  </rcc>
  <rcc rId="20927" sId="2">
    <oc r="DR12" t="inlineStr">
      <is>
        <t>процент исполнения</t>
      </is>
    </oc>
    <nc r="DR12" t="inlineStr">
      <is>
        <t>% исполнения</t>
      </is>
    </nc>
  </rcc>
  <rcc rId="20928" sId="2">
    <oc r="DU12" t="inlineStr">
      <is>
        <t>процент исполнения</t>
      </is>
    </oc>
    <nc r="DU12" t="inlineStr">
      <is>
        <t>% исполнения</t>
      </is>
    </nc>
  </rcc>
  <rcc rId="20929" sId="2">
    <oc r="DX12" t="inlineStr">
      <is>
        <t>процент исполнения</t>
      </is>
    </oc>
    <nc r="DX12" t="inlineStr">
      <is>
        <t>% исполнения</t>
      </is>
    </nc>
  </rcc>
  <rcc rId="20930" sId="2">
    <oc r="EA12" t="inlineStr">
      <is>
        <t>процент исполнения</t>
      </is>
    </oc>
    <nc r="EA12" t="inlineStr">
      <is>
        <t>% исполнения</t>
      </is>
    </nc>
  </rcc>
  <rcc rId="20931" sId="2">
    <oc r="ED12" t="inlineStr">
      <is>
        <t>процент исполнения</t>
      </is>
    </oc>
    <nc r="ED12" t="inlineStr">
      <is>
        <t>% исполнения</t>
      </is>
    </nc>
  </rcc>
  <rcc rId="20932" sId="2">
    <oc r="EG12" t="inlineStr">
      <is>
        <t>процент исполнения</t>
      </is>
    </oc>
    <nc r="EG12" t="inlineStr">
      <is>
        <t>% исполнения</t>
      </is>
    </nc>
  </rcc>
  <rcc rId="20933" sId="2">
    <oc r="EJ12" t="inlineStr">
      <is>
        <t>процент исполнения</t>
      </is>
    </oc>
    <nc r="EJ12" t="inlineStr">
      <is>
        <t>% исполнения</t>
      </is>
    </nc>
  </rcc>
  <rcc rId="20934" sId="2">
    <oc r="EM12" t="inlineStr">
      <is>
        <t>процент исполнения</t>
      </is>
    </oc>
    <nc r="EM12" t="inlineStr">
      <is>
        <t>% исполнения</t>
      </is>
    </nc>
  </rcc>
  <rcc rId="20935" sId="2">
    <oc r="EP12" t="inlineStr">
      <is>
        <t>процент исполнения</t>
      </is>
    </oc>
    <nc r="EP12" t="inlineStr">
      <is>
        <t>% исполнения</t>
      </is>
    </nc>
  </rcc>
  <rcc rId="20936" sId="2">
    <oc r="ES12" t="inlineStr">
      <is>
        <t>процент исполнения</t>
      </is>
    </oc>
    <nc r="ES12" t="inlineStr">
      <is>
        <t>% исполнения</t>
      </is>
    </nc>
  </rcc>
  <rcc rId="20937" sId="2">
    <oc r="EV12" t="inlineStr">
      <is>
        <t>процент исполнения</t>
      </is>
    </oc>
    <nc r="EV12" t="inlineStr">
      <is>
        <t>% исполнения</t>
      </is>
    </nc>
  </rcc>
  <rcc rId="20938" sId="2">
    <oc r="EY12" t="inlineStr">
      <is>
        <t>процент исполнения</t>
      </is>
    </oc>
    <nc r="EY12" t="inlineStr">
      <is>
        <t>% исполнения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20465" sId="1">
    <oc r="D27">
      <f>D24+D23+D25</f>
    </oc>
    <nc r="D27">
      <f>D24+D23+D25+D26</f>
    </nc>
  </rcc>
  <rcc rId="20466" sId="1">
    <oc r="G27">
      <f>G24+G23</f>
    </oc>
    <nc r="G27">
      <f>G24+G23+G26</f>
    </nc>
  </rcc>
  <rcc rId="20467" sId="1" numFmtId="4">
    <oc r="D25">
      <v>0</v>
    </oc>
    <nc r="D25">
      <f>G25+J25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1.xml><?xml version="1.0" encoding="utf-8"?>
<revisions xmlns="http://schemas.openxmlformats.org/spreadsheetml/2006/main" xmlns:r="http://schemas.openxmlformats.org/officeDocument/2006/relationships">
  <rcc rId="19206" sId="18">
    <oc r="D55" t="inlineStr">
      <is>
        <t>исполнено на 01.04.2020 г.</t>
      </is>
    </oc>
    <nc r="D55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26292" sId="3" numFmtId="4">
    <oc r="D80">
      <v>4262.7986700000001</v>
    </oc>
    <nc r="D80">
      <v>6412.0562600000003</v>
    </nc>
  </rcc>
  <rcc rId="26293" sId="3" numFmtId="4">
    <oc r="D82">
      <v>1448.1275700000001</v>
    </oc>
    <nc r="D82">
      <v>1878.8345400000001</v>
    </nc>
  </rcc>
  <rcc rId="26294" sId="3" numFmtId="4">
    <oc r="C84">
      <v>469.01211999999998</v>
    </oc>
    <nc r="C84">
      <v>390.01211999999998</v>
    </nc>
  </rcc>
  <rcc rId="26295" sId="3" numFmtId="4">
    <oc r="D85">
      <v>4237.5330000000004</v>
    </oc>
    <nc r="D85">
      <v>5716.7020000000002</v>
    </nc>
  </rcc>
  <rcc rId="26296" sId="3" numFmtId="4">
    <oc r="D87">
      <v>537.6</v>
    </oc>
    <nc r="D87">
      <v>718.8</v>
    </nc>
  </rcc>
  <rcc rId="26297" sId="3" numFmtId="4">
    <oc r="D90">
      <v>400</v>
    </oc>
    <nc r="D90">
      <v>624.16756999999996</v>
    </nc>
  </rcc>
  <rcc rId="26298" sId="3" numFmtId="4">
    <oc r="D91">
      <v>476.4581</v>
    </oc>
    <nc r="D91">
      <v>686.98307999999997</v>
    </nc>
  </rcc>
  <rcc rId="26299" sId="3" numFmtId="4">
    <oc r="C93">
      <v>335</v>
    </oc>
    <nc r="C93">
      <v>741.1</v>
    </nc>
  </rcc>
  <rcc rId="26300" sId="3" numFmtId="4">
    <oc r="D93">
      <v>14.54</v>
    </oc>
    <nc r="D93">
      <v>88.858000000000004</v>
    </nc>
  </rcc>
  <rcc rId="26301" sId="3" numFmtId="4">
    <oc r="C99">
      <v>99630.73</v>
    </oc>
    <nc r="C99">
      <v>104555.53</v>
    </nc>
  </rcc>
  <rcc rId="26302" sId="3" numFmtId="4">
    <oc r="D99">
      <v>7920.15254</v>
    </oc>
    <nc r="D99">
      <v>11073.137419999999</v>
    </nc>
  </rcc>
  <rcc rId="26303" sId="3" numFmtId="4">
    <oc r="D100">
      <v>243.18100000000001</v>
    </oc>
    <nc r="D100">
      <v>275.73599999999999</v>
    </nc>
  </rcc>
  <rcc rId="26304" sId="3" numFmtId="4">
    <oc r="D102">
      <v>92.173199999999994</v>
    </oc>
    <nc r="D102">
      <v>104.60775</v>
    </nc>
  </rcc>
  <rcc rId="26305" sId="3" numFmtId="4">
    <oc r="D103">
      <v>0</v>
    </oc>
    <nc r="D103">
      <v>4</v>
    </nc>
  </rcc>
  <rcc rId="26306" sId="3" numFmtId="4">
    <oc r="D108">
      <v>25051.020499999999</v>
    </oc>
    <nc r="D108">
      <v>33588.1495</v>
    </nc>
  </rcc>
  <rcc rId="26307" sId="3" numFmtId="4">
    <oc r="D109">
      <v>73841.942809999993</v>
    </oc>
    <nc r="D109">
      <v>99450.433290000001</v>
    </nc>
  </rcc>
  <rcc rId="26308" sId="3" numFmtId="4">
    <oc r="D110">
      <v>6298.0672800000002</v>
    </oc>
    <nc r="D110">
      <v>7650.6117899999999</v>
    </nc>
  </rcc>
  <rcc rId="26309" sId="3" numFmtId="4">
    <oc r="D111">
      <v>15.3</v>
    </oc>
    <nc r="D111">
      <v>16.5</v>
    </nc>
  </rcc>
  <rcc rId="26310" sId="3" numFmtId="4">
    <oc r="D112">
      <v>444.11797000000001</v>
    </oc>
    <nc r="D112">
      <v>634.62816999999995</v>
    </nc>
  </rcc>
  <rcc rId="26311" sId="3" numFmtId="4">
    <oc r="D114">
      <v>9256.8237800000006</v>
    </oc>
    <nc r="D114">
      <v>15507.675810000001</v>
    </nc>
  </rcc>
  <rcc rId="26312" sId="3" numFmtId="4">
    <oc r="D115">
      <v>259.42284000000001</v>
    </oc>
    <nc r="D115">
      <v>271.29084</v>
    </nc>
  </rcc>
  <rcc rId="26313" sId="3" numFmtId="4">
    <oc r="D117">
      <v>11.81114</v>
    </oc>
    <nc r="D117">
      <v>17.716709999999999</v>
    </nc>
  </rcc>
  <rcc rId="26314" sId="3" numFmtId="4">
    <oc r="D118">
      <v>1423.9096300000001</v>
    </oc>
    <nc r="D118">
      <v>4087.6860200000001</v>
    </nc>
  </rcc>
  <rcc rId="26315" sId="3" numFmtId="4">
    <oc r="D119">
      <v>267.51330999999999</v>
    </oc>
    <nc r="D119">
      <v>3791.7333100000001</v>
    </nc>
  </rcc>
  <rcc rId="26316" sId="3" numFmtId="4">
    <oc r="C120">
      <v>150.6</v>
    </oc>
    <nc r="C120">
      <v>154.6</v>
    </nc>
  </rcc>
  <rcc rId="26317" sId="3" numFmtId="4">
    <oc r="D120">
      <v>34.584969999999998</v>
    </oc>
    <nc r="D120">
      <v>55.442079999999997</v>
    </nc>
  </rcc>
  <rcc rId="26318" sId="3" numFmtId="4">
    <oc r="D122">
      <v>87.702100000000002</v>
    </oc>
    <nc r="D122">
      <v>167.8871</v>
    </nc>
  </rcc>
  <rcc rId="26319" sId="3" numFmtId="4">
    <oc r="D123">
      <v>1795.665</v>
    </oc>
    <nc r="D123">
      <v>2440.0326399999999</v>
    </nc>
  </rcc>
  <rcc rId="26320" sId="3" numFmtId="4">
    <oc r="D132">
      <v>7376.8755000000001</v>
    </oc>
    <nc r="D132">
      <v>9835.8340000000007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D135">
    <dxf>
      <numFmt numFmtId="177" formatCode="0.0000000"/>
    </dxf>
  </rfmt>
  <rfmt sheetId="3" sqref="D135">
    <dxf>
      <numFmt numFmtId="173" formatCode="0.000000"/>
    </dxf>
  </rfmt>
  <rfmt sheetId="3" sqref="D135">
    <dxf>
      <numFmt numFmtId="168" formatCode="0.00000"/>
    </dxf>
  </rfmt>
  <rfmt sheetId="3" sqref="D135">
    <dxf>
      <numFmt numFmtId="174" formatCode="0.0000"/>
    </dxf>
  </rfmt>
  <rfmt sheetId="3" sqref="D135">
    <dxf>
      <numFmt numFmtId="183" formatCode="0.000"/>
    </dxf>
  </rfmt>
  <rfmt sheetId="3" sqref="D135">
    <dxf>
      <numFmt numFmtId="2" formatCode="0.00"/>
    </dxf>
  </rfmt>
  <rfmt sheetId="3" sqref="D135">
    <dxf>
      <numFmt numFmtId="166" formatCode="0.0"/>
    </dxf>
  </rfmt>
  <rfmt sheetId="3" sqref="C135">
    <dxf>
      <numFmt numFmtId="2" formatCode="0.00"/>
    </dxf>
  </rfmt>
  <rfmt sheetId="3" sqref="C135">
    <dxf>
      <numFmt numFmtId="183" formatCode="0.000"/>
    </dxf>
  </rfmt>
  <rfmt sheetId="3" sqref="C135">
    <dxf>
      <numFmt numFmtId="174" formatCode="0.0000"/>
    </dxf>
  </rfmt>
  <rfmt sheetId="3" sqref="C135">
    <dxf>
      <numFmt numFmtId="168" formatCode="0.00000"/>
    </dxf>
  </rfmt>
  <rfmt sheetId="3" sqref="C135">
    <dxf>
      <numFmt numFmtId="173" formatCode="0.000000"/>
    </dxf>
  </rfmt>
  <rfmt sheetId="3" sqref="C135">
    <dxf>
      <numFmt numFmtId="168" formatCode="0.00000"/>
    </dxf>
  </rfmt>
  <rfmt sheetId="3" sqref="C135">
    <dxf>
      <numFmt numFmtId="174" formatCode="0.0000"/>
    </dxf>
  </rfmt>
  <rfmt sheetId="3" sqref="C135">
    <dxf>
      <numFmt numFmtId="183" formatCode="0.000"/>
    </dxf>
  </rfmt>
  <rfmt sheetId="3" sqref="C135">
    <dxf>
      <numFmt numFmtId="2" formatCode="0.00"/>
    </dxf>
  </rfmt>
  <rfmt sheetId="3" sqref="C135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fmt sheetId="9" sqref="C52:D52">
    <dxf>
      <numFmt numFmtId="186" formatCode="#,##0.0000"/>
    </dxf>
  </rfmt>
  <rfmt sheetId="9" sqref="C52:D52">
    <dxf>
      <numFmt numFmtId="187" formatCode="#,##0.000"/>
    </dxf>
  </rfmt>
  <rfmt sheetId="9" sqref="C52:D52">
    <dxf>
      <numFmt numFmtId="4" formatCode="#,##0.00"/>
    </dxf>
  </rfmt>
  <rfmt sheetId="9" sqref="C52:D52">
    <dxf>
      <numFmt numFmtId="167" formatCode="#,##0.0"/>
    </dxf>
  </rfmt>
  <rfmt sheetId="9" sqref="C52:D52">
    <dxf>
      <numFmt numFmtId="3" formatCode="#,##0"/>
    </dxf>
  </rfmt>
  <rfmt sheetId="9" sqref="C52:D52">
    <dxf>
      <numFmt numFmtId="167" formatCode="#,##0.0"/>
    </dxf>
  </rfmt>
  <rfmt sheetId="10" sqref="C99:D99 C51:D51 C39:D39 C39:D40">
    <dxf>
      <numFmt numFmtId="183" formatCode="0.000"/>
    </dxf>
  </rfmt>
  <rfmt sheetId="10" sqref="C99:D99 C51:D51 C39:D39 C39:D40">
    <dxf>
      <numFmt numFmtId="2" formatCode="0.00"/>
    </dxf>
  </rfmt>
  <rfmt sheetId="10" sqref="C99:D99 C51:D51 C39:D39 C39:D40">
    <dxf>
      <numFmt numFmtId="166" formatCode="0.0"/>
    </dxf>
  </rfmt>
  <rfmt sheetId="10" sqref="C99:D99 C51:D51 C39:D39 C39:D40">
    <dxf>
      <numFmt numFmtId="1" formatCode="0"/>
    </dxf>
  </rfmt>
  <rfmt sheetId="10" sqref="C99:D99 C51:D51 C39:D39 C39:D40">
    <dxf>
      <numFmt numFmtId="166" formatCode="0.0"/>
    </dxf>
  </rfmt>
  <rfmt sheetId="11" sqref="C40:D40 C51:D52 C98:D98">
    <dxf>
      <numFmt numFmtId="186" formatCode="#,##0.0000"/>
    </dxf>
  </rfmt>
  <rfmt sheetId="11" sqref="C40:D40 C51:D52 C98:D98">
    <dxf>
      <numFmt numFmtId="187" formatCode="#,##0.000"/>
    </dxf>
  </rfmt>
  <rfmt sheetId="11" sqref="C40:D40 C51:D52 C98:D98">
    <dxf>
      <numFmt numFmtId="4" formatCode="#,##0.00"/>
    </dxf>
  </rfmt>
  <rfmt sheetId="11" sqref="C40:D40 C51:D52 C98:D98">
    <dxf>
      <numFmt numFmtId="167" formatCode="#,##0.0"/>
    </dxf>
  </rfmt>
  <rfmt sheetId="12" sqref="C98:D98 C51:D51 C41:D41">
    <dxf>
      <numFmt numFmtId="174" formatCode="0.0000"/>
    </dxf>
  </rfmt>
  <rfmt sheetId="12" sqref="C98:D98 C51:D51 C41:D41">
    <dxf>
      <numFmt numFmtId="183" formatCode="0.000"/>
    </dxf>
  </rfmt>
  <rfmt sheetId="12" sqref="C98:D98 C51:D51 C41:D41">
    <dxf>
      <numFmt numFmtId="2" formatCode="0.00"/>
    </dxf>
  </rfmt>
  <rfmt sheetId="12" sqref="C98:D98 C51:D51 C41:D4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20733" sId="1">
    <oc r="A1" t="inlineStr">
      <is>
        <t>Анализ исполнения консолидированного бюджета Моргаушского районана 01.02.2020 г.</t>
      </is>
    </oc>
    <nc r="A1" t="inlineStr">
      <is>
        <t>Анализ исполнения консолидированного бюджета Моргаушского районана 01.03.2020 г.</t>
      </is>
    </nc>
  </rcc>
  <rcc rId="20734" sId="1">
    <oc r="D3" t="inlineStr">
      <is>
        <t>исполнено на 01.02.2020 г.</t>
      </is>
    </oc>
    <nc r="D3" t="inlineStr">
      <is>
        <t>исполнено на 01.03.2020 г.</t>
      </is>
    </nc>
  </rcc>
  <rcc rId="20735" sId="1">
    <oc r="G3" t="inlineStr">
      <is>
        <t>исполнено на 01.02.2020 г.</t>
      </is>
    </oc>
    <nc r="G3" t="inlineStr">
      <is>
        <t>исполнено на 01.03.2020 г.</t>
      </is>
    </nc>
  </rcc>
  <rcc rId="20736" sId="1">
    <oc r="J3" t="inlineStr">
      <is>
        <t>исполнено на 01.02.2020 г.</t>
      </is>
    </oc>
    <nc r="J3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c rId="24282" sId="10">
    <oc r="D54" t="inlineStr">
      <is>
        <t>исполнено на 01.04.2020 г.</t>
      </is>
    </oc>
    <nc r="D54" t="inlineStr">
      <is>
        <t>исполнено на 01.05.2020 г.</t>
      </is>
    </nc>
  </rcc>
  <rcc rId="24283" sId="10">
    <oc r="D3" t="inlineStr">
      <is>
        <t>исполнен на 01.04.2020 г.</t>
      </is>
    </oc>
    <nc r="D3" t="inlineStr">
      <is>
        <t>исполнен на 01.05.2020 г.</t>
      </is>
    </nc>
  </rcc>
  <rcc rId="24284" sId="10">
    <oc r="A1" t="inlineStr">
      <is>
        <t xml:space="preserve">                     Анализ исполнения бюджета Орининского сельского поселения на 01.04.2020 г.</t>
      </is>
    </oc>
    <nc r="A1" t="inlineStr">
      <is>
        <t xml:space="preserve">                     Анализ исполнения бюджета Орининского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23974" sId="1" numFmtId="4">
    <oc r="G24">
      <v>55560.563670000003</v>
    </oc>
    <nc r="G24">
      <f>SUM(район!D61)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2" sqref="G21">
    <dxf>
      <numFmt numFmtId="4" formatCode="#,##0.00"/>
    </dxf>
  </rfmt>
  <rfmt sheetId="2" sqref="G21">
    <dxf>
      <numFmt numFmtId="186" formatCode="#,##0.000"/>
    </dxf>
  </rfmt>
  <rfmt sheetId="2" sqref="G21">
    <dxf>
      <numFmt numFmtId="185" formatCode="#,##0.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87" formatCode="#,##0.0000000"/>
    </dxf>
  </rfmt>
  <rfmt sheetId="2" sqref="G14:G29">
    <dxf>
      <numFmt numFmtId="4" formatCode="#,##0.00"/>
    </dxf>
  </rfmt>
  <rfmt sheetId="2" sqref="G14:G29">
    <dxf>
      <numFmt numFmtId="186" formatCode="#,##0.000"/>
    </dxf>
  </rfmt>
  <rfmt sheetId="2" sqref="G14:G29">
    <dxf>
      <numFmt numFmtId="185" formatCode="#,##0.0000"/>
    </dxf>
  </rfmt>
  <rfmt sheetId="2" sqref="G14:G29">
    <dxf>
      <numFmt numFmtId="172" formatCode="#,##0.00000"/>
    </dxf>
  </rfmt>
  <rfmt sheetId="2" sqref="G14:G29">
    <dxf>
      <numFmt numFmtId="179" formatCode="#,##0.000000"/>
    </dxf>
  </rfmt>
  <rfmt sheetId="2" sqref="G14:G29">
    <dxf>
      <numFmt numFmtId="187" formatCode="#,##0.0000000"/>
    </dxf>
  </rfmt>
  <rfmt sheetId="2" sqref="G31">
    <dxf>
      <numFmt numFmtId="4" formatCode="#,##0.00"/>
    </dxf>
  </rfmt>
  <rfmt sheetId="2" sqref="G31">
    <dxf>
      <numFmt numFmtId="186" formatCode="#,##0.000"/>
    </dxf>
  </rfmt>
  <rfmt sheetId="2" sqref="G31">
    <dxf>
      <numFmt numFmtId="185" formatCode="#,##0.0000"/>
    </dxf>
  </rfmt>
  <rfmt sheetId="2" sqref="G31">
    <dxf>
      <numFmt numFmtId="172" formatCode="#,##0.00000"/>
    </dxf>
  </rfmt>
  <rfmt sheetId="2" sqref="G31">
    <dxf>
      <numFmt numFmtId="179" formatCode="#,##0.000000"/>
    </dxf>
  </rfmt>
  <rfmt sheetId="2" sqref="G31">
    <dxf>
      <numFmt numFmtId="187" formatCode="#,##0.0000000"/>
    </dxf>
  </rfmt>
  <rcc rId="21422" sId="11" numFmtId="4">
    <oc r="D6">
      <v>12.333333</v>
    </oc>
    <nc r="D6">
      <v>12.33333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c rId="24413" sId="15">
    <oc r="D54" t="inlineStr">
      <is>
        <t>исполнено на 01.04.2020 г.</t>
      </is>
    </oc>
    <nc r="D54" t="inlineStr">
      <is>
        <t>исполнено на 01.05.2020 г.</t>
      </is>
    </nc>
  </rcc>
  <rcc rId="24414" sId="15">
    <oc r="D3" t="inlineStr">
      <is>
        <t>исполнен на 01.04.2020 г.</t>
      </is>
    </oc>
    <nc r="D3" t="inlineStr">
      <is>
        <t>исполнен на 01.05.2020 г.</t>
      </is>
    </nc>
  </rcc>
  <rcc rId="24415" sId="15">
    <oc r="A1" t="inlineStr">
      <is>
        <t xml:space="preserve">                     Анализ исполнения бюджета Шатьмапосинского сельского поселения на 01.04.2020 г.</t>
      </is>
    </oc>
    <nc r="A1" t="inlineStr">
      <is>
        <t xml:space="preserve">                     Анализ исполнения бюджета Шатьмапосинского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15682" sId="15">
    <oc r="A1" t="inlineStr">
      <is>
        <t xml:space="preserve">                     Анализ исполнения бюджета Шатьмапосинского сельского поселения на 01.01.2020 г.</t>
      </is>
    </oc>
    <nc r="A1" t="inlineStr">
      <is>
        <t xml:space="preserve">                     Анализ исполнения бюджета Шатьмапосинского сельского поселения на 01.02.2020 г.</t>
      </is>
    </nc>
  </rcc>
  <rcc rId="15683" sId="15">
    <oc r="C3" t="inlineStr">
      <is>
        <t>назначено на 2019 г.</t>
      </is>
    </oc>
    <nc r="C3" t="inlineStr">
      <is>
        <t>назначено на 2020 г.</t>
      </is>
    </nc>
  </rcc>
  <rcc rId="15684" sId="15">
    <oc r="D3" t="inlineStr">
      <is>
        <t>исполнен на 01.01.2020 г.</t>
      </is>
    </oc>
    <nc r="D3" t="inlineStr">
      <is>
        <t>исполнен на 01.02.2020 г.</t>
      </is>
    </nc>
  </rcc>
  <rcc rId="15685" sId="15">
    <oc r="C54" t="inlineStr">
      <is>
        <t>назначено на 2019 г.</t>
      </is>
    </oc>
    <nc r="C54" t="inlineStr">
      <is>
        <t>назначено на 2020 г.</t>
      </is>
    </nc>
  </rcc>
  <rcc rId="15686" sId="15">
    <oc r="D54" t="inlineStr">
      <is>
        <t>исполнено на 01.01.2020 г.</t>
      </is>
    </oc>
    <nc r="D54" t="inlineStr">
      <is>
        <t>исполнено на 01.02.2020 г.</t>
      </is>
    </nc>
  </rcc>
  <rcc rId="15687" sId="15" numFmtId="4">
    <oc r="C6">
      <v>37.046999999999997</v>
    </oc>
    <nc r="C6">
      <v>44.3</v>
    </nc>
  </rcc>
  <rcc rId="15688" sId="15" numFmtId="4">
    <oc r="D6">
      <v>44.39725</v>
    </oc>
    <nc r="D6">
      <v>0.94494</v>
    </nc>
  </rcc>
  <rcc rId="15689" sId="15" numFmtId="4">
    <oc r="C8">
      <v>121.37</v>
    </oc>
    <nc r="C8">
      <v>140.30000000000001</v>
    </nc>
  </rcc>
  <rcc rId="15690" sId="15" numFmtId="4">
    <oc r="D8">
      <v>179.88147000000001</v>
    </oc>
    <nc r="D8">
      <v>14.24047</v>
    </nc>
  </rcc>
  <rcc rId="15691" sId="15" numFmtId="4">
    <oc r="C9">
      <v>1.3049999999999999</v>
    </oc>
    <nc r="C9">
      <v>1.5</v>
    </nc>
  </rcc>
  <rcc rId="15692" sId="15" numFmtId="4">
    <oc r="D9">
      <v>1.3221700000000001</v>
    </oc>
    <nc r="D9">
      <v>9.6890000000000004E-2</v>
    </nc>
  </rcc>
  <rcc rId="15693" sId="15" numFmtId="4">
    <oc r="C10">
      <v>202.73</v>
    </oc>
    <nc r="C10">
      <v>234.33</v>
    </nc>
  </rcc>
  <rcc rId="15694" sId="15" numFmtId="4">
    <oc r="D10">
      <v>240.32223999999999</v>
    </oc>
    <nc r="D10">
      <v>19.540109999999999</v>
    </nc>
  </rcc>
  <rcc rId="15695" sId="15" numFmtId="4">
    <oc r="D11">
      <v>-26.341080000000002</v>
    </oc>
    <nc r="D11">
      <v>-2.6179100000000002</v>
    </nc>
  </rcc>
  <rcc rId="15696" sId="15" numFmtId="4">
    <oc r="C13">
      <v>40</v>
    </oc>
    <nc r="C13">
      <v>50</v>
    </nc>
  </rcc>
  <rcc rId="15697" sId="15" numFmtId="4">
    <oc r="D13">
      <v>43.005290000000002</v>
    </oc>
    <nc r="D13">
      <v>0</v>
    </nc>
  </rcc>
  <rcc rId="15698" sId="15" numFmtId="4">
    <oc r="C15">
      <v>42</v>
    </oc>
    <nc r="C15">
      <v>65</v>
    </nc>
  </rcc>
  <rcc rId="15699" sId="15" numFmtId="4">
    <oc r="D15">
      <v>38.740839999999999</v>
    </oc>
    <nc r="D15">
      <v>3.8854000000000002</v>
    </nc>
  </rcc>
  <rcc rId="15700" sId="15" numFmtId="4">
    <oc r="C16">
      <v>305</v>
    </oc>
    <nc r="C16">
      <v>274</v>
    </nc>
  </rcc>
  <rcc rId="15701" sId="15" numFmtId="4">
    <oc r="D16">
      <v>290.87085999999999</v>
    </oc>
    <nc r="D16">
      <v>6.5442</v>
    </nc>
  </rcc>
  <rcc rId="15702" sId="15" numFmtId="4">
    <oc r="C18">
      <v>5</v>
    </oc>
    <nc r="C18">
      <v>3</v>
    </nc>
  </rcc>
  <rcc rId="15703" sId="15" numFmtId="4">
    <oc r="D18">
      <v>4.5</v>
    </oc>
    <nc r="D18">
      <v>0</v>
    </nc>
  </rcc>
  <rcc rId="15704" sId="15" numFmtId="4">
    <oc r="C27">
      <v>92</v>
    </oc>
    <nc r="C27">
      <v>153</v>
    </nc>
  </rcc>
  <rcc rId="15705" sId="15" numFmtId="4">
    <oc r="D27">
      <v>125.0138</v>
    </oc>
    <nc r="D27">
      <v>49.196800000000003</v>
    </nc>
  </rcc>
  <rcc rId="15706" sId="15" numFmtId="4">
    <oc r="C28">
      <v>17</v>
    </oc>
    <nc r="C28">
      <v>26</v>
    </nc>
  </rcc>
  <rcc rId="15707" sId="15" numFmtId="4">
    <oc r="D28">
      <v>26.011199999999999</v>
    </oc>
    <nc r="D28">
      <v>2.1676000000000002</v>
    </nc>
  </rcc>
  <rcc rId="15708" sId="15" numFmtId="4">
    <oc r="C30">
      <v>42</v>
    </oc>
    <nc r="C30"/>
  </rcc>
  <rcc rId="15709" sId="15" numFmtId="4">
    <oc r="D30">
      <v>41.089950000000002</v>
    </oc>
    <nc r="D30">
      <v>6.2038700000000002</v>
    </nc>
  </rcc>
  <rcc rId="15710" sId="15" numFmtId="4">
    <oc r="C42">
      <v>1347.9</v>
    </oc>
    <nc r="C42">
      <v>1263.2</v>
    </nc>
  </rcc>
  <rcc rId="15711" sId="15" numFmtId="4">
    <oc r="D42">
      <v>1347.9</v>
    </oc>
    <nc r="D42">
      <v>105.265</v>
    </nc>
  </rcc>
  <rcc rId="15712" sId="15" numFmtId="4">
    <oc r="C43">
      <v>320</v>
    </oc>
    <nc r="C43">
      <v>300</v>
    </nc>
  </rcc>
  <rcc rId="15713" sId="15" numFmtId="4">
    <oc r="D43">
      <v>320</v>
    </oc>
    <nc r="D43">
      <v>0</v>
    </nc>
  </rcc>
  <rcc rId="15714" sId="15" numFmtId="4">
    <oc r="C44">
      <v>858.75699999999995</v>
    </oc>
    <nc r="C44">
      <v>1078.827</v>
    </nc>
  </rcc>
  <rcc rId="15715" sId="15" numFmtId="4">
    <oc r="D44">
      <v>858.75699999999995</v>
    </oc>
    <nc r="D44">
      <v>0</v>
    </nc>
  </rcc>
  <rcc rId="15716" sId="15" numFmtId="4">
    <oc r="C45">
      <v>91.480999999999995</v>
    </oc>
    <nc r="C45">
      <v>93.784999999999997</v>
    </nc>
  </rcc>
  <rcc rId="15717" sId="15" numFmtId="4">
    <oc r="D45">
      <v>91.480999999999995</v>
    </oc>
    <nc r="D45">
      <v>7.4667000000000003</v>
    </nc>
  </rcc>
  <rcc rId="15718" sId="15" numFmtId="4">
    <oc r="C46">
      <v>208.655</v>
    </oc>
    <nc r="C46"/>
  </rcc>
  <rcc rId="15719" sId="15" numFmtId="4">
    <oc r="D46">
      <v>208.655</v>
    </oc>
    <nc r="D46"/>
  </rcc>
  <rcc rId="15720" sId="15" numFmtId="4">
    <oc r="C50">
      <v>118.26078</v>
    </oc>
    <nc r="C50"/>
  </rcc>
  <rcc rId="15721" sId="15" numFmtId="4">
    <oc r="D50">
      <v>210</v>
    </oc>
    <nc r="D50"/>
  </rcc>
  <rcc rId="15722" sId="15" numFmtId="34">
    <oc r="C58">
      <v>1112.133</v>
    </oc>
    <nc r="C58">
      <v>1153.2</v>
    </nc>
  </rcc>
  <rcc rId="15723" sId="15" numFmtId="34">
    <oc r="D58">
      <v>1096.1647399999999</v>
    </oc>
    <nc r="D58">
      <v>26.741230000000002</v>
    </nc>
  </rcc>
  <rcc rId="15724" sId="15">
    <oc r="A61" t="inlineStr">
      <is>
        <t>0106</t>
      </is>
    </oc>
    <nc r="A61" t="inlineStr">
      <is>
        <t>0107</t>
      </is>
    </nc>
  </rcc>
  <rcc rId="15725" sId="15" numFmtId="34">
    <oc r="C61">
      <v>0</v>
    </oc>
    <nc r="C61">
      <v>20.516999999999999</v>
    </nc>
  </rcc>
  <rcc rId="15726" sId="15" numFmtId="34">
    <oc r="C63">
      <v>9.0340000000000007</v>
    </oc>
    <nc r="C63">
      <v>2.5419999999999998</v>
    </nc>
  </rcc>
  <rcc rId="15727" sId="15" numFmtId="34">
    <oc r="D63">
      <v>9.0340000000000007</v>
    </oc>
    <nc r="D63">
      <v>0</v>
    </nc>
  </rcc>
  <rcc rId="15728" sId="15" numFmtId="34">
    <oc r="C65">
      <v>89.944999999999993</v>
    </oc>
    <nc r="C65">
      <v>89.605000000000004</v>
    </nc>
  </rcc>
  <rcc rId="15729" sId="15" numFmtId="34">
    <oc r="D65">
      <v>89.944999999999993</v>
    </oc>
    <nc r="D65">
      <v>2</v>
    </nc>
  </rcc>
  <rcc rId="15730" sId="15" numFmtId="34">
    <oc r="C69">
      <v>2.7031100000000001</v>
    </oc>
    <nc r="C69">
      <v>1</v>
    </nc>
  </rcc>
  <rcc rId="15731" sId="15" numFmtId="34">
    <oc r="D69">
      <v>2.7031100000000001</v>
    </oc>
    <nc r="D69">
      <v>0</v>
    </nc>
  </rcc>
  <rcc rId="15732" sId="15" numFmtId="34">
    <oc r="C70">
      <v>12.15</v>
    </oc>
    <nc r="C70">
      <v>1</v>
    </nc>
  </rcc>
  <rcc rId="15733" sId="15" numFmtId="34">
    <oc r="D70">
      <v>12.15</v>
    </oc>
    <nc r="D70">
      <v>0</v>
    </nc>
  </rcc>
  <rcc rId="15734" sId="15" numFmtId="34">
    <oc r="C71">
      <v>6.6000000000000003E-2</v>
    </oc>
    <nc r="C71">
      <v>2</v>
    </nc>
  </rcc>
  <rcc rId="15735" sId="15" numFmtId="34">
    <oc r="D71">
      <v>6.6000000000000003E-2</v>
    </oc>
    <nc r="D71">
      <v>0</v>
    </nc>
  </rcc>
  <rcc rId="15736" sId="15" numFmtId="34">
    <oc r="C73">
      <v>4.0214999999999996</v>
    </oc>
    <nc r="C73">
      <v>10.021000000000001</v>
    </nc>
  </rcc>
  <rcc rId="15737" sId="15" numFmtId="34">
    <oc r="D73">
      <v>4.0214999999999996</v>
    </oc>
    <nc r="D73">
      <v>0</v>
    </nc>
  </rcc>
  <rcc rId="15738" sId="15" numFmtId="34">
    <oc r="C74">
      <v>86.461889999999997</v>
    </oc>
    <nc r="C74">
      <v>0</v>
    </nc>
  </rcc>
  <rcc rId="15739" sId="15" numFmtId="34">
    <oc r="D74">
      <v>85.606759999999994</v>
    </oc>
    <nc r="D74">
      <v>0</v>
    </nc>
  </rcc>
  <rcc rId="15740" sId="15" numFmtId="34">
    <oc r="C75">
      <v>1355.8006499999999</v>
    </oc>
    <nc r="C75">
      <v>1454.9570000000001</v>
    </nc>
  </rcc>
  <rcc rId="15741" sId="15" numFmtId="34">
    <oc r="D75">
      <v>1093.6288999999999</v>
    </oc>
    <nc r="D75">
      <v>0</v>
    </nc>
  </rcc>
  <rcc rId="15742" sId="15" numFmtId="34">
    <oc r="C76">
      <v>148.1</v>
    </oc>
    <nc r="C76">
      <v>0</v>
    </nc>
  </rcc>
  <rcc rId="15743" sId="15" numFmtId="34">
    <oc r="D76">
      <v>148.1</v>
    </oc>
    <nc r="D76">
      <v>0</v>
    </nc>
  </rcc>
  <rcc rId="15744" sId="15" numFmtId="34">
    <oc r="C80">
      <v>392.85</v>
    </oc>
    <nc r="C80">
      <v>153</v>
    </nc>
  </rcc>
  <rcc rId="15745" sId="15" numFmtId="34">
    <oc r="D80">
      <v>392.85</v>
    </oc>
    <nc r="D80">
      <v>7.8357900000000003</v>
    </nc>
  </rcc>
  <rcc rId="15746" sId="15" numFmtId="34">
    <oc r="C82">
      <v>801.4</v>
    </oc>
    <nc r="C82">
      <v>832.4</v>
    </nc>
  </rcc>
  <rcc rId="15747" sId="15" numFmtId="34">
    <oc r="D82">
      <v>801.4</v>
    </oc>
    <nc r="D82">
      <v>70</v>
    </nc>
  </rcc>
  <rcc rId="15748" sId="15" numFmtId="34">
    <oc r="C89">
      <v>0.99</v>
    </oc>
    <nc r="C89">
      <v>2</v>
    </nc>
  </rcc>
  <rcc rId="15749" sId="15" numFmtId="34">
    <oc r="D89">
      <v>0.99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15251" sId="10" numFmtId="4">
    <nc r="C45">
      <v>183.38800000000001</v>
    </nc>
  </rcc>
  <rcc rId="15252" sId="10" numFmtId="4">
    <nc r="D45">
      <v>14.933299999999999</v>
    </nc>
  </rcc>
  <rcc rId="15253" sId="10" numFmtId="34">
    <oc r="C58">
      <v>1487.0609999999999</v>
    </oc>
    <nc r="C58">
      <v>1441</v>
    </nc>
  </rcc>
  <rcc rId="15254" sId="10" numFmtId="34">
    <oc r="D58">
      <v>1481.66993</v>
    </oc>
    <nc r="D58">
      <v>40.233980000000003</v>
    </nc>
  </rcc>
  <rcc rId="15255" sId="10" numFmtId="34">
    <oc r="C61">
      <v>0</v>
    </oc>
    <nc r="C61">
      <v>42</v>
    </nc>
  </rcc>
  <rcc rId="15256" sId="10" numFmtId="34">
    <oc r="C63">
      <v>26.763000000000002</v>
    </oc>
    <nc r="C63">
      <v>3.9950000000000001</v>
    </nc>
  </rcc>
  <rcc rId="15257" sId="10" numFmtId="34">
    <oc r="D63">
      <v>15.028499999999999</v>
    </oc>
    <nc r="D63">
      <v>0</v>
    </nc>
  </rcc>
  <rcc rId="15258" sId="10" numFmtId="34">
    <oc r="C65">
      <v>179.892</v>
    </oc>
    <nc r="C65">
      <v>179.208</v>
    </nc>
  </rcc>
  <rcc rId="15259" sId="10" numFmtId="34">
    <oc r="D65">
      <v>179.892</v>
    </oc>
    <nc r="D65">
      <v>4</v>
    </nc>
  </rcc>
  <rcc rId="15260" sId="10" numFmtId="34">
    <oc r="C69">
      <v>3</v>
    </oc>
    <nc r="C69">
      <v>2</v>
    </nc>
  </rcc>
  <rcc rId="15261" sId="10" numFmtId="34">
    <oc r="D69">
      <v>2.7031100000000001</v>
    </oc>
    <nc r="D69">
      <v>0</v>
    </nc>
  </rcc>
  <rcc rId="15262" sId="10" numFmtId="34">
    <oc r="C70">
      <v>108.5</v>
    </oc>
    <nc r="C70">
      <v>6</v>
    </nc>
  </rcc>
  <rcc rId="15263" sId="10" numFmtId="34">
    <oc r="D70">
      <v>108.15</v>
    </oc>
    <nc r="D70">
      <v>1.5</v>
    </nc>
  </rcc>
  <rcc rId="15264" sId="10" numFmtId="34">
    <oc r="D71">
      <v>2</v>
    </oc>
    <nc r="D71">
      <v>0</v>
    </nc>
  </rcc>
  <rcc rId="15265" sId="10" numFmtId="34">
    <oc r="C73">
      <v>6.7024999999999997</v>
    </oc>
    <nc r="C73">
      <v>10.021000000000001</v>
    </nc>
  </rcc>
  <rcc rId="15266" sId="10" numFmtId="34">
    <oc r="D73">
      <v>6.7024999999999997</v>
    </oc>
    <nc r="D73">
      <v>0</v>
    </nc>
  </rcc>
  <rcc rId="15267" sId="10" numFmtId="34">
    <oc r="C74">
      <v>210.5</v>
    </oc>
    <nc r="C74">
      <v>334.79899999999998</v>
    </nc>
  </rcc>
  <rcc rId="15268" sId="10" numFmtId="34">
    <oc r="D74">
      <v>207.75</v>
    </oc>
    <nc r="D74">
      <v>0</v>
    </nc>
  </rcc>
  <rcc rId="15269" sId="10" numFmtId="34">
    <oc r="C75">
      <v>1716.9789800000001</v>
    </oc>
    <nc r="C75">
      <v>1324.3050000000001</v>
    </nc>
  </rcc>
  <rcc rId="15270" sId="10" numFmtId="34">
    <oc r="D75">
      <v>1716.9789800000001</v>
    </oc>
    <nc r="D75">
      <v>0</v>
    </nc>
  </rcc>
  <rcc rId="15271" sId="10" numFmtId="34">
    <oc r="C76">
      <v>240</v>
    </oc>
    <nc r="C76">
      <v>0</v>
    </nc>
  </rcc>
  <rcc rId="15272" sId="10" numFmtId="34">
    <oc r="D76">
      <v>239.22499999999999</v>
    </oc>
    <nc r="D76">
      <v>0</v>
    </nc>
  </rcc>
  <rcc rId="15273" sId="10" numFmtId="34">
    <oc r="C80">
      <v>1429.009</v>
    </oc>
    <nc r="C80">
      <v>517.96500000000003</v>
    </nc>
  </rcc>
  <rcc rId="15274" sId="10" numFmtId="34">
    <oc r="D80">
      <v>1166.76992</v>
    </oc>
    <nc r="D80">
      <v>16.170000000000002</v>
    </nc>
  </rcc>
  <rcc rId="15275" sId="10" numFmtId="34">
    <oc r="C83">
      <v>1668.1</v>
    </oc>
    <nc r="C83">
      <v>1674.3</v>
    </nc>
  </rcc>
  <rcc rId="15276" sId="10" numFmtId="34">
    <oc r="D83">
      <v>1667.7460000000001</v>
    </oc>
    <nc r="D83">
      <v>100</v>
    </nc>
  </rcc>
  <rcc rId="15277" sId="10" numFmtId="34">
    <oc r="C90">
      <v>12</v>
    </oc>
    <nc r="C90">
      <v>2</v>
    </nc>
  </rcc>
  <rcc rId="15278" sId="10" numFmtId="34">
    <oc r="D90">
      <v>12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14441" sId="4">
    <oc r="A1" t="inlineStr">
      <is>
        <t xml:space="preserve">                     Анализ исполнения бюджета Александровского сельского поселения на 01.01.2020 г.</t>
      </is>
    </oc>
    <nc r="A1" t="inlineStr">
      <is>
        <t xml:space="preserve">                     Анализ исполнения бюджета Александровского сельского поселения на 01.02.2020 г.</t>
      </is>
    </nc>
  </rcc>
  <rcc rId="14442" sId="4">
    <oc r="C3" t="inlineStr">
      <is>
        <t>назначено на 2019 г.</t>
      </is>
    </oc>
    <nc r="C3" t="inlineStr">
      <is>
        <t>назначено на 2020 г.</t>
      </is>
    </nc>
  </rcc>
  <rcc rId="14443" sId="4">
    <oc r="D3" t="inlineStr">
      <is>
        <t>исполнен на 01.01.2020 г.</t>
      </is>
    </oc>
    <nc r="D3" t="inlineStr">
      <is>
        <t>исполнен на 01.02.2020 г.</t>
      </is>
    </nc>
  </rcc>
  <rcc rId="14444" sId="4">
    <oc r="C50" t="inlineStr">
      <is>
        <t>назначено на 2019 г.</t>
      </is>
    </oc>
    <nc r="C50" t="inlineStr">
      <is>
        <t>назначено на 2020 г.</t>
      </is>
    </nc>
  </rcc>
  <rcc rId="14445" sId="4">
    <oc r="D50" t="inlineStr">
      <is>
        <t>исполнено на 01.01.2020 г.</t>
      </is>
    </oc>
    <nc r="D50" t="inlineStr">
      <is>
        <t>исполнено на 01.02.2020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21632" sId="5">
    <oc r="D55" t="inlineStr">
      <is>
        <t>исполнено на 01.03.2020 г</t>
      </is>
    </oc>
    <nc r="D55" t="inlineStr">
      <is>
        <t>исполнено на 01.04.2020 г</t>
      </is>
    </nc>
  </rcc>
  <rcc rId="21633" sId="5">
    <oc r="D3" t="inlineStr">
      <is>
        <t>исполнен на 01.03.2020 г.</t>
      </is>
    </oc>
    <nc r="D3" t="inlineStr">
      <is>
        <t>исполнен на 01.04.2020 г.</t>
      </is>
    </nc>
  </rcc>
  <rcc rId="21634" sId="5">
    <oc r="A1" t="inlineStr">
      <is>
        <t xml:space="preserve">                     Анализ исполнения бюджета Большесундырского сельского поселения на 01.03.2020 г.</t>
      </is>
    </oc>
    <nc r="A1" t="inlineStr">
      <is>
        <t xml:space="preserve">                     Анализ исполнения бюджета Большесундырского сельского поселения на 01.04.2020 г.</t>
      </is>
    </nc>
  </rcc>
  <rcc rId="21635" sId="5" numFmtId="4">
    <oc r="D6">
      <v>45.9026</v>
    </oc>
    <nc r="D6">
      <v>75.091449999999995</v>
    </nc>
  </rcc>
  <rcc rId="21636" sId="5" numFmtId="4">
    <oc r="D8">
      <v>51.816960000000002</v>
    </oc>
    <nc r="D8">
      <v>77.672700000000006</v>
    </nc>
  </rcc>
  <rcc rId="21637" sId="5" numFmtId="4">
    <oc r="D9">
      <v>0.32474999999999998</v>
    </oc>
    <nc r="D9">
      <v>0.50636000000000003</v>
    </nc>
  </rcc>
  <rcc rId="21638" sId="5" numFmtId="4">
    <oc r="D10">
      <v>74.172640000000001</v>
    </oc>
    <nc r="D10">
      <v>109.01776</v>
    </nc>
  </rcc>
  <rcc rId="21639" sId="5" numFmtId="4">
    <oc r="D11">
      <v>-10.11612</v>
    </oc>
    <nc r="D11">
      <v>-16.043839999999999</v>
    </nc>
  </rcc>
  <rcc rId="21640" sId="5" numFmtId="4">
    <oc r="D15">
      <v>12.757580000000001</v>
    </oc>
    <nc r="D15">
      <v>14.641400000000001</v>
    </nc>
  </rcc>
  <rcc rId="21641" sId="5" numFmtId="4">
    <oc r="D16">
      <v>101.22521999999999</v>
    </oc>
    <nc r="D16">
      <v>135.68731</v>
    </nc>
  </rcc>
  <rcc rId="21642" sId="5" numFmtId="4">
    <oc r="D18">
      <v>1.1000000000000001</v>
    </oc>
    <nc r="D18">
      <v>1.7</v>
    </nc>
  </rcc>
  <rcc rId="21643" sId="5" numFmtId="4">
    <oc r="D29">
      <v>8.3339999999999996</v>
    </oc>
    <nc r="D29">
      <v>12.500999999999999</v>
    </nc>
  </rcc>
  <rcc rId="21644" sId="5" numFmtId="4">
    <oc r="C31">
      <v>0</v>
    </oc>
    <nc r="C31">
      <v>200</v>
    </nc>
  </rcc>
  <rcc rId="21645" sId="5" numFmtId="4">
    <oc r="D31">
      <v>2.52</v>
    </oc>
    <nc r="D31">
      <v>26.27403</v>
    </nc>
  </rcc>
  <rcc rId="21646" sId="5" numFmtId="4">
    <oc r="D42">
      <v>547.30799999999999</v>
    </oc>
    <nc r="D42">
      <v>820.96199999999999</v>
    </nc>
  </rcc>
  <rcc rId="21647" sId="5" numFmtId="4">
    <oc r="D44">
      <v>96.046000000000006</v>
    </oc>
    <nc r="D44">
      <v>153.923</v>
    </nc>
  </rcc>
  <rcc rId="21648" sId="5" numFmtId="4">
    <oc r="C46">
      <v>185.178</v>
    </oc>
    <nc r="C46">
      <v>186.65299999999999</v>
    </nc>
  </rcc>
  <rcc rId="21649" sId="5" numFmtId="4">
    <oc r="D46">
      <v>29.866599999999998</v>
    </oc>
    <nc r="D46">
      <v>44.799900000000001</v>
    </nc>
  </rcc>
  <rcc rId="21650" sId="5" numFmtId="4">
    <oc r="C47">
      <v>0</v>
    </oc>
    <nc r="C47">
      <v>6349.1624300000003</v>
    </nc>
  </rcc>
  <rfmt sheetId="5" sqref="D52">
    <dxf>
      <numFmt numFmtId="2" formatCode="0.00"/>
    </dxf>
  </rfmt>
  <rfmt sheetId="5" sqref="D52">
    <dxf>
      <numFmt numFmtId="183" formatCode="0.000"/>
    </dxf>
  </rfmt>
  <rfmt sheetId="5" sqref="D52">
    <dxf>
      <numFmt numFmtId="174" formatCode="0.0000"/>
    </dxf>
  </rfmt>
  <rfmt sheetId="5" sqref="D52">
    <dxf>
      <numFmt numFmtId="168" formatCode="0.00000"/>
    </dxf>
  </rfmt>
  <rfmt sheetId="5" sqref="D52">
    <dxf>
      <numFmt numFmtId="173" formatCode="0.000000"/>
    </dxf>
  </rfmt>
  <rcc rId="21651" sId="5" numFmtId="4">
    <oc r="D13">
      <v>0</v>
    </oc>
    <nc r="D13">
      <v>6.6672000000000002</v>
    </nc>
  </rcc>
  <rcc rId="21652" sId="5" numFmtId="4">
    <oc r="D59">
      <v>168.88846000000001</v>
    </oc>
    <nc r="D59">
      <v>301.13576</v>
    </nc>
  </rcc>
  <rcc rId="21653" sId="5" numFmtId="4">
    <oc r="C66">
      <v>179.208</v>
    </oc>
    <nc r="C66">
      <v>180.68299999999999</v>
    </nc>
  </rcc>
  <rcc rId="21654" sId="5" numFmtId="4">
    <oc r="D66">
      <v>19.79326</v>
    </oc>
    <nc r="D66">
      <v>35.58652</v>
    </nc>
  </rcc>
  <rcc rId="21655" sId="5" numFmtId="4">
    <oc r="C75">
      <v>153</v>
    </oc>
    <nc r="C75">
      <v>659.6</v>
    </nc>
  </rcc>
  <rcc rId="21656" sId="5" numFmtId="4">
    <oc r="D75">
      <v>59.453749999999999</v>
    </oc>
    <nc r="D75">
      <v>129.45375000000001</v>
    </nc>
  </rcc>
  <rcc rId="21657" sId="5" numFmtId="4">
    <oc r="C76">
      <v>3696.06</v>
    </oc>
    <nc r="C76">
      <v>4026.0510599999998</v>
    </nc>
  </rcc>
  <rcc rId="21658" sId="5" numFmtId="4">
    <oc r="D76">
      <v>223.58099999999999</v>
    </oc>
    <nc r="D76">
      <v>294.46800000000002</v>
    </nc>
  </rcc>
  <rcc rId="21659" sId="5" numFmtId="4">
    <oc r="C77">
      <v>0</v>
    </oc>
    <nc r="C77">
      <v>129.6</v>
    </nc>
  </rcc>
  <rcc rId="21660" sId="5" numFmtId="4">
    <oc r="C81">
      <v>1088.7</v>
    </oc>
    <nc r="C81">
      <v>7021.6624300000003</v>
    </nc>
  </rcc>
  <rcc rId="21661" sId="5" numFmtId="4">
    <oc r="D84">
      <v>496.14755000000002</v>
    </oc>
    <nc r="D84">
      <v>835.74041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fmt sheetId="1" sqref="F27" start="0" length="2147483647">
    <dxf>
      <font>
        <color theme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24974" sId="6" numFmtId="4">
    <oc r="D6">
      <v>16.251290000000001</v>
    </oc>
    <nc r="D6">
      <v>22.660129999999999</v>
    </nc>
  </rcc>
  <rcc rId="24975" sId="6" numFmtId="4">
    <oc r="D8">
      <v>73.40204</v>
    </oc>
    <nc r="D8">
      <v>99.853269999999995</v>
    </nc>
  </rcc>
  <rcc rId="24976" sId="6" numFmtId="4">
    <oc r="D9">
      <v>0.47850999999999999</v>
    </oc>
    <nc r="D9">
      <v>0.59904999999999997</v>
    </nc>
  </rcc>
  <rcc rId="24977" sId="6" numFmtId="4">
    <oc r="D10">
      <v>103.02366000000001</v>
    </oc>
    <nc r="D10">
      <v>137.29886999999999</v>
    </nc>
  </rcc>
  <rcc rId="24978" sId="6" numFmtId="4">
    <oc r="D11">
      <v>-15.1617</v>
    </oc>
    <nc r="D11">
      <v>-19.674769999999999</v>
    </nc>
  </rcc>
  <rcc rId="24979" sId="6" numFmtId="4">
    <oc r="D15">
      <v>34.024850000000001</v>
    </oc>
    <nc r="D15">
      <v>34.572339999999997</v>
    </nc>
  </rcc>
  <rcc rId="24980" sId="6" numFmtId="4">
    <oc r="D16">
      <v>61.583289999999998</v>
    </oc>
    <nc r="D16">
      <v>77.582800000000006</v>
    </nc>
  </rcc>
  <rcc rId="24981" sId="6" numFmtId="4">
    <oc r="D29">
      <v>18.690449999999998</v>
    </oc>
    <nc r="D29">
      <v>21.240600000000001</v>
    </nc>
  </rcc>
  <rfmt sheetId="6" sqref="A40">
    <dxf>
      <numFmt numFmtId="0" formatCode="General"/>
    </dxf>
  </rfmt>
  <rcc rId="24982" sId="6" numFmtId="4">
    <oc r="D40">
      <v>12.97</v>
    </oc>
    <nc r="D40">
      <v>0</v>
    </nc>
  </rcc>
  <rcc rId="24983" sId="6" numFmtId="4">
    <oc r="D43">
      <v>426.69299999999998</v>
    </oc>
    <nc r="D43">
      <v>568.92399999999998</v>
    </nc>
  </rcc>
  <rfmt sheetId="6" sqref="C42">
    <dxf>
      <numFmt numFmtId="168" formatCode="0.00000"/>
    </dxf>
  </rfmt>
  <rcc rId="24984" sId="6" numFmtId="4">
    <oc r="C46">
      <v>2768.4265500000001</v>
    </oc>
    <nc r="C46">
      <v>4155.3265499999998</v>
    </nc>
  </rcc>
  <rcc rId="24985" sId="6" numFmtId="4">
    <oc r="D46">
      <v>153.9</v>
    </oc>
    <nc r="D46">
      <v>153.851</v>
    </nc>
  </rcc>
  <rcc rId="24986" sId="6" numFmtId="4">
    <oc r="D47">
      <v>44.799900000000001</v>
    </oc>
    <nc r="D47">
      <v>59.899900000000002</v>
    </nc>
  </rcc>
  <rcc rId="24987" sId="6" numFmtId="4">
    <oc r="C49">
      <v>213.81728000000001</v>
    </oc>
    <nc r="C49">
      <v>237.19728000000001</v>
    </nc>
  </rcc>
  <rcc rId="24988" sId="6" numFmtId="4">
    <nc r="D49">
      <v>46.88</v>
    </nc>
  </rcc>
  <rcc rId="24989" sId="6" numFmtId="4">
    <oc r="D60">
      <v>296.45096999999998</v>
    </oc>
    <nc r="D60">
      <v>468.37329</v>
    </nc>
  </rcc>
  <rcc rId="24990" sId="6" numFmtId="4">
    <oc r="D67">
      <v>35.58652</v>
    </oc>
    <nc r="D67">
      <v>59.509779999999999</v>
    </nc>
  </rcc>
  <rcc rId="24991" sId="6" numFmtId="4">
    <oc r="C77">
      <v>2175.72147</v>
    </oc>
    <nc r="C77">
      <v>3562.62147</v>
    </nc>
  </rcc>
  <rcc rId="24992" sId="6" numFmtId="4">
    <oc r="D78">
      <v>16.25</v>
    </oc>
    <nc r="D78">
      <v>28.455739999999999</v>
    </nc>
  </rcc>
  <rcc rId="24993" sId="6" numFmtId="4">
    <oc r="C84">
      <v>4175.9804000000004</v>
    </oc>
    <nc r="C84">
      <v>4199.3603999999996</v>
    </nc>
  </rcc>
  <rcc rId="24994" sId="6" numFmtId="4">
    <oc r="D84">
      <v>77.107420000000005</v>
    </oc>
    <nc r="D84">
      <v>232.08548999999999</v>
    </nc>
  </rcc>
  <rcc rId="24995" sId="6" numFmtId="4">
    <oc r="D86">
      <v>425.57362000000001</v>
    </oc>
    <nc r="D86">
      <v>576.56930999999997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cc rId="24599" sId="19">
    <oc r="D51" t="inlineStr">
      <is>
        <t>исполнено на 01.04.2020 г.</t>
      </is>
    </oc>
    <nc r="D51" t="inlineStr">
      <is>
        <t>исполнено на 01.05.2020 г.</t>
      </is>
    </nc>
  </rcc>
  <rcc rId="24600" sId="19">
    <oc r="D3" t="inlineStr">
      <is>
        <t>исполнен на 01.04.2020 г.</t>
      </is>
    </oc>
    <nc r="D3" t="inlineStr">
      <is>
        <t>исполнен на 01.05.2020 г.</t>
      </is>
    </nc>
  </rcc>
  <rcc rId="24601" sId="19">
    <oc r="A1" t="inlineStr">
      <is>
        <t xml:space="preserve">                     Анализ исполнения бюджета Ярославского сельского поселения на 01.04.2020 г.</t>
      </is>
    </oc>
    <nc r="A1" t="inlineStr">
      <is>
        <t xml:space="preserve">                     Анализ исполнения бюджета Ярославского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18591" sId="19" numFmtId="4">
    <oc r="D6">
      <v>5.0952900000000003</v>
    </oc>
    <nc r="D6">
      <v>17.826239999999999</v>
    </nc>
  </rcc>
  <rcc rId="18592" sId="19" numFmtId="4">
    <oc r="D8">
      <v>18.66656</v>
    </oc>
    <nc r="D8">
      <v>34.544640000000001</v>
    </nc>
  </rcc>
  <rcc rId="18593" sId="19" numFmtId="4">
    <oc r="D9">
      <v>0.12701999999999999</v>
    </oc>
    <nc r="D9">
      <v>0.21648999999999999</v>
    </nc>
  </rcc>
  <rcc rId="18594" sId="19" numFmtId="4">
    <oc r="D10">
      <v>25.613409999999998</v>
    </oc>
    <nc r="D10">
      <v>49.448439999999998</v>
    </nc>
  </rcc>
  <rcc rId="18595" sId="19" numFmtId="4">
    <oc r="D11">
      <v>-3.4316</v>
    </oc>
    <nc r="D11">
      <v>-6.7440899999999999</v>
    </nc>
  </rcc>
  <rcc rId="18596" sId="19" numFmtId="4">
    <oc r="D15">
      <v>0.40275</v>
    </oc>
    <nc r="D15">
      <v>24.052070000000001</v>
    </nc>
  </rcc>
  <rcc rId="18597" sId="19" numFmtId="4">
    <oc r="D16">
      <v>16.76437</v>
    </oc>
    <nc r="D16">
      <v>43.873899999999999</v>
    </nc>
  </rcc>
  <rcc rId="18598" sId="19" numFmtId="4">
    <oc r="D18">
      <v>1</v>
    </oc>
    <nc r="D18">
      <v>1.6</v>
    </nc>
  </rcc>
  <rcc rId="18599" sId="19" numFmtId="4">
    <oc r="D27">
      <v>12.44459</v>
    </oc>
    <nc r="D27">
      <v>117.84098</v>
    </nc>
  </rcc>
  <rcc rId="18600" sId="19" numFmtId="4">
    <oc r="D39">
      <v>60.841000000000001</v>
    </oc>
    <nc r="D39">
      <v>121.682</v>
    </nc>
  </rcc>
  <rcc rId="18601" sId="19" numFmtId="4">
    <oc r="D42">
      <v>7.4667000000000003</v>
    </oc>
    <nc r="D42">
      <v>14.933400000000001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1.xml><?xml version="1.0" encoding="utf-8"?>
<revisions xmlns="http://schemas.openxmlformats.org/spreadsheetml/2006/main" xmlns:r="http://schemas.openxmlformats.org/officeDocument/2006/relationships">
  <rcc rId="18667" sId="19" numFmtId="34">
    <oc r="D55">
      <v>29.6</v>
    </oc>
    <nc r="D55">
      <v>127.20318</v>
    </nc>
  </rcc>
  <rcc rId="18668" sId="19" numFmtId="34">
    <oc r="D62">
      <v>2.4</v>
    </oc>
    <nc r="D62">
      <v>10.29664</v>
    </nc>
  </rcc>
  <rcc rId="18669" sId="19" numFmtId="34">
    <oc r="D67">
      <v>0</v>
    </oc>
    <nc r="D67">
      <v>1.5</v>
    </nc>
  </rcc>
  <rcc rId="18670" sId="19" numFmtId="34">
    <oc r="C71">
      <v>900</v>
    </oc>
    <nc r="C71">
      <v>1973.7</v>
    </nc>
  </rcc>
  <rcc rId="18671" sId="19" numFmtId="34">
    <oc r="D79">
      <v>86.832999999999998</v>
    </oc>
    <nc r="D79">
      <v>17.666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24314" sId="11">
    <oc r="D54" t="inlineStr">
      <is>
        <t>исполнено на 01.04.2020 г.</t>
      </is>
    </oc>
    <nc r="D54" t="inlineStr">
      <is>
        <t>исполнено на 01.05.2020 г.</t>
      </is>
    </nc>
  </rcc>
  <rcc rId="24315" sId="11">
    <oc r="D3" t="inlineStr">
      <is>
        <t>исполнен на 01.04.2020 г.</t>
      </is>
    </oc>
    <nc r="D3" t="inlineStr">
      <is>
        <t>исполнен на 01.05.2020 г.</t>
      </is>
    </nc>
  </rcc>
  <rcc rId="24316" sId="11">
    <oc r="A1" t="inlineStr">
      <is>
        <t xml:space="preserve">                     Анализ исполнения бюджета Сятракасинского сельского поселения на 01.04.2020 г.</t>
      </is>
    </oc>
    <nc r="A1" t="inlineStr">
      <is>
        <t xml:space="preserve">                     Анализ исполнения бюджета Сятракасинского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fmt sheetId="2" sqref="P14:P29">
    <dxf>
      <numFmt numFmtId="4" formatCode="#,##0.00"/>
    </dxf>
  </rfmt>
  <rfmt sheetId="2" sqref="P14:P29">
    <dxf>
      <numFmt numFmtId="187" formatCode="#,##0.000"/>
    </dxf>
  </rfmt>
  <rfmt sheetId="2" sqref="P14:P29">
    <dxf>
      <numFmt numFmtId="186" formatCode="#,##0.0000"/>
    </dxf>
  </rfmt>
  <rfmt sheetId="2" sqref="P14:P29">
    <dxf>
      <numFmt numFmtId="172" formatCode="#,##0.00000"/>
    </dxf>
  </rfmt>
  <rfmt sheetId="2" sqref="P14:P29">
    <dxf>
      <numFmt numFmtId="179" formatCode="#,##0.000000"/>
    </dxf>
  </rfmt>
  <rcc rId="19790" sId="2" numFmtId="4">
    <oc r="P32">
      <v>4.8647999999999998</v>
    </oc>
    <nc r="P32">
      <v>4.0864799999999999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2.xml><?xml version="1.0" encoding="utf-8"?>
<revisions xmlns="http://schemas.openxmlformats.org/spreadsheetml/2006/main" xmlns:r="http://schemas.openxmlformats.org/officeDocument/2006/relationships">
  <rcc rId="24631" sId="1">
    <oc r="A1" t="inlineStr">
      <is>
        <t>Анализ исполнения консолидированного бюджета Моргаушского районана 01.04.2020 г.</t>
      </is>
    </oc>
    <nc r="A1" t="inlineStr">
      <is>
        <t>Анализ исполнения консолидированного бюджета Моргаушского районана 01.05.2020 г.</t>
      </is>
    </nc>
  </rcc>
  <rcc rId="24632" sId="1">
    <oc r="D3" t="inlineStr">
      <is>
        <t>исполнено на 01.04.2020 г.</t>
      </is>
    </oc>
    <nc r="D3" t="inlineStr">
      <is>
        <t>исполнено на 01.05.2020 г.</t>
      </is>
    </nc>
  </rcc>
  <rcc rId="24633" sId="1">
    <oc r="G3" t="inlineStr">
      <is>
        <t>исполнено на 01.04.2020 г.</t>
      </is>
    </oc>
    <nc r="G3" t="inlineStr">
      <is>
        <t>исполнено на 01.05.2020 г.</t>
      </is>
    </nc>
  </rcc>
  <rcc rId="24634" sId="1">
    <oc r="J3" t="inlineStr">
      <is>
        <t>исполнено на 01.04.2020 г.</t>
      </is>
    </oc>
    <nc r="J3" t="inlineStr">
      <is>
        <t>исполнено на 01.05.2020 г.</t>
      </is>
    </nc>
  </rcc>
  <rcc rId="24635" sId="3" numFmtId="4">
    <oc r="D6">
      <v>26258.208279999999</v>
    </oc>
    <nc r="D6">
      <v>36487.36924</v>
    </nc>
  </rcc>
  <rcc rId="24636" sId="3" numFmtId="4">
    <oc r="D8">
      <v>560.52464999999995</v>
    </oc>
    <nc r="D8">
      <v>762.51611000000003</v>
    </nc>
  </rcc>
  <rcc rId="24637" sId="3" numFmtId="4">
    <oc r="D9">
      <v>3.6540400000000002</v>
    </oc>
    <nc r="D9">
      <v>4.5745899999999997</v>
    </nc>
  </rcc>
  <rcc rId="24638" sId="3" numFmtId="4">
    <oc r="D10">
      <v>786.72616000000005</v>
    </oc>
    <nc r="D10">
      <v>1048.46407</v>
    </nc>
  </rcc>
  <rcc rId="24639" sId="3" numFmtId="4">
    <oc r="D11">
      <v>-115.78028</v>
    </oc>
    <nc r="D11">
      <v>-150.24388999999999</v>
    </nc>
  </rcc>
  <rcc rId="24640" sId="3" numFmtId="4">
    <oc r="D13">
      <v>345.60734000000002</v>
    </oc>
    <nc r="D13">
      <v>531.36558000000002</v>
    </nc>
  </rcc>
  <rcc rId="24641" sId="3" numFmtId="4">
    <oc r="D14">
      <v>1292.9669100000001</v>
    </oc>
    <nc r="D14">
      <v>2646.35464</v>
    </nc>
  </rcc>
  <rcc rId="24642" sId="3" numFmtId="4">
    <oc r="D15">
      <v>516.00652000000002</v>
    </oc>
    <nc r="D15">
      <v>798.38652000000002</v>
    </nc>
  </rcc>
  <rcc rId="24643" sId="3" numFmtId="4">
    <oc r="D16">
      <v>26.268000000000001</v>
    </oc>
    <nc r="D16">
      <v>37.21</v>
    </nc>
  </rcc>
  <rcc rId="24644" sId="3" numFmtId="4">
    <oc r="D20">
      <v>259.87506000000002</v>
    </oc>
    <nc r="D20">
      <v>305.38414999999998</v>
    </nc>
  </rcc>
  <rcc rId="24645" sId="3" numFmtId="4">
    <oc r="D23">
      <v>516.72473000000002</v>
    </oc>
    <nc r="D23">
      <v>554.16201999999998</v>
    </nc>
  </rcc>
  <rcc rId="24646" sId="3" numFmtId="4">
    <oc r="D25">
      <v>782.17858999999999</v>
    </oc>
    <nc r="D25">
      <v>863.10937000000001</v>
    </nc>
  </rcc>
  <rcc rId="24647" sId="3" numFmtId="4">
    <oc r="D27">
      <v>152.95875000000001</v>
    </oc>
    <nc r="D27">
      <v>155.34375</v>
    </nc>
  </rcc>
  <rcc rId="24648" sId="3" numFmtId="4">
    <oc r="D26">
      <v>0.6</v>
    </oc>
    <nc r="D26">
      <v>0</v>
    </nc>
  </rcc>
  <rcc rId="24649" sId="3" numFmtId="4">
    <oc r="D37">
      <v>2069.8519900000001</v>
    </oc>
    <nc r="D37">
      <v>2325.4526799999999</v>
    </nc>
  </rcc>
  <rcc rId="24650" sId="3" numFmtId="4">
    <oc r="D38">
      <v>50.951700000000002</v>
    </oc>
    <nc r="D38">
      <v>67.561000000000007</v>
    </nc>
  </rcc>
  <rcc rId="24651" sId="3" numFmtId="4">
    <oc r="D42">
      <v>129.06229999999999</v>
    </oc>
    <nc r="D42">
      <v>166.16732999999999</v>
    </nc>
  </rcc>
  <rcc rId="24652" sId="3" numFmtId="4">
    <oc r="D44">
      <v>204.95993000000001</v>
    </oc>
    <nc r="D44">
      <v>275.63258999999999</v>
    </nc>
  </rcc>
  <rcc rId="24653" sId="3" numFmtId="4">
    <oc r="D50">
      <v>72.722740000000002</v>
    </oc>
    <nc r="D50">
      <v>1517.81429</v>
    </nc>
  </rcc>
  <rcc rId="24654" sId="3" numFmtId="4">
    <oc r="D55">
      <v>680.92385000000002</v>
    </oc>
    <nc r="D55">
      <v>902.90674000000001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1.xml><?xml version="1.0" encoding="utf-8"?>
<revisions xmlns="http://schemas.openxmlformats.org/spreadsheetml/2006/main" xmlns:r="http://schemas.openxmlformats.org/officeDocument/2006/relationships">
  <rfmt sheetId="6" sqref="C102:D102 C53:D53">
    <dxf>
      <numFmt numFmtId="174" formatCode="0.0000"/>
    </dxf>
  </rfmt>
  <rfmt sheetId="6" sqref="C102:D102 C53:D53">
    <dxf>
      <numFmt numFmtId="183" formatCode="0.000"/>
    </dxf>
  </rfmt>
  <rfmt sheetId="6" sqref="C102:D102 C53:D53">
    <dxf>
      <numFmt numFmtId="2" formatCode="0.00"/>
    </dxf>
  </rfmt>
  <rfmt sheetId="6" sqref="C102:D102 C53:D53">
    <dxf>
      <numFmt numFmtId="166" formatCode="0.0"/>
    </dxf>
  </rfmt>
  <rfmt sheetId="7" sqref="C7">
    <dxf>
      <numFmt numFmtId="165" formatCode="_(* #,##0.00_);_(* \(#,##0.00\);_(* &quot;-&quot;??_);_(@_)"/>
    </dxf>
  </rfmt>
  <rfmt sheetId="7" sqref="C7">
    <dxf>
      <numFmt numFmtId="169" formatCode="_(* #,##0.0_);_(* \(#,##0.0\);_(* &quot;-&quot;??_);_(@_)"/>
    </dxf>
  </rfmt>
  <rfmt sheetId="7" sqref="C50:D50 C97:D97">
    <dxf>
      <numFmt numFmtId="186" formatCode="#,##0.0000"/>
    </dxf>
  </rfmt>
  <rfmt sheetId="7" sqref="C50:D50 C97:D97">
    <dxf>
      <numFmt numFmtId="187" formatCode="#,##0.000"/>
    </dxf>
  </rfmt>
  <rfmt sheetId="7" sqref="C50:D50 C97:D97">
    <dxf>
      <numFmt numFmtId="4" formatCode="#,##0.00"/>
    </dxf>
  </rfmt>
  <rfmt sheetId="7" sqref="C50:D50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.xml><?xml version="1.0" encoding="utf-8"?>
<revisions xmlns="http://schemas.openxmlformats.org/spreadsheetml/2006/main" xmlns:r="http://schemas.openxmlformats.org/officeDocument/2006/relationships">
  <rcc rId="24474" sId="16">
    <oc r="D53" t="inlineStr">
      <is>
        <t>исполнено на 01.04.2020 г.</t>
      </is>
    </oc>
    <nc r="D53" t="inlineStr">
      <is>
        <t>исполнено на 01.05.2020 г.</t>
      </is>
    </nc>
  </rcc>
  <rcc rId="24475" sId="16">
    <oc r="D3" t="inlineStr">
      <is>
        <t>исполнен на 01.04.2020 г.</t>
      </is>
    </oc>
    <nc r="D3" t="inlineStr">
      <is>
        <t>исполнен на 01.05.2020 г.</t>
      </is>
    </nc>
  </rcc>
  <rcc rId="24476" sId="16">
    <oc r="A1" t="inlineStr">
      <is>
        <t xml:space="preserve">                     Анализ исполнения бюджета Юнгинского сельского поселения на 01.04.2020 г.</t>
      </is>
    </oc>
    <nc r="A1" t="inlineStr">
      <is>
        <t xml:space="preserve">                     Анализ исполнения бюджета Юнгинского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.xml><?xml version="1.0" encoding="utf-8"?>
<revisions xmlns="http://schemas.openxmlformats.org/spreadsheetml/2006/main" xmlns:r="http://schemas.openxmlformats.org/officeDocument/2006/relationships">
  <rcc rId="26350" sId="1" numFmtId="4">
    <oc r="C24">
      <v>691575.91272000002</v>
    </oc>
    <nc r="C24">
      <v>696866.28931999998</v>
    </nc>
  </rcc>
  <rcc rId="26351" sId="1" numFmtId="4">
    <oc r="D24">
      <v>51655.960700000003</v>
    </oc>
    <nc r="D24">
      <v>101799.01016000001</v>
    </nc>
  </rcc>
  <rcc rId="26352" sId="1" numFmtId="4">
    <oc r="C32">
      <v>144770.01444</v>
    </oc>
    <nc r="C32">
      <v>149729.54543999999</v>
    </nc>
  </rcc>
  <rcc rId="26353" sId="1" numFmtId="4">
    <oc r="D32">
      <v>9766.8146400000005</v>
    </oc>
    <nc r="D32">
      <v>13719.627570000001</v>
    </nc>
  </rcc>
  <rcc rId="26354" sId="1" numFmtId="4">
    <oc r="C33">
      <v>77964.648719999997</v>
    </oc>
    <nc r="C33">
      <v>77911.994319999998</v>
    </nc>
  </rcc>
  <rcc rId="26355" sId="1" numFmtId="4">
    <oc r="D33">
      <v>1689.3918799999999</v>
    </oc>
    <nc r="D33">
      <v>3304.2579799999999</v>
    </nc>
  </rcc>
  <rcc rId="26356" sId="1" numFmtId="4">
    <oc r="D36">
      <v>10049.38227</v>
    </oc>
    <nc r="D36">
      <v>16705.075290000001</v>
    </nc>
  </rcc>
  <rcc rId="26357" sId="1" numFmtId="4">
    <oc r="C37">
      <v>39365.292110000002</v>
    </oc>
    <nc r="C37">
      <v>39369.292110000002</v>
    </nc>
  </rcc>
  <rcc rId="26358" sId="1" numFmtId="4">
    <oc r="D37">
      <v>1737.8190500000001</v>
    </oc>
    <nc r="D37">
      <v>7952.5781200000001</v>
    </nc>
  </rcc>
  <rcc rId="26359" sId="1" numFmtId="4">
    <oc r="D38">
      <v>1932.6331</v>
    </oc>
    <nc r="D38">
      <v>2661.53674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15591" sId="14">
    <oc r="A1" t="inlineStr">
      <is>
        <t xml:space="preserve">                     Анализ исполнения бюджета Чуманкасинского сельского поселения на 01.01.2020 г.</t>
      </is>
    </oc>
    <nc r="A1" t="inlineStr">
      <is>
        <t xml:space="preserve">                     Анализ исполнения бюджета Чуманкасинского сельского поселения на 01.02.2020 г.</t>
      </is>
    </nc>
  </rcc>
  <rcc rId="15592" sId="14">
    <oc r="C3" t="inlineStr">
      <is>
        <t>назначено на 2019 г.</t>
      </is>
    </oc>
    <nc r="C3" t="inlineStr">
      <is>
        <t>назначено на 2020 г.</t>
      </is>
    </nc>
  </rcc>
  <rcc rId="15593" sId="14">
    <oc r="D3" t="inlineStr">
      <is>
        <t>исполнен на 01.01.2020 г.</t>
      </is>
    </oc>
    <nc r="D3" t="inlineStr">
      <is>
        <t>исполнен на 01.02.2020 г.</t>
      </is>
    </nc>
  </rcc>
  <rcc rId="15594" sId="14">
    <oc r="C54" t="inlineStr">
      <is>
        <t>назначено на 2019 г.</t>
      </is>
    </oc>
    <nc r="C54" t="inlineStr">
      <is>
        <t>назначено на 2020 г.</t>
      </is>
    </nc>
  </rcc>
  <rcc rId="15595" sId="14">
    <oc r="D54" t="inlineStr">
      <is>
        <t>исполнено на 01.01.2020 г.</t>
      </is>
    </oc>
    <nc r="D54" t="inlineStr">
      <is>
        <t>исполнено на 01.02.2020 г.</t>
      </is>
    </nc>
  </rcc>
  <rcc rId="15596" sId="14" numFmtId="4">
    <oc r="C6">
      <v>106.511</v>
    </oc>
    <nc r="C6">
      <v>106.5</v>
    </nc>
  </rcc>
  <rcc rId="15597" sId="14" numFmtId="4">
    <oc r="D6">
      <v>102.98345</v>
    </oc>
    <nc r="D6">
      <v>2.00969</v>
    </nc>
  </rcc>
  <rcc rId="15598" sId="14" numFmtId="4">
    <oc r="C8">
      <v>118.16</v>
    </oc>
    <nc r="C8">
      <v>137.44999999999999</v>
    </nc>
  </rcc>
  <rcc rId="15599" sId="14" numFmtId="4">
    <oc r="D8">
      <v>175.11639</v>
    </oc>
    <nc r="D8">
      <v>13.95181</v>
    </nc>
  </rcc>
  <rcc rId="15600" sId="14" numFmtId="4">
    <oc r="C9">
      <v>1.2649999999999999</v>
    </oc>
    <nc r="C9">
      <v>1.47</v>
    </nc>
  </rcc>
  <rcc rId="15601" sId="14" numFmtId="4">
    <oc r="D9">
      <v>1.28715</v>
    </oc>
    <nc r="D9">
      <v>9.493E-2</v>
    </nc>
  </rcc>
  <rcc rId="15602" sId="14" numFmtId="4">
    <oc r="C10">
      <v>197.36</v>
    </oc>
    <nc r="C10">
      <v>229.58</v>
    </nc>
  </rcc>
  <rcc rId="15603" sId="14" numFmtId="4">
    <oc r="D10">
      <v>233.95607999999999</v>
    </oc>
    <nc r="D10">
      <v>19.14404</v>
    </nc>
  </rcc>
  <rcc rId="15604" sId="14" numFmtId="4">
    <oc r="D11">
      <v>-25.6433</v>
    </oc>
    <nc r="D11">
      <v>-2.5648599999999999</v>
    </nc>
  </rcc>
  <rcc rId="15605" sId="14" numFmtId="4">
    <oc r="D13">
      <v>69.128699999999995</v>
    </oc>
    <nc r="D13">
      <v>0</v>
    </nc>
  </rcc>
  <rcc rId="15606" sId="14" numFmtId="4">
    <oc r="C15">
      <v>88</v>
    </oc>
    <nc r="C15">
      <v>95</v>
    </nc>
  </rcc>
  <rcc rId="15607" sId="14" numFmtId="4">
    <oc r="D15">
      <v>92.513220000000004</v>
    </oc>
    <nc r="D15">
      <v>0.36249999999999999</v>
    </nc>
  </rcc>
  <rcc rId="15608" sId="14" numFmtId="4">
    <oc r="C16">
      <v>460</v>
    </oc>
    <nc r="C16">
      <v>451</v>
    </nc>
  </rcc>
  <rcc rId="15609" sId="14" numFmtId="4">
    <oc r="D16">
      <v>438.66782000000001</v>
    </oc>
    <nc r="D16">
      <v>7.0626800000000003</v>
    </nc>
  </rcc>
  <rcc rId="15610" sId="14" numFmtId="4">
    <oc r="D18">
      <v>4.8</v>
    </oc>
    <nc r="D18">
      <v>0</v>
    </nc>
  </rcc>
  <rcc rId="15611" sId="14" numFmtId="4">
    <oc r="C27">
      <v>55</v>
    </oc>
    <nc r="C27">
      <v>85.6</v>
    </nc>
  </rcc>
  <rcc rId="15612" sId="14" numFmtId="4">
    <oc r="D27">
      <v>113.7734</v>
    </oc>
    <nc r="D27">
      <v>0</v>
    </nc>
  </rcc>
  <rcc rId="15613" sId="14" numFmtId="4">
    <oc r="C30">
      <v>45</v>
    </oc>
    <nc r="C30">
      <v>0</v>
    </nc>
  </rcc>
  <rcc rId="15614" sId="14" numFmtId="4">
    <oc r="D30">
      <v>63.598880000000001</v>
    </oc>
    <nc r="D30">
      <v>0</v>
    </nc>
  </rcc>
  <rcc rId="15615" sId="14" numFmtId="4">
    <oc r="C42">
      <v>1969.9</v>
    </oc>
    <nc r="C42">
      <v>2064.4</v>
    </nc>
  </rcc>
  <rcc rId="15616" sId="14" numFmtId="4">
    <oc r="C43">
      <v>803</v>
    </oc>
    <nc r="C43">
      <v>0</v>
    </nc>
  </rcc>
  <rcc rId="15617" sId="14" numFmtId="4">
    <oc r="D43">
      <v>803</v>
    </oc>
    <nc r="D43">
      <v>0</v>
    </nc>
  </rcc>
  <rcc rId="15618" sId="14" numFmtId="4">
    <oc r="C44">
      <v>1682.0989999999999</v>
    </oc>
    <nc r="C44">
      <v>825.37699999999995</v>
    </nc>
  </rcc>
  <rcc rId="15619" sId="14" numFmtId="4">
    <oc r="D44">
      <v>1682.0989999999999</v>
    </oc>
    <nc r="D44">
      <v>0</v>
    </nc>
  </rcc>
  <rcc rId="15620" sId="14" numFmtId="4">
    <oc r="D46">
      <v>166.33785</v>
    </oc>
    <nc r="D46">
      <v>0</v>
    </nc>
  </rcc>
  <rcc rId="15621" sId="14" numFmtId="4">
    <oc r="D50">
      <v>553.79373999999996</v>
    </oc>
    <nc r="D50">
      <v>0</v>
    </nc>
  </rcc>
  <rcc rId="15622" sId="14" numFmtId="4">
    <oc r="C45">
      <v>92.710999999999999</v>
    </oc>
    <nc r="C45">
      <v>93.784999999999997</v>
    </nc>
  </rcc>
  <rcc rId="15623" sId="14" numFmtId="4">
    <oc r="D45">
      <v>92.710999999999999</v>
    </oc>
    <nc r="D45">
      <v>7.4667000000000003</v>
    </nc>
  </rcc>
  <rcc rId="15624" sId="14" numFmtId="4">
    <oc r="C46">
      <v>166.33785</v>
    </oc>
    <nc r="C46"/>
  </rcc>
  <rcc rId="15625" sId="14" numFmtId="4">
    <oc r="C50">
      <v>329.44087000000002</v>
    </oc>
    <nc r="C50"/>
  </rcc>
  <rcc rId="15626" sId="14" numFmtId="4">
    <oc r="D42">
      <v>1969.9</v>
    </oc>
    <nc r="D42">
      <v>172.03039999999999</v>
    </nc>
  </rcc>
  <rcc rId="15627" sId="14" numFmtId="34">
    <oc r="C58">
      <v>1316.22189</v>
    </oc>
    <nc r="C58">
      <v>1320.9</v>
    </nc>
  </rcc>
  <rcc rId="15628" sId="14" numFmtId="34">
    <oc r="D58">
      <v>1308.3544999999999</v>
    </oc>
    <nc r="D58">
      <v>23.839120000000001</v>
    </nc>
  </rcc>
  <rcc rId="15629" sId="14" numFmtId="34">
    <oc r="C61">
      <v>0</v>
    </oc>
    <nc r="C61">
      <v>27</v>
    </nc>
  </rcc>
  <rcc rId="15630" sId="14" numFmtId="34">
    <oc r="C63">
      <v>32.298000000000002</v>
    </oc>
    <nc r="C63">
      <v>3.22</v>
    </nc>
  </rcc>
  <rcc rId="15631" sId="14" numFmtId="34">
    <oc r="D63">
      <v>12.298</v>
    </oc>
    <nc r="D63">
      <v>0</v>
    </nc>
  </rcc>
  <rcc rId="15632" sId="14" numFmtId="34">
    <oc r="C65">
      <v>89.945999999999998</v>
    </oc>
    <nc r="C65">
      <v>89.605000000000004</v>
    </nc>
  </rcc>
  <rcc rId="15633" sId="14" numFmtId="34">
    <oc r="D65">
      <v>89.945999999999998</v>
    </oc>
    <nc r="D65">
      <v>2</v>
    </nc>
  </rcc>
  <rcc rId="15634" sId="14" numFmtId="34">
    <oc r="C69">
      <v>2.7031100000000001</v>
    </oc>
    <nc r="C69">
      <v>1.6</v>
    </nc>
  </rcc>
  <rcc rId="15635" sId="14" numFmtId="34">
    <oc r="D69">
      <v>2.7031100000000001</v>
    </oc>
    <nc r="D69">
      <v>0</v>
    </nc>
  </rcc>
  <rcc rId="15636" sId="14" numFmtId="34">
    <oc r="D70">
      <v>2.4</v>
    </oc>
    <nc r="D70">
      <v>0</v>
    </nc>
  </rcc>
  <rcc rId="15637" sId="14" numFmtId="34">
    <oc r="D71">
      <v>2</v>
    </oc>
    <nc r="D71">
      <v>0</v>
    </nc>
  </rcc>
  <rcc rId="15638" sId="14" numFmtId="34">
    <oc r="C73">
      <v>6.7024999999999997</v>
    </oc>
    <nc r="C73">
      <v>10.021000000000001</v>
    </nc>
  </rcc>
  <rcc rId="15639" sId="14" numFmtId="34">
    <oc r="D73">
      <v>6.7024999999999997</v>
    </oc>
    <nc r="D73">
      <v>0</v>
    </nc>
  </rcc>
  <rcc rId="15640" sId="14" numFmtId="34">
    <oc r="C74">
      <v>177.24700000000001</v>
    </oc>
    <nc r="C74">
      <v>50</v>
    </nc>
  </rcc>
  <rcc rId="15641" sId="14" numFmtId="34">
    <oc r="D74">
      <v>162.90852000000001</v>
    </oc>
    <nc r="D74">
      <v>18.47776</v>
    </nc>
  </rcc>
  <rcc rId="15642" sId="14" numFmtId="34">
    <oc r="C75">
      <v>2259.00974</v>
    </oc>
    <nc r="C75">
      <v>1193.877</v>
    </nc>
  </rcc>
  <rcc rId="15643" sId="14" numFmtId="34">
    <oc r="D75">
      <v>2253.00974</v>
    </oc>
    <nc r="D75">
      <v>7.23</v>
    </nc>
  </rcc>
  <rcc rId="15644" sId="14" numFmtId="34">
    <oc r="C76">
      <v>51.07</v>
    </oc>
    <nc r="C76">
      <v>52.9</v>
    </nc>
  </rcc>
  <rcc rId="15645" sId="14" numFmtId="34">
    <oc r="D76">
      <v>42.366999999999997</v>
    </oc>
    <nc r="D76">
      <v>0</v>
    </nc>
  </rcc>
  <rcc rId="15646" sId="14" numFmtId="34">
    <oc r="C80">
      <v>790.38</v>
    </oc>
    <nc r="C80">
      <v>374.23899999999998</v>
    </nc>
  </rcc>
  <rcc rId="15647" sId="14" numFmtId="34">
    <oc r="D80">
      <v>760.27094</v>
    </oc>
    <nc r="D80">
      <v>13.5688</v>
    </nc>
  </rcc>
  <rcc rId="15648" sId="14" numFmtId="34">
    <oc r="C82">
      <v>1613.85</v>
    </oc>
    <nc r="C82">
      <v>1022.4</v>
    </nc>
  </rcc>
  <rcc rId="15649" sId="14" numFmtId="34">
    <oc r="D82">
      <v>1613.8062199999999</v>
    </oc>
    <nc r="D82">
      <v>85.2</v>
    </nc>
  </rcc>
  <rcc rId="15650" sId="14" numFmtId="34">
    <oc r="C89">
      <v>11.04</v>
    </oc>
    <nc r="C89">
      <v>10</v>
    </nc>
  </rcc>
  <rcc rId="15651" sId="14" numFmtId="34">
    <oc r="D89">
      <v>11.04</v>
    </oc>
    <nc r="D89">
      <v>2.25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16561" sId="3" numFmtId="4">
    <oc r="C6">
      <v>113620.3</v>
    </oc>
    <nc r="C6">
      <v>118798.5</v>
    </nc>
  </rcc>
  <rcc rId="16562" sId="3" numFmtId="4">
    <oc r="D6">
      <v>114228.22076</v>
    </oc>
    <nc r="D6">
      <v>6628.9963100000004</v>
    </nc>
  </rcc>
  <rcc rId="16563" sId="3" numFmtId="4">
    <oc r="C8">
      <v>1809.797</v>
    </oc>
    <nc r="C8">
      <v>1814.9069999999999</v>
    </nc>
  </rcc>
  <rcc rId="16564" sId="3" numFmtId="4">
    <oc r="D8">
      <v>2427.8040500000002</v>
    </oc>
    <nc r="D8">
      <v>202.06084000000001</v>
    </nc>
  </rcc>
  <rcc rId="16565" sId="3" numFmtId="4">
    <oc r="D9">
      <v>17.844999999999999</v>
    </oc>
    <nc r="D9">
      <v>1.37479</v>
    </nc>
  </rcc>
  <rcc rId="16566" sId="3" numFmtId="4">
    <oc r="D10">
      <v>3243.55447</v>
    </oc>
    <nc r="D10">
      <v>277.25846999999999</v>
    </nc>
  </rcc>
  <rcc rId="16567" sId="3" numFmtId="4">
    <oc r="D11">
      <v>-355.51742999999999</v>
    </oc>
    <nc r="D11">
      <v>-37.146000000000001</v>
    </nc>
  </rcc>
  <rrc rId="16568" sId="3" ref="A13:XFD13" action="insertRow"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6" exp="area" ref3D="1" dr="$A$50:$XFD$51" dn="Z_B31C8DB7_3E78_4144_A6B5_8DE36DE63F0E_.wvu.Rows" sId="3"/>
    <undo index="4" exp="area" ref3D="1" dr="$A$28:$XFD$30" dn="Z_B31C8DB7_3E78_4144_A6B5_8DE36DE63F0E_.wvu.Rows" sId="3"/>
    <undo index="2" exp="area" ref3D="1" dr="$A$20:$XFD$20" dn="Z_B31C8DB7_3E78_4144_A6B5_8DE36DE63F0E_.wvu.Rows" sId="3"/>
    <undo index="1" exp="area" ref3D="1" dr="$A$17:$XFD$18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10" exp="area" ref3D="1" dr="$A$50:$XFD$51" dn="Z_B30CE22D_C12F_4E12_8BB9_3AAE0A6991CC_.wvu.Rows" sId="3"/>
    <undo index="8" exp="area" ref3D="1" dr="$A$38:$XFD$38" dn="Z_B30CE22D_C12F_4E12_8BB9_3AAE0A6991CC_.wvu.Rows" sId="3"/>
    <undo index="6" exp="area" ref3D="1" dr="$A$35:$XFD$35" dn="Z_B30CE22D_C12F_4E12_8BB9_3AAE0A6991CC_.wvu.Rows" sId="3"/>
    <undo index="4" exp="area" ref3D="1" dr="$A$27:$XFD$31" dn="Z_B30CE22D_C12F_4E12_8BB9_3AAE0A6991CC_.wvu.Rows" sId="3"/>
    <undo index="2" exp="area" ref3D="1" dr="$A$20:$XFD$20" dn="Z_B30CE22D_C12F_4E12_8BB9_3AAE0A6991CC_.wvu.Rows" sId="3"/>
    <undo index="1" exp="area" ref3D="1" dr="$A$17:$XFD$18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12" exp="area" ref3D="1" dr="$A$50:$XFD$51" dn="Z_A54C432C_6C68_4B53_A75C_446EB3A61B2B_.wvu.Rows" sId="3"/>
    <undo index="10" exp="area" ref3D="1" dr="$A$38:$XFD$38" dn="Z_A54C432C_6C68_4B53_A75C_446EB3A61B2B_.wvu.Rows" sId="3"/>
    <undo index="8" exp="area" ref3D="1" dr="$A$35:$XFD$35" dn="Z_A54C432C_6C68_4B53_A75C_446EB3A61B2B_.wvu.Rows" sId="3"/>
    <undo index="6" exp="area" ref3D="1" dr="$A$27:$XFD$31" dn="Z_A54C432C_6C68_4B53_A75C_446EB3A61B2B_.wvu.Rows" sId="3"/>
    <undo index="4" exp="area" ref3D="1" dr="$A$25:$XFD$25" dn="Z_A54C432C_6C68_4B53_A75C_446EB3A61B2B_.wvu.Rows" sId="3"/>
    <undo index="2" exp="area" ref3D="1" dr="$A$20:$XFD$20" dn="Z_A54C432C_6C68_4B53_A75C_446EB3A61B2B_.wvu.Rows" sId="3"/>
    <undo index="1" exp="area" ref3D="1" dr="$A$17:$XFD$18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0" exp="area" ref3D="1" dr="$A$55:$XFD$55" dn="Z_61528DAC_5C4C_48F4_ADE2_8A724B05A086_.wvu.Rows" sId="3"/>
    <undo index="8" exp="area" ref3D="1" dr="$A$50:$XFD$51" dn="Z_61528DAC_5C4C_48F4_ADE2_8A724B05A086_.wvu.Rows" sId="3"/>
    <undo index="6" exp="area" ref3D="1" dr="$A$38:$XFD$38" dn="Z_61528DAC_5C4C_48F4_ADE2_8A724B05A086_.wvu.Rows" sId="3"/>
    <undo index="4" exp="area" ref3D="1" dr="$A$35:$XFD$35" dn="Z_61528DAC_5C4C_48F4_ADE2_8A724B05A086_.wvu.Rows" sId="3"/>
    <undo index="2" exp="area" ref3D="1" dr="$A$27:$XFD$30" dn="Z_61528DAC_5C4C_48F4_ADE2_8A724B05A086_.wvu.Rows" sId="3"/>
    <undo index="1" exp="area" ref3D="1" dr="$A$17:$XFD$1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6" exp="area" ref3D="1" dr="$A$50:$XFD$51" dn="Z_5BFCA170_DEAE_4D2C_98A0_1E68B427AC01_.wvu.Rows" sId="3"/>
    <undo index="4" exp="area" ref3D="1" dr="$A$28:$XFD$30" dn="Z_5BFCA170_DEAE_4D2C_98A0_1E68B427AC01_.wvu.Rows" sId="3"/>
    <undo index="2" exp="area" ref3D="1" dr="$A$20:$XFD$20" dn="Z_5BFCA170_DEAE_4D2C_98A0_1E68B427AC01_.wvu.Rows" sId="3"/>
    <undo index="1" exp="area" ref3D="1" dr="$A$17:$XFD$18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4" exp="area" ref3D="1" dr="$A$50:$XFD$51" dn="Z_42584DC0_1D41_4C93_9B38_C388E7B8DAC4_.wvu.Rows" sId="3"/>
    <undo index="12" exp="area" ref3D="1" dr="$A$46:$XFD$46" dn="Z_42584DC0_1D41_4C93_9B38_C388E7B8DAC4_.wvu.Rows" sId="3"/>
    <undo index="10" exp="area" ref3D="1" dr="$A$38:$XFD$38" dn="Z_42584DC0_1D41_4C93_9B38_C388E7B8DAC4_.wvu.Rows" sId="3"/>
    <undo index="8" exp="area" ref3D="1" dr="$A$35:$XFD$35" dn="Z_42584DC0_1D41_4C93_9B38_C388E7B8DAC4_.wvu.Rows" sId="3"/>
    <undo index="6" exp="area" ref3D="1" dr="$A$27:$XFD$31" dn="Z_42584DC0_1D41_4C93_9B38_C388E7B8DAC4_.wvu.Rows" sId="3"/>
    <undo index="4" exp="area" ref3D="1" dr="$A$25:$XFD$25" dn="Z_42584DC0_1D41_4C93_9B38_C388E7B8DAC4_.wvu.Rows" sId="3"/>
    <undo index="2" exp="area" ref3D="1" dr="$A$20:$XFD$20" dn="Z_42584DC0_1D41_4C93_9B38_C388E7B8DAC4_.wvu.Rows" sId="3"/>
    <undo index="1" exp="area" ref3D="1" dr="$A$17:$XFD$18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6" exp="area" ref3D="1" dr="$A$50:$XFD$51" dn="Z_3DCB9AAA_F09C_4EA6_B992_F93E466D374A_.wvu.Rows" sId="3"/>
    <undo index="4" exp="area" ref3D="1" dr="$A$28:$XFD$30" dn="Z_3DCB9AAA_F09C_4EA6_B992_F93E466D374A_.wvu.Rows" sId="3"/>
    <undo index="2" exp="area" ref3D="1" dr="$A$20:$XFD$20" dn="Z_3DCB9AAA_F09C_4EA6_B992_F93E466D374A_.wvu.Rows" sId="3"/>
    <undo index="1" exp="area" ref3D="1" dr="$A$17:$XFD$18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6" exp="area" ref3D="1" dr="$A$50:$XFD$51" dn="Z_1A52382B_3765_4E8C_903F_6B8919B7242E_.wvu.Rows" sId="3"/>
    <undo index="4" exp="area" ref3D="1" dr="$A$28:$XFD$30" dn="Z_1A52382B_3765_4E8C_903F_6B8919B7242E_.wvu.Rows" sId="3"/>
    <undo index="2" exp="area" ref3D="1" dr="$A$20:$XFD$20" dn="Z_1A52382B_3765_4E8C_903F_6B8919B7242E_.wvu.Rows" sId="3"/>
    <undo index="1" exp="area" ref3D="1" dr="$A$17:$XFD$18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undo index="12" exp="area" ref3D="1" dr="$A$50:$XFD$51" dn="Z_1718F1EE_9F48_4DBE_9531_3B70F9C4A5DD_.wvu.Rows" sId="3"/>
    <undo index="10" exp="area" ref3D="1" dr="$A$38:$XFD$38" dn="Z_1718F1EE_9F48_4DBE_9531_3B70F9C4A5DD_.wvu.Rows" sId="3"/>
    <undo index="8" exp="area" ref3D="1" dr="$A$35:$XFD$35" dn="Z_1718F1EE_9F48_4DBE_9531_3B70F9C4A5DD_.wvu.Rows" sId="3"/>
    <undo index="6" exp="area" ref3D="1" dr="$A$27:$XFD$31" dn="Z_1718F1EE_9F48_4DBE_9531_3B70F9C4A5DD_.wvu.Rows" sId="3"/>
    <undo index="4" exp="area" ref3D="1" dr="$A$25:$XFD$25" dn="Z_1718F1EE_9F48_4DBE_9531_3B70F9C4A5DD_.wvu.Rows" sId="3"/>
    <undo index="2" exp="area" ref3D="1" dr="$A$20:$XFD$20" dn="Z_1718F1EE_9F48_4DBE_9531_3B70F9C4A5DD_.wvu.Rows" sId="3"/>
    <undo index="1" exp="area" ref3D="1" dr="$A$17:$XFD$18" dn="Z_1718F1EE_9F48_4DBE_9531_3B70F9C4A5DD_.wvu.Rows" sId="3"/>
  </rrc>
  <rcc rId="16569" sId="3">
    <nc r="A13">
      <v>1050100000</v>
    </nc>
  </rcc>
  <rfmt sheetId="3" sqref="A13" start="0" length="2147483647">
    <dxf>
      <font>
        <b val="0"/>
      </font>
    </dxf>
  </rfmt>
  <rcc rId="16570" sId="3">
    <nc r="B13" t="inlineStr">
      <is>
        <t>Упрощенная система налогооблажения</t>
      </is>
    </nc>
  </rcc>
  <rfmt sheetId="3" sqref="B13" start="0" length="2147483647">
    <dxf>
      <font>
        <b val="0"/>
      </font>
    </dxf>
  </rfmt>
  <rcc rId="16571" sId="3" numFmtId="4">
    <nc r="C13">
      <v>1273.0999999999999</v>
    </nc>
  </rcc>
  <rfmt sheetId="3" sqref="C13:D13" start="0" length="2147483647">
    <dxf>
      <font>
        <b val="0"/>
      </font>
    </dxf>
  </rfmt>
  <rcc rId="16572" sId="3">
    <nc r="E13">
      <f>SUM(D13/C13*100)</f>
    </nc>
  </rcc>
  <rcc rId="16573" sId="3">
    <nc r="F13">
      <f>SUM(D13-C13)</f>
    </nc>
  </rcc>
  <rfmt sheetId="3" sqref="E13:F13" start="0" length="2147483647">
    <dxf>
      <font>
        <b val="0"/>
      </font>
    </dxf>
  </rfmt>
  <rcc rId="16574" sId="3">
    <oc r="C12">
      <f>SUM(C14:C16)</f>
    </oc>
    <nc r="C12">
      <f>SUM(C13:C16)</f>
    </nc>
  </rcc>
  <rcc rId="16575" sId="3">
    <oc r="D12">
      <f>SUM(D14:D16)</f>
    </oc>
    <nc r="D12">
      <f>SUM(D13:D16)</f>
    </nc>
  </rcc>
  <rcc rId="16576" sId="3" numFmtId="4">
    <oc r="C14">
      <v>10431.5</v>
    </oc>
    <nc r="C14">
      <v>9543</v>
    </nc>
  </rcc>
  <rcc rId="16577" sId="3" numFmtId="4">
    <oc r="D14">
      <v>10748.229160000001</v>
    </oc>
    <nc r="D14">
      <v>1155.6078600000001</v>
    </nc>
  </rcc>
  <rcc rId="16578" sId="3" numFmtId="4">
    <oc r="C15">
      <v>1429.652</v>
    </oc>
    <nc r="C15">
      <v>1248.4000000000001</v>
    </nc>
  </rcc>
  <rcc rId="16579" sId="3" numFmtId="4">
    <oc r="D15">
      <v>1360.8638699999999</v>
    </oc>
    <nc r="D15">
      <v>6.6696</v>
    </nc>
  </rcc>
  <rcc rId="16580" sId="3" numFmtId="4">
    <oc r="C16">
      <v>100</v>
    </oc>
    <nc r="C16">
      <v>200</v>
    </nc>
  </rcc>
  <rcc rId="16581" sId="3" numFmtId="4">
    <oc r="D16">
      <v>89.175340000000006</v>
    </oc>
    <nc r="D16">
      <v>9.5519999999999996</v>
    </nc>
  </rcc>
  <rcc rId="16582" sId="3" numFmtId="4">
    <oc r="C20">
      <v>2150</v>
    </oc>
    <nc r="C20">
      <v>2300</v>
    </nc>
  </rcc>
  <rcc rId="16583" sId="3" numFmtId="4">
    <oc r="D20">
      <v>2487.4724099999999</v>
    </oc>
    <nc r="D20">
      <v>103.65718</v>
    </nc>
  </rcc>
  <rcc rId="16584" sId="3" numFmtId="4">
    <oc r="C23">
      <v>1800</v>
    </oc>
    <nc r="C23">
      <v>1100</v>
    </nc>
  </rcc>
  <rcc rId="16585" sId="3" numFmtId="4">
    <oc r="D23">
      <v>1792.2174399999999</v>
    </oc>
    <nc r="D23">
      <v>151.76920999999999</v>
    </nc>
  </rcc>
  <rcc rId="16586" sId="3" numFmtId="4">
    <oc r="D25">
      <v>2010.6931199999999</v>
    </oc>
    <nc r="D25">
      <v>190.79982999999999</v>
    </nc>
  </rcc>
  <rcc rId="16587" sId="3" numFmtId="4">
    <oc r="D27">
      <v>752.25212999999997</v>
    </oc>
    <nc r="D27">
      <v>41.628749999999997</v>
    </nc>
  </rcc>
  <rcc rId="16588" sId="3" numFmtId="4">
    <oc r="D26">
      <v>11.5</v>
    </oc>
    <nc r="D26">
      <v>0</v>
    </nc>
  </rcc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cc rId="16589" sId="3" numFmtId="4">
    <oc r="C35">
      <v>24</v>
    </oc>
    <nc r="C35">
      <v>30</v>
    </nc>
  </rcc>
  <rcc rId="16590" sId="3" numFmtId="4">
    <oc r="D35">
      <v>23.658000000000001</v>
    </oc>
    <nc r="D35">
      <v>0</v>
    </nc>
  </rcc>
  <rcc rId="16591" sId="3" numFmtId="4">
    <oc r="C37">
      <v>8636.6</v>
    </oc>
    <nc r="C37">
      <v>9000</v>
    </nc>
  </rcc>
  <rcc rId="16592" sId="3" numFmtId="4">
    <oc r="D37">
      <v>10077.34743</v>
    </oc>
    <nc r="D37">
      <v>519.65660000000003</v>
    </nc>
  </rcc>
  <rcc rId="16593" sId="3" numFmtId="4">
    <oc r="C38">
      <v>230</v>
    </oc>
    <nc r="C38">
      <v>300</v>
    </nc>
  </rcc>
  <rcc rId="16594" sId="3" numFmtId="4">
    <oc r="D38">
      <v>274.78726999999998</v>
    </oc>
    <nc r="D38">
      <v>15.37557</v>
    </nc>
  </rcc>
  <rcc rId="16595" sId="3" numFmtId="4">
    <oc r="C40">
      <v>26</v>
    </oc>
    <nc r="C40">
      <v>70</v>
    </nc>
  </rcc>
  <rcc rId="16596" sId="3" numFmtId="4">
    <oc r="D40">
      <v>26.303000000000001</v>
    </oc>
    <nc r="D40">
      <v>0</v>
    </nc>
  </rcc>
  <rcc rId="16597" sId="3" numFmtId="4">
    <oc r="D41">
      <v>0.31791000000000003</v>
    </oc>
    <nc r="D41">
      <v>0</v>
    </nc>
  </rcc>
  <rcc rId="16598" sId="3" numFmtId="4">
    <oc r="C42">
      <v>695</v>
    </oc>
    <nc r="C42">
      <v>500</v>
    </nc>
  </rcc>
  <rcc rId="16599" sId="3" numFmtId="4">
    <oc r="D42">
      <v>761.26976999999999</v>
    </oc>
    <nc r="D42">
      <v>29.989170000000001</v>
    </nc>
  </rcc>
  <rcc rId="16600" sId="3" numFmtId="4">
    <oc r="C44">
      <v>450</v>
    </oc>
    <nc r="C44">
      <v>550</v>
    </nc>
  </rcc>
  <rcc rId="16601" sId="3" numFmtId="4">
    <oc r="D44">
      <v>494.53967</v>
    </oc>
    <nc r="D44">
      <v>0.41383999999999999</v>
    </nc>
  </rcc>
  <rcc rId="16602" sId="3" numFmtId="4">
    <oc r="C46">
      <v>1600</v>
    </oc>
    <nc r="C46">
      <v>84</v>
    </nc>
  </rcc>
  <rcc rId="16603" sId="3" numFmtId="4">
    <oc r="D46">
      <v>1640.2382500000001</v>
    </oc>
    <nc r="D46">
      <v>0</v>
    </nc>
  </rcc>
  <rcc rId="16604" sId="3" numFmtId="4">
    <oc r="C49">
      <v>300</v>
    </oc>
    <nc r="C49">
      <v>500</v>
    </nc>
  </rcc>
  <rcc rId="16605" sId="3" numFmtId="4">
    <oc r="D49">
      <v>305.55360000000002</v>
    </oc>
    <nc r="D49">
      <v>0</v>
    </nc>
  </rcc>
  <rcc rId="16606" sId="3" numFmtId="4">
    <oc r="D50">
      <v>3898.4941399999998</v>
    </oc>
    <nc r="D50">
      <v>50.903700000000001</v>
    </nc>
  </rcc>
  <rcc rId="16607" sId="3" numFmtId="4">
    <oc r="C54">
      <v>10</v>
    </oc>
    <nc r="C54">
      <v>0</v>
    </nc>
  </rcc>
  <rcc rId="16608" sId="3">
    <oc r="A55">
      <v>1160303001</v>
    </oc>
    <nc r="A55">
      <v>1160709000</v>
    </nc>
  </rcc>
  <rcc rId="16609" sId="3">
    <oc r="A54">
      <v>1160301001</v>
    </oc>
    <nc r="A54">
      <v>1160701000</v>
    </nc>
  </rcc>
  <rcc rId="16610" sId="3">
    <oc r="B55" t="inlineStr">
      <is>
        <t>Д.в. за административные правонарушения</t>
      </is>
    </oc>
    <nc r="B55" t="inlineStr">
      <is>
        <t>Иные штафы, неустойки, пени, уплаченные в соотв с законом или договорам</t>
      </is>
    </nc>
  </rcc>
  <rcc rId="16611" sId="3">
    <oc r="B54" t="inlineStr">
      <is>
        <t>Ден.взыс. за наруш. закон. о налогах и сборах</t>
      </is>
    </oc>
    <nc r="B54" t="inlineStr">
      <is>
        <t>Штрафы, неустойки,пени, уплаченные в случае просрочки исп поставщиком</t>
      </is>
    </nc>
  </rcc>
  <rcc rId="16612" sId="3" numFmtId="4">
    <oc r="D54">
      <v>7.9829999999999997</v>
    </oc>
    <nc r="D54">
      <v>0</v>
    </nc>
  </rcc>
  <rcc rId="16613" sId="3" numFmtId="4">
    <oc r="D55">
      <v>17.584350000000001</v>
    </oc>
    <nc r="D55">
      <v>15.121729999999999</v>
    </nc>
  </rcc>
  <rcc rId="16614" sId="3">
    <oc r="A56">
      <v>1160600000</v>
    </oc>
    <nc r="A56">
      <v>1161012000</v>
    </nc>
  </rcc>
  <rcc rId="16615" sId="3">
    <oc r="B56" t="inlineStr">
      <is>
        <t>Д. в. за наруш. закон. о применении ККМ</t>
      </is>
    </oc>
    <nc r="B56" t="inlineStr">
      <is>
        <t>Доходы от д.в. (штрафов),поступ в счет погашения задолж., образ до 1 января 2020 года</t>
      </is>
    </nc>
  </rcc>
  <rcc rId="16616" sId="3" numFmtId="4">
    <oc r="D56">
      <v>0</v>
    </oc>
    <nc r="D56">
      <v>97.959320000000005</v>
    </nc>
  </rcc>
  <rrc rId="16617" sId="3" ref="A57:XFD57" action="deleteRow">
    <undo index="5" exp="ref" v="1" dr="C57" r="C53" sId="3"/>
    <undo index="16" exp="area" ref3D="1" dr="$A$135:$XFD$137" dn="Z_B31C8DB7_3E78_4144_A6B5_8DE36DE63F0E_.wvu.Rows" sId="3"/>
    <undo index="14" exp="area" ref3D="1" dr="$A$107:$XFD$107" dn="Z_B31C8DB7_3E78_4144_A6B5_8DE36DE63F0E_.wvu.Rows" sId="3"/>
    <undo index="12" exp="area" ref3D="1" dr="$A$100:$XFD$100" dn="Z_B31C8DB7_3E78_4144_A6B5_8DE36DE63F0E_.wvu.Rows" sId="3"/>
    <undo index="10" exp="area" ref3D="1" dr="$A$83:$XFD$83" dn="Z_B31C8DB7_3E78_4144_A6B5_8DE36DE63F0E_.wvu.Rows" sId="3"/>
    <undo index="8" exp="area" ref3D="1" dr="$A$76:$XFD$76" dn="Z_B31C8DB7_3E78_4144_A6B5_8DE36DE63F0E_.wvu.Rows" sId="3"/>
    <undo index="22" exp="area" ref3D="1" dr="$A$140:$XFD$141" dn="Z_B30CE22D_C12F_4E12_8BB9_3AAE0A6991CC_.wvu.Rows" sId="3"/>
    <undo index="20" exp="area" ref3D="1" dr="$A$135:$XFD$137" dn="Z_B30CE22D_C12F_4E12_8BB9_3AAE0A6991CC_.wvu.Rows" sId="3"/>
    <undo index="18" exp="area" ref3D="1" dr="$A$100:$XFD$100" dn="Z_B30CE22D_C12F_4E12_8BB9_3AAE0A6991CC_.wvu.Rows" sId="3"/>
    <undo index="16" exp="area" ref3D="1" dr="$A$83:$XFD$83" dn="Z_B30CE22D_C12F_4E12_8BB9_3AAE0A6991CC_.wvu.Rows" sId="3"/>
    <undo index="14" exp="area" ref3D="1" dr="$A$76:$XFD$76" dn="Z_B30CE22D_C12F_4E12_8BB9_3AAE0A6991CC_.wvu.Rows" sId="3"/>
    <undo index="12" exp="area" ref3D="1" dr="$A$63:$XFD$63" dn="Z_B30CE22D_C12F_4E12_8BB9_3AAE0A6991CC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22" exp="area" ref3D="1" dr="$A$107:$XFD$107" dn="Z_A54C432C_6C68_4B53_A75C_446EB3A61B2B_.wvu.Rows" sId="3"/>
    <undo index="20" exp="area" ref3D="1" dr="$A$100:$XFD$100" dn="Z_A54C432C_6C68_4B53_A75C_446EB3A61B2B_.wvu.Rows" sId="3"/>
    <undo index="18" exp="area" ref3D="1" dr="$A$83:$XFD$83" dn="Z_A54C432C_6C68_4B53_A75C_446EB3A61B2B_.wvu.Rows" sId="3"/>
    <undo index="16" exp="area" ref3D="1" dr="$A$76:$XFD$76" dn="Z_A54C432C_6C68_4B53_A75C_446EB3A61B2B_.wvu.Rows" sId="3"/>
    <undo index="14" exp="area" ref3D="1" dr="$A$63:$XFD$63" dn="Z_A54C432C_6C68_4B53_A75C_446EB3A61B2B_.wvu.Rows" sId="3"/>
    <undo index="22" exp="area" ref3D="1" dr="$A$140:$XFD$141" dn="Z_61528DAC_5C4C_48F4_ADE2_8A724B05A086_.wvu.Rows" sId="3"/>
    <undo index="20" exp="area" ref3D="1" dr="$A$135:$XFD$137" dn="Z_61528DAC_5C4C_48F4_ADE2_8A724B05A086_.wvu.Rows" sId="3"/>
    <undo index="18" exp="area" ref3D="1" dr="$A$107:$XFD$107" dn="Z_61528DAC_5C4C_48F4_ADE2_8A724B05A086_.wvu.Rows" sId="3"/>
    <undo index="16" exp="area" ref3D="1" dr="$A$100:$XFD$100" dn="Z_61528DAC_5C4C_48F4_ADE2_8A724B05A086_.wvu.Rows" sId="3"/>
    <undo index="14" exp="area" ref3D="1" dr="$A$63:$XFD$63" dn="Z_61528DAC_5C4C_48F4_ADE2_8A724B05A086_.wvu.Rows" sId="3"/>
    <undo index="12" exp="area" ref3D="1" dr="$A$58:$XFD$58" dn="Z_61528DAC_5C4C_48F4_ADE2_8A724B05A086_.wvu.Rows" sId="3"/>
    <undo index="16" exp="area" ref3D="1" dr="$A$135:$XFD$137" dn="Z_5BFCA170_DEAE_4D2C_98A0_1E68B427AC01_.wvu.Rows" sId="3"/>
    <undo index="14" exp="area" ref3D="1" dr="$A$107:$XFD$107" dn="Z_5BFCA170_DEAE_4D2C_98A0_1E68B427AC01_.wvu.Rows" sId="3"/>
    <undo index="12" exp="area" ref3D="1" dr="$A$100:$XFD$100" dn="Z_5BFCA170_DEAE_4D2C_98A0_1E68B427AC01_.wvu.Rows" sId="3"/>
    <undo index="10" exp="area" ref3D="1" dr="$A$83:$XFD$83" dn="Z_5BFCA170_DEAE_4D2C_98A0_1E68B427AC01_.wvu.Rows" sId="3"/>
    <undo index="8" exp="area" ref3D="1" dr="$A$76:$XFD$76" dn="Z_5BFCA170_DEAE_4D2C_98A0_1E68B427AC01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5:$XFD$115" dn="Z_42584DC0_1D41_4C93_9B38_C388E7B8DAC4_.wvu.Rows" sId="3"/>
    <undo index="32" exp="area" ref3D="1" dr="$A$107:$XFD$107" dn="Z_42584DC0_1D41_4C93_9B38_C388E7B8DAC4_.wvu.Rows" sId="3"/>
    <undo index="30" exp="area" ref3D="1" dr="$A$103:$XFD$103" dn="Z_42584DC0_1D41_4C93_9B38_C388E7B8DAC4_.wvu.Rows" sId="3"/>
    <undo index="28" exp="area" ref3D="1" dr="$A$100:$XFD$100" dn="Z_42584DC0_1D41_4C93_9B38_C388E7B8DAC4_.wvu.Rows" sId="3"/>
    <undo index="26" exp="area" ref3D="1" dr="$A$94:$XFD$94" dn="Z_42584DC0_1D41_4C93_9B38_C388E7B8DAC4_.wvu.Rows" sId="3"/>
    <undo index="24" exp="area" ref3D="1" dr="$A$83:$XFD$83" dn="Z_42584DC0_1D41_4C93_9B38_C388E7B8DAC4_.wvu.Rows" sId="3"/>
    <undo index="22" exp="area" ref3D="1" dr="$A$76:$XFD$76" dn="Z_42584DC0_1D41_4C93_9B38_C388E7B8DAC4_.wvu.Rows" sId="3"/>
    <undo index="20" exp="area" ref3D="1" dr="$A$70:$XFD$72" dn="Z_42584DC0_1D41_4C93_9B38_C388E7B8DAC4_.wvu.Rows" sId="3"/>
    <undo index="18" exp="area" ref3D="1" dr="$A$68:$XFD$68" dn="Z_42584DC0_1D41_4C93_9B38_C388E7B8DAC4_.wvu.Rows" sId="3"/>
    <undo index="16" exp="area" ref3D="1" dr="$A$63:$XFD$63" dn="Z_42584DC0_1D41_4C93_9B38_C388E7B8DAC4_.wvu.Rows" sId="3"/>
    <undo index="16" exp="area" ref3D="1" dr="$A$135:$XFD$137" dn="Z_3DCB9AAA_F09C_4EA6_B992_F93E466D374A_.wvu.Rows" sId="3"/>
    <undo index="14" exp="area" ref3D="1" dr="$A$107:$XFD$107" dn="Z_3DCB9AAA_F09C_4EA6_B992_F93E466D374A_.wvu.Rows" sId="3"/>
    <undo index="12" exp="area" ref3D="1" dr="$A$100:$XFD$100" dn="Z_3DCB9AAA_F09C_4EA6_B992_F93E466D374A_.wvu.Rows" sId="3"/>
    <undo index="10" exp="area" ref3D="1" dr="$A$83:$XFD$83" dn="Z_3DCB9AAA_F09C_4EA6_B992_F93E466D374A_.wvu.Rows" sId="3"/>
    <undo index="8" exp="area" ref3D="1" dr="$A$76:$XFD$76" dn="Z_3DCB9AAA_F09C_4EA6_B992_F93E466D374A_.wvu.Rows" sId="3"/>
    <undo index="18" exp="area" ref3D="1" dr="$A$135:$XFD$137" dn="Z_1A52382B_3765_4E8C_903F_6B8919B7242E_.wvu.Rows" sId="3"/>
    <undo index="16" exp="area" ref3D="1" dr="$A$107:$XFD$107" dn="Z_1A52382B_3765_4E8C_903F_6B8919B7242E_.wvu.Rows" sId="3"/>
    <undo index="14" exp="area" ref3D="1" dr="$A$100:$XFD$100" dn="Z_1A52382B_3765_4E8C_903F_6B8919B7242E_.wvu.Rows" sId="3"/>
    <undo index="12" exp="area" ref3D="1" dr="$A$83:$XFD$83" dn="Z_1A52382B_3765_4E8C_903F_6B8919B7242E_.wvu.Rows" sId="3"/>
    <undo index="10" exp="area" ref3D="1" dr="$A$76:$XFD$76" dn="Z_1A52382B_3765_4E8C_903F_6B8919B7242E_.wvu.Rows" sId="3"/>
    <undo index="8" exp="area" ref3D="1" dr="$A$63:$XFD$63" dn="Z_1A52382B_3765_4E8C_903F_6B8919B7242E_.wvu.Rows" sId="3"/>
    <undo index="24" exp="area" ref3D="1" dr="$A$140:$XFD$141" dn="Z_1718F1EE_9F48_4DBE_9531_3B70F9C4A5DD_.wvu.Rows" sId="3"/>
    <undo index="22" exp="area" ref3D="1" dr="$A$135:$XFD$137" dn="Z_1718F1EE_9F48_4DBE_9531_3B70F9C4A5DD_.wvu.Rows" sId="3"/>
    <undo index="20" exp="area" ref3D="1" dr="$A$107:$XFD$107" dn="Z_1718F1EE_9F48_4DBE_9531_3B70F9C4A5DD_.wvu.Rows" sId="3"/>
    <undo index="18" exp="area" ref3D="1" dr="$A$100:$XFD$100" dn="Z_1718F1EE_9F48_4DBE_9531_3B70F9C4A5DD_.wvu.Rows" sId="3"/>
    <undo index="16" exp="area" ref3D="1" dr="$A$83:$XFD$83" dn="Z_1718F1EE_9F48_4DBE_9531_3B70F9C4A5DD_.wvu.Rows" sId="3"/>
    <undo index="14" exp="area" ref3D="1" dr="$A$76:$XFD$7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адм. правонаруш. в обл. рег. произ-ва спирта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30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indexed="9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8" sId="3" ref="A57:XFD57" action="deleteRow">
    <undo index="7" exp="ref" v="1" dr="C57" r="C53" sId="3"/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1160802001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нарушение оборота табачной продукции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9" sId="3" ref="A57:XFD57" action="deleteRow">
    <undo index="9" exp="ref" v="1" dr="C57" r="C53" sId="3"/>
    <undo index="16" exp="area" ref3D="1" dr="$A$133:$XFD$135" dn="Z_B31C8DB7_3E78_4144_A6B5_8DE36DE63F0E_.wvu.Rows" sId="3"/>
    <undo index="14" exp="area" ref3D="1" dr="$A$105:$XFD$105" dn="Z_B31C8DB7_3E78_4144_A6B5_8DE36DE63F0E_.wvu.Rows" sId="3"/>
    <undo index="12" exp="area" ref3D="1" dr="$A$98:$XFD$98" dn="Z_B31C8DB7_3E78_4144_A6B5_8DE36DE63F0E_.wvu.Rows" sId="3"/>
    <undo index="10" exp="area" ref3D="1" dr="$A$81:$XFD$81" dn="Z_B31C8DB7_3E78_4144_A6B5_8DE36DE63F0E_.wvu.Rows" sId="3"/>
    <undo index="8" exp="area" ref3D="1" dr="$A$74:$XFD$74" dn="Z_B31C8DB7_3E78_4144_A6B5_8DE36DE63F0E_.wvu.Rows" sId="3"/>
    <undo index="22" exp="area" ref3D="1" dr="$A$138:$XFD$139" dn="Z_B30CE22D_C12F_4E12_8BB9_3AAE0A6991CC_.wvu.Rows" sId="3"/>
    <undo index="20" exp="area" ref3D="1" dr="$A$133:$XFD$135" dn="Z_B30CE22D_C12F_4E12_8BB9_3AAE0A6991CC_.wvu.Rows" sId="3"/>
    <undo index="18" exp="area" ref3D="1" dr="$A$98:$XFD$98" dn="Z_B30CE22D_C12F_4E12_8BB9_3AAE0A6991CC_.wvu.Rows" sId="3"/>
    <undo index="16" exp="area" ref3D="1" dr="$A$81:$XFD$81" dn="Z_B30CE22D_C12F_4E12_8BB9_3AAE0A6991CC_.wvu.Rows" sId="3"/>
    <undo index="14" exp="area" ref3D="1" dr="$A$74:$XFD$74" dn="Z_B30CE22D_C12F_4E12_8BB9_3AAE0A6991CC_.wvu.Rows" sId="3"/>
    <undo index="12" exp="area" ref3D="1" dr="$A$61:$XFD$61" dn="Z_B30CE22D_C12F_4E12_8BB9_3AAE0A6991CC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22" exp="area" ref3D="1" dr="$A$105:$XFD$105" dn="Z_A54C432C_6C68_4B53_A75C_446EB3A61B2B_.wvu.Rows" sId="3"/>
    <undo index="20" exp="area" ref3D="1" dr="$A$98:$XFD$98" dn="Z_A54C432C_6C68_4B53_A75C_446EB3A61B2B_.wvu.Rows" sId="3"/>
    <undo index="18" exp="area" ref3D="1" dr="$A$81:$XFD$81" dn="Z_A54C432C_6C68_4B53_A75C_446EB3A61B2B_.wvu.Rows" sId="3"/>
    <undo index="16" exp="area" ref3D="1" dr="$A$74:$XFD$74" dn="Z_A54C432C_6C68_4B53_A75C_446EB3A61B2B_.wvu.Rows" sId="3"/>
    <undo index="14" exp="area" ref3D="1" dr="$A$61:$XFD$61" dn="Z_A54C432C_6C68_4B53_A75C_446EB3A61B2B_.wvu.Rows" sId="3"/>
    <undo index="22" exp="area" ref3D="1" dr="$A$138:$XFD$139" dn="Z_61528DAC_5C4C_48F4_ADE2_8A724B05A086_.wvu.Rows" sId="3"/>
    <undo index="20" exp="area" ref3D="1" dr="$A$133:$XFD$135" dn="Z_61528DAC_5C4C_48F4_ADE2_8A724B05A086_.wvu.Rows" sId="3"/>
    <undo index="18" exp="area" ref3D="1" dr="$A$105:$XFD$105" dn="Z_61528DAC_5C4C_48F4_ADE2_8A724B05A086_.wvu.Rows" sId="3"/>
    <undo index="16" exp="area" ref3D="1" dr="$A$98:$XFD$98" dn="Z_61528DAC_5C4C_48F4_ADE2_8A724B05A086_.wvu.Rows" sId="3"/>
    <undo index="14" exp="area" ref3D="1" dr="$A$61:$XFD$61" dn="Z_61528DAC_5C4C_48F4_ADE2_8A724B05A086_.wvu.Rows" sId="3"/>
    <undo index="16" exp="area" ref3D="1" dr="$A$133:$XFD$135" dn="Z_5BFCA170_DEAE_4D2C_98A0_1E68B427AC01_.wvu.Rows" sId="3"/>
    <undo index="14" exp="area" ref3D="1" dr="$A$105:$XFD$105" dn="Z_5BFCA170_DEAE_4D2C_98A0_1E68B427AC01_.wvu.Rows" sId="3"/>
    <undo index="12" exp="area" ref3D="1" dr="$A$98:$XFD$98" dn="Z_5BFCA170_DEAE_4D2C_98A0_1E68B427AC01_.wvu.Rows" sId="3"/>
    <undo index="10" exp="area" ref3D="1" dr="$A$81:$XFD$81" dn="Z_5BFCA170_DEAE_4D2C_98A0_1E68B427AC01_.wvu.Rows" sId="3"/>
    <undo index="8" exp="area" ref3D="1" dr="$A$74:$XFD$74" dn="Z_5BFCA170_DEAE_4D2C_98A0_1E68B427AC01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3:$XFD$113" dn="Z_42584DC0_1D41_4C93_9B38_C388E7B8DAC4_.wvu.Rows" sId="3"/>
    <undo index="32" exp="area" ref3D="1" dr="$A$105:$XFD$105" dn="Z_42584DC0_1D41_4C93_9B38_C388E7B8DAC4_.wvu.Rows" sId="3"/>
    <undo index="30" exp="area" ref3D="1" dr="$A$101:$XFD$101" dn="Z_42584DC0_1D41_4C93_9B38_C388E7B8DAC4_.wvu.Rows" sId="3"/>
    <undo index="28" exp="area" ref3D="1" dr="$A$98:$XFD$98" dn="Z_42584DC0_1D41_4C93_9B38_C388E7B8DAC4_.wvu.Rows" sId="3"/>
    <undo index="26" exp="area" ref3D="1" dr="$A$92:$XFD$92" dn="Z_42584DC0_1D41_4C93_9B38_C388E7B8DAC4_.wvu.Rows" sId="3"/>
    <undo index="24" exp="area" ref3D="1" dr="$A$81:$XFD$81" dn="Z_42584DC0_1D41_4C93_9B38_C388E7B8DAC4_.wvu.Rows" sId="3"/>
    <undo index="22" exp="area" ref3D="1" dr="$A$74:$XFD$74" dn="Z_42584DC0_1D41_4C93_9B38_C388E7B8DAC4_.wvu.Rows" sId="3"/>
    <undo index="20" exp="area" ref3D="1" dr="$A$68:$XFD$70" dn="Z_42584DC0_1D41_4C93_9B38_C388E7B8DAC4_.wvu.Rows" sId="3"/>
    <undo index="18" exp="area" ref3D="1" dr="$A$66:$XFD$66" dn="Z_42584DC0_1D41_4C93_9B38_C388E7B8DAC4_.wvu.Rows" sId="3"/>
    <undo index="16" exp="area" ref3D="1" dr="$A$61:$XFD$61" dn="Z_42584DC0_1D41_4C93_9B38_C388E7B8DAC4_.wvu.Rows" sId="3"/>
    <undo index="16" exp="area" ref3D="1" dr="$A$133:$XFD$135" dn="Z_3DCB9AAA_F09C_4EA6_B992_F93E466D374A_.wvu.Rows" sId="3"/>
    <undo index="14" exp="area" ref3D="1" dr="$A$105:$XFD$105" dn="Z_3DCB9AAA_F09C_4EA6_B992_F93E466D374A_.wvu.Rows" sId="3"/>
    <undo index="12" exp="area" ref3D="1" dr="$A$98:$XFD$98" dn="Z_3DCB9AAA_F09C_4EA6_B992_F93E466D374A_.wvu.Rows" sId="3"/>
    <undo index="10" exp="area" ref3D="1" dr="$A$81:$XFD$81" dn="Z_3DCB9AAA_F09C_4EA6_B992_F93E466D374A_.wvu.Rows" sId="3"/>
    <undo index="8" exp="area" ref3D="1" dr="$A$74:$XFD$74" dn="Z_3DCB9AAA_F09C_4EA6_B992_F93E466D374A_.wvu.Rows" sId="3"/>
    <undo index="18" exp="area" ref3D="1" dr="$A$133:$XFD$135" dn="Z_1A52382B_3765_4E8C_903F_6B8919B7242E_.wvu.Rows" sId="3"/>
    <undo index="16" exp="area" ref3D="1" dr="$A$105:$XFD$105" dn="Z_1A52382B_3765_4E8C_903F_6B8919B7242E_.wvu.Rows" sId="3"/>
    <undo index="14" exp="area" ref3D="1" dr="$A$98:$XFD$98" dn="Z_1A52382B_3765_4E8C_903F_6B8919B7242E_.wvu.Rows" sId="3"/>
    <undo index="12" exp="area" ref3D="1" dr="$A$81:$XFD$81" dn="Z_1A52382B_3765_4E8C_903F_6B8919B7242E_.wvu.Rows" sId="3"/>
    <undo index="10" exp="area" ref3D="1" dr="$A$74:$XFD$74" dn="Z_1A52382B_3765_4E8C_903F_6B8919B7242E_.wvu.Rows" sId="3"/>
    <undo index="8" exp="area" ref3D="1" dr="$A$61:$XFD$61" dn="Z_1A52382B_3765_4E8C_903F_6B8919B7242E_.wvu.Rows" sId="3"/>
    <undo index="24" exp="area" ref3D="1" dr="$A$138:$XFD$139" dn="Z_1718F1EE_9F48_4DBE_9531_3B70F9C4A5DD_.wvu.Rows" sId="3"/>
    <undo index="22" exp="area" ref3D="1" dr="$A$133:$XFD$135" dn="Z_1718F1EE_9F48_4DBE_9531_3B70F9C4A5DD_.wvu.Rows" sId="3"/>
    <undo index="20" exp="area" ref3D="1" dr="$A$105:$XFD$105" dn="Z_1718F1EE_9F48_4DBE_9531_3B70F9C4A5DD_.wvu.Rows" sId="3"/>
    <undo index="18" exp="area" ref3D="1" dr="$A$98:$XFD$98" dn="Z_1718F1EE_9F48_4DBE_9531_3B70F9C4A5DD_.wvu.Rows" sId="3"/>
    <undo index="16" exp="area" ref3D="1" dr="$A$81:$XFD$81" dn="Z_1718F1EE_9F48_4DBE_9531_3B70F9C4A5DD_.wvu.Rows" sId="3"/>
    <undo index="14" exp="area" ref3D="1" dr="$A$74:$XFD$7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1162105005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соверш. преступл, и возмещение ущерба имущ.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530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462.26582999999999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0" sId="3" ref="A57:XFD57" action="deleteRow">
    <undo index="11" exp="ref" v="1" dr="C57" r="C53" sId="3"/>
    <undo index="16" exp="area" ref3D="1" dr="$A$132:$XFD$134" dn="Z_B31C8DB7_3E78_4144_A6B5_8DE36DE63F0E_.wvu.Rows" sId="3"/>
    <undo index="14" exp="area" ref3D="1" dr="$A$104:$XFD$104" dn="Z_B31C8DB7_3E78_4144_A6B5_8DE36DE63F0E_.wvu.Rows" sId="3"/>
    <undo index="12" exp="area" ref3D="1" dr="$A$97:$XFD$97" dn="Z_B31C8DB7_3E78_4144_A6B5_8DE36DE63F0E_.wvu.Rows" sId="3"/>
    <undo index="10" exp="area" ref3D="1" dr="$A$80:$XFD$80" dn="Z_B31C8DB7_3E78_4144_A6B5_8DE36DE63F0E_.wvu.Rows" sId="3"/>
    <undo index="8" exp="area" ref3D="1" dr="$A$73:$XFD$73" dn="Z_B31C8DB7_3E78_4144_A6B5_8DE36DE63F0E_.wvu.Rows" sId="3"/>
    <undo index="22" exp="area" ref3D="1" dr="$A$137:$XFD$138" dn="Z_B30CE22D_C12F_4E12_8BB9_3AAE0A6991CC_.wvu.Rows" sId="3"/>
    <undo index="20" exp="area" ref3D="1" dr="$A$132:$XFD$134" dn="Z_B30CE22D_C12F_4E12_8BB9_3AAE0A6991CC_.wvu.Rows" sId="3"/>
    <undo index="18" exp="area" ref3D="1" dr="$A$97:$XFD$97" dn="Z_B30CE22D_C12F_4E12_8BB9_3AAE0A6991CC_.wvu.Rows" sId="3"/>
    <undo index="16" exp="area" ref3D="1" dr="$A$80:$XFD$80" dn="Z_B30CE22D_C12F_4E12_8BB9_3AAE0A6991CC_.wvu.Rows" sId="3"/>
    <undo index="14" exp="area" ref3D="1" dr="$A$73:$XFD$73" dn="Z_B30CE22D_C12F_4E12_8BB9_3AAE0A6991CC_.wvu.Rows" sId="3"/>
    <undo index="12" exp="area" ref3D="1" dr="$A$60:$XFD$60" dn="Z_B30CE22D_C12F_4E12_8BB9_3AAE0A6991CC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22" exp="area" ref3D="1" dr="$A$104:$XFD$104" dn="Z_A54C432C_6C68_4B53_A75C_446EB3A61B2B_.wvu.Rows" sId="3"/>
    <undo index="20" exp="area" ref3D="1" dr="$A$97:$XFD$97" dn="Z_A54C432C_6C68_4B53_A75C_446EB3A61B2B_.wvu.Rows" sId="3"/>
    <undo index="18" exp="area" ref3D="1" dr="$A$80:$XFD$80" dn="Z_A54C432C_6C68_4B53_A75C_446EB3A61B2B_.wvu.Rows" sId="3"/>
    <undo index="16" exp="area" ref3D="1" dr="$A$73:$XFD$73" dn="Z_A54C432C_6C68_4B53_A75C_446EB3A61B2B_.wvu.Rows" sId="3"/>
    <undo index="14" exp="area" ref3D="1" dr="$A$60:$XFD$60" dn="Z_A54C432C_6C68_4B53_A75C_446EB3A61B2B_.wvu.Rows" sId="3"/>
    <undo index="22" exp="area" ref3D="1" dr="$A$137:$XFD$138" dn="Z_61528DAC_5C4C_48F4_ADE2_8A724B05A086_.wvu.Rows" sId="3"/>
    <undo index="20" exp="area" ref3D="1" dr="$A$132:$XFD$134" dn="Z_61528DAC_5C4C_48F4_ADE2_8A724B05A086_.wvu.Rows" sId="3"/>
    <undo index="18" exp="area" ref3D="1" dr="$A$104:$XFD$104" dn="Z_61528DAC_5C4C_48F4_ADE2_8A724B05A086_.wvu.Rows" sId="3"/>
    <undo index="16" exp="area" ref3D="1" dr="$A$97:$XFD$97" dn="Z_61528DAC_5C4C_48F4_ADE2_8A724B05A086_.wvu.Rows" sId="3"/>
    <undo index="14" exp="area" ref3D="1" dr="$A$60:$XFD$60" dn="Z_61528DAC_5C4C_48F4_ADE2_8A724B05A086_.wvu.Rows" sId="3"/>
    <undo index="16" exp="area" ref3D="1" dr="$A$132:$XFD$134" dn="Z_5BFCA170_DEAE_4D2C_98A0_1E68B427AC01_.wvu.Rows" sId="3"/>
    <undo index="14" exp="area" ref3D="1" dr="$A$104:$XFD$104" dn="Z_5BFCA170_DEAE_4D2C_98A0_1E68B427AC01_.wvu.Rows" sId="3"/>
    <undo index="12" exp="area" ref3D="1" dr="$A$97:$XFD$97" dn="Z_5BFCA170_DEAE_4D2C_98A0_1E68B427AC01_.wvu.Rows" sId="3"/>
    <undo index="10" exp="area" ref3D="1" dr="$A$80:$XFD$80" dn="Z_5BFCA170_DEAE_4D2C_98A0_1E68B427AC01_.wvu.Rows" sId="3"/>
    <undo index="8" exp="area" ref3D="1" dr="$A$73:$XFD$73" dn="Z_5BFCA170_DEAE_4D2C_98A0_1E68B427AC01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12:$XFD$112" dn="Z_42584DC0_1D41_4C93_9B38_C388E7B8DAC4_.wvu.Rows" sId="3"/>
    <undo index="32" exp="area" ref3D="1" dr="$A$104:$XFD$104" dn="Z_42584DC0_1D41_4C93_9B38_C388E7B8DAC4_.wvu.Rows" sId="3"/>
    <undo index="30" exp="area" ref3D="1" dr="$A$100:$XFD$100" dn="Z_42584DC0_1D41_4C93_9B38_C388E7B8DAC4_.wvu.Rows" sId="3"/>
    <undo index="28" exp="area" ref3D="1" dr="$A$97:$XFD$97" dn="Z_42584DC0_1D41_4C93_9B38_C388E7B8DAC4_.wvu.Rows" sId="3"/>
    <undo index="26" exp="area" ref3D="1" dr="$A$91:$XFD$91" dn="Z_42584DC0_1D41_4C93_9B38_C388E7B8DAC4_.wvu.Rows" sId="3"/>
    <undo index="24" exp="area" ref3D="1" dr="$A$80:$XFD$80" dn="Z_42584DC0_1D41_4C93_9B38_C388E7B8DAC4_.wvu.Rows" sId="3"/>
    <undo index="22" exp="area" ref3D="1" dr="$A$73:$XFD$73" dn="Z_42584DC0_1D41_4C93_9B38_C388E7B8DAC4_.wvu.Rows" sId="3"/>
    <undo index="20" exp="area" ref3D="1" dr="$A$67:$XFD$69" dn="Z_42584DC0_1D41_4C93_9B38_C388E7B8DAC4_.wvu.Rows" sId="3"/>
    <undo index="18" exp="area" ref3D="1" dr="$A$65:$XFD$65" dn="Z_42584DC0_1D41_4C93_9B38_C388E7B8DAC4_.wvu.Rows" sId="3"/>
    <undo index="16" exp="area" ref3D="1" dr="$A$60:$XFD$60" dn="Z_42584DC0_1D41_4C93_9B38_C388E7B8DAC4_.wvu.Rows" sId="3"/>
    <undo index="16" exp="area" ref3D="1" dr="$A$132:$XFD$134" dn="Z_3DCB9AAA_F09C_4EA6_B992_F93E466D374A_.wvu.Rows" sId="3"/>
    <undo index="14" exp="area" ref3D="1" dr="$A$104:$XFD$104" dn="Z_3DCB9AAA_F09C_4EA6_B992_F93E466D374A_.wvu.Rows" sId="3"/>
    <undo index="12" exp="area" ref3D="1" dr="$A$97:$XFD$97" dn="Z_3DCB9AAA_F09C_4EA6_B992_F93E466D374A_.wvu.Rows" sId="3"/>
    <undo index="10" exp="area" ref3D="1" dr="$A$80:$XFD$80" dn="Z_3DCB9AAA_F09C_4EA6_B992_F93E466D374A_.wvu.Rows" sId="3"/>
    <undo index="8" exp="area" ref3D="1" dr="$A$73:$XFD$73" dn="Z_3DCB9AAA_F09C_4EA6_B992_F93E466D374A_.wvu.Rows" sId="3"/>
    <undo index="18" exp="area" ref3D="1" dr="$A$132:$XFD$134" dn="Z_1A52382B_3765_4E8C_903F_6B8919B7242E_.wvu.Rows" sId="3"/>
    <undo index="16" exp="area" ref3D="1" dr="$A$104:$XFD$104" dn="Z_1A52382B_3765_4E8C_903F_6B8919B7242E_.wvu.Rows" sId="3"/>
    <undo index="14" exp="area" ref3D="1" dr="$A$97:$XFD$97" dn="Z_1A52382B_3765_4E8C_903F_6B8919B7242E_.wvu.Rows" sId="3"/>
    <undo index="12" exp="area" ref3D="1" dr="$A$80:$XFD$80" dn="Z_1A52382B_3765_4E8C_903F_6B8919B7242E_.wvu.Rows" sId="3"/>
    <undo index="10" exp="area" ref3D="1" dr="$A$73:$XFD$73" dn="Z_1A52382B_3765_4E8C_903F_6B8919B7242E_.wvu.Rows" sId="3"/>
    <undo index="8" exp="area" ref3D="1" dr="$A$60:$XFD$60" dn="Z_1A52382B_3765_4E8C_903F_6B8919B7242E_.wvu.Rows" sId="3"/>
    <undo index="24" exp="area" ref3D="1" dr="$A$137:$XFD$138" dn="Z_1718F1EE_9F48_4DBE_9531_3B70F9C4A5DD_.wvu.Rows" sId="3"/>
    <undo index="22" exp="area" ref3D="1" dr="$A$132:$XFD$134" dn="Z_1718F1EE_9F48_4DBE_9531_3B70F9C4A5DD_.wvu.Rows" sId="3"/>
    <undo index="20" exp="area" ref3D="1" dr="$A$104:$XFD$104" dn="Z_1718F1EE_9F48_4DBE_9531_3B70F9C4A5DD_.wvu.Rows" sId="3"/>
    <undo index="18" exp="area" ref3D="1" dr="$A$97:$XFD$97" dn="Z_1718F1EE_9F48_4DBE_9531_3B70F9C4A5DD_.wvu.Rows" sId="3"/>
    <undo index="16" exp="area" ref3D="1" dr="$A$80:$XFD$80" dn="Z_1718F1EE_9F48_4DBE_9531_3B70F9C4A5DD_.wvu.Rows" sId="3"/>
    <undo index="14" exp="area" ref3D="1" dr="$A$73:$XFD$73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закон. Об охране животного мира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1" sId="3" ref="A57:XFD57" action="deleteRow">
    <undo index="13" exp="ref" v="1" dr="C57" r="C53" sId="3"/>
    <undo index="16" exp="area" ref3D="1" dr="$A$131:$XFD$133" dn="Z_B31C8DB7_3E78_4144_A6B5_8DE36DE63F0E_.wvu.Rows" sId="3"/>
    <undo index="14" exp="area" ref3D="1" dr="$A$103:$XFD$103" dn="Z_B31C8DB7_3E78_4144_A6B5_8DE36DE63F0E_.wvu.Rows" sId="3"/>
    <undo index="12" exp="area" ref3D="1" dr="$A$96:$XFD$96" dn="Z_B31C8DB7_3E78_4144_A6B5_8DE36DE63F0E_.wvu.Rows" sId="3"/>
    <undo index="10" exp="area" ref3D="1" dr="$A$79:$XFD$79" dn="Z_B31C8DB7_3E78_4144_A6B5_8DE36DE63F0E_.wvu.Rows" sId="3"/>
    <undo index="8" exp="area" ref3D="1" dr="$A$72:$XFD$72" dn="Z_B31C8DB7_3E78_4144_A6B5_8DE36DE63F0E_.wvu.Rows" sId="3"/>
    <undo index="22" exp="area" ref3D="1" dr="$A$136:$XFD$137" dn="Z_B30CE22D_C12F_4E12_8BB9_3AAE0A6991CC_.wvu.Rows" sId="3"/>
    <undo index="20" exp="area" ref3D="1" dr="$A$131:$XFD$133" dn="Z_B30CE22D_C12F_4E12_8BB9_3AAE0A6991CC_.wvu.Rows" sId="3"/>
    <undo index="18" exp="area" ref3D="1" dr="$A$96:$XFD$96" dn="Z_B30CE22D_C12F_4E12_8BB9_3AAE0A6991CC_.wvu.Rows" sId="3"/>
    <undo index="16" exp="area" ref3D="1" dr="$A$79:$XFD$79" dn="Z_B30CE22D_C12F_4E12_8BB9_3AAE0A6991CC_.wvu.Rows" sId="3"/>
    <undo index="14" exp="area" ref3D="1" dr="$A$72:$XFD$72" dn="Z_B30CE22D_C12F_4E12_8BB9_3AAE0A6991CC_.wvu.Rows" sId="3"/>
    <undo index="12" exp="area" ref3D="1" dr="$A$59:$XFD$59" dn="Z_B30CE22D_C12F_4E12_8BB9_3AAE0A6991CC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22" exp="area" ref3D="1" dr="$A$103:$XFD$103" dn="Z_A54C432C_6C68_4B53_A75C_446EB3A61B2B_.wvu.Rows" sId="3"/>
    <undo index="20" exp="area" ref3D="1" dr="$A$96:$XFD$96" dn="Z_A54C432C_6C68_4B53_A75C_446EB3A61B2B_.wvu.Rows" sId="3"/>
    <undo index="18" exp="area" ref3D="1" dr="$A$79:$XFD$79" dn="Z_A54C432C_6C68_4B53_A75C_446EB3A61B2B_.wvu.Rows" sId="3"/>
    <undo index="16" exp="area" ref3D="1" dr="$A$72:$XFD$72" dn="Z_A54C432C_6C68_4B53_A75C_446EB3A61B2B_.wvu.Rows" sId="3"/>
    <undo index="14" exp="area" ref3D="1" dr="$A$59:$XFD$59" dn="Z_A54C432C_6C68_4B53_A75C_446EB3A61B2B_.wvu.Rows" sId="3"/>
    <undo index="22" exp="area" ref3D="1" dr="$A$136:$XFD$137" dn="Z_61528DAC_5C4C_48F4_ADE2_8A724B05A086_.wvu.Rows" sId="3"/>
    <undo index="20" exp="area" ref3D="1" dr="$A$131:$XFD$133" dn="Z_61528DAC_5C4C_48F4_ADE2_8A724B05A086_.wvu.Rows" sId="3"/>
    <undo index="18" exp="area" ref3D="1" dr="$A$103:$XFD$103" dn="Z_61528DAC_5C4C_48F4_ADE2_8A724B05A086_.wvu.Rows" sId="3"/>
    <undo index="16" exp="area" ref3D="1" dr="$A$96:$XFD$96" dn="Z_61528DAC_5C4C_48F4_ADE2_8A724B05A086_.wvu.Rows" sId="3"/>
    <undo index="14" exp="area" ref3D="1" dr="$A$59:$XFD$59" dn="Z_61528DAC_5C4C_48F4_ADE2_8A724B05A086_.wvu.Rows" sId="3"/>
    <undo index="16" exp="area" ref3D="1" dr="$A$131:$XFD$133" dn="Z_5BFCA170_DEAE_4D2C_98A0_1E68B427AC01_.wvu.Rows" sId="3"/>
    <undo index="14" exp="area" ref3D="1" dr="$A$103:$XFD$103" dn="Z_5BFCA170_DEAE_4D2C_98A0_1E68B427AC01_.wvu.Rows" sId="3"/>
    <undo index="12" exp="area" ref3D="1" dr="$A$96:$XFD$96" dn="Z_5BFCA170_DEAE_4D2C_98A0_1E68B427AC01_.wvu.Rows" sId="3"/>
    <undo index="10" exp="area" ref3D="1" dr="$A$79:$XFD$79" dn="Z_5BFCA170_DEAE_4D2C_98A0_1E68B427AC01_.wvu.Rows" sId="3"/>
    <undo index="8" exp="area" ref3D="1" dr="$A$72:$XFD$72" dn="Z_5BFCA170_DEAE_4D2C_98A0_1E68B427AC01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11:$XFD$111" dn="Z_42584DC0_1D41_4C93_9B38_C388E7B8DAC4_.wvu.Rows" sId="3"/>
    <undo index="32" exp="area" ref3D="1" dr="$A$103:$XFD$103" dn="Z_42584DC0_1D41_4C93_9B38_C388E7B8DAC4_.wvu.Rows" sId="3"/>
    <undo index="30" exp="area" ref3D="1" dr="$A$99:$XFD$99" dn="Z_42584DC0_1D41_4C93_9B38_C388E7B8DAC4_.wvu.Rows" sId="3"/>
    <undo index="28" exp="area" ref3D="1" dr="$A$96:$XFD$96" dn="Z_42584DC0_1D41_4C93_9B38_C388E7B8DAC4_.wvu.Rows" sId="3"/>
    <undo index="26" exp="area" ref3D="1" dr="$A$90:$XFD$90" dn="Z_42584DC0_1D41_4C93_9B38_C388E7B8DAC4_.wvu.Rows" sId="3"/>
    <undo index="24" exp="area" ref3D="1" dr="$A$79:$XFD$79" dn="Z_42584DC0_1D41_4C93_9B38_C388E7B8DAC4_.wvu.Rows" sId="3"/>
    <undo index="22" exp="area" ref3D="1" dr="$A$72:$XFD$72" dn="Z_42584DC0_1D41_4C93_9B38_C388E7B8DAC4_.wvu.Rows" sId="3"/>
    <undo index="20" exp="area" ref3D="1" dr="$A$66:$XFD$68" dn="Z_42584DC0_1D41_4C93_9B38_C388E7B8DAC4_.wvu.Rows" sId="3"/>
    <undo index="18" exp="area" ref3D="1" dr="$A$64:$XFD$64" dn="Z_42584DC0_1D41_4C93_9B38_C388E7B8DAC4_.wvu.Rows" sId="3"/>
    <undo index="16" exp="area" ref3D="1" dr="$A$59:$XFD$59" dn="Z_42584DC0_1D41_4C93_9B38_C388E7B8DAC4_.wvu.Rows" sId="3"/>
    <undo index="16" exp="area" ref3D="1" dr="$A$131:$XFD$133" dn="Z_3DCB9AAA_F09C_4EA6_B992_F93E466D374A_.wvu.Rows" sId="3"/>
    <undo index="14" exp="area" ref3D="1" dr="$A$103:$XFD$103" dn="Z_3DCB9AAA_F09C_4EA6_B992_F93E466D374A_.wvu.Rows" sId="3"/>
    <undo index="12" exp="area" ref3D="1" dr="$A$96:$XFD$96" dn="Z_3DCB9AAA_F09C_4EA6_B992_F93E466D374A_.wvu.Rows" sId="3"/>
    <undo index="10" exp="area" ref3D="1" dr="$A$79:$XFD$79" dn="Z_3DCB9AAA_F09C_4EA6_B992_F93E466D374A_.wvu.Rows" sId="3"/>
    <undo index="8" exp="area" ref3D="1" dr="$A$72:$XFD$72" dn="Z_3DCB9AAA_F09C_4EA6_B992_F93E466D374A_.wvu.Rows" sId="3"/>
    <undo index="18" exp="area" ref3D="1" dr="$A$131:$XFD$133" dn="Z_1A52382B_3765_4E8C_903F_6B8919B7242E_.wvu.Rows" sId="3"/>
    <undo index="16" exp="area" ref3D="1" dr="$A$103:$XFD$103" dn="Z_1A52382B_3765_4E8C_903F_6B8919B7242E_.wvu.Rows" sId="3"/>
    <undo index="14" exp="area" ref3D="1" dr="$A$96:$XFD$96" dn="Z_1A52382B_3765_4E8C_903F_6B8919B7242E_.wvu.Rows" sId="3"/>
    <undo index="12" exp="area" ref3D="1" dr="$A$79:$XFD$79" dn="Z_1A52382B_3765_4E8C_903F_6B8919B7242E_.wvu.Rows" sId="3"/>
    <undo index="10" exp="area" ref3D="1" dr="$A$72:$XFD$72" dn="Z_1A52382B_3765_4E8C_903F_6B8919B7242E_.wvu.Rows" sId="3"/>
    <undo index="8" exp="area" ref3D="1" dr="$A$59:$XFD$59" dn="Z_1A52382B_3765_4E8C_903F_6B8919B7242E_.wvu.Rows" sId="3"/>
    <undo index="24" exp="area" ref3D="1" dr="$A$136:$XFD$137" dn="Z_1718F1EE_9F48_4DBE_9531_3B70F9C4A5DD_.wvu.Rows" sId="3"/>
    <undo index="22" exp="area" ref3D="1" dr="$A$131:$XFD$133" dn="Z_1718F1EE_9F48_4DBE_9531_3B70F9C4A5DD_.wvu.Rows" sId="3"/>
    <undo index="20" exp="area" ref3D="1" dr="$A$103:$XFD$103" dn="Z_1718F1EE_9F48_4DBE_9531_3B70F9C4A5DD_.wvu.Rows" sId="3"/>
    <undo index="18" exp="area" ref3D="1" dr="$A$96:$XFD$96" dn="Z_1718F1EE_9F48_4DBE_9531_3B70F9C4A5DD_.wvu.Rows" sId="3"/>
    <undo index="16" exp="area" ref3D="1" dr="$A$79:$XFD$79" dn="Z_1718F1EE_9F48_4DBE_9531_3B70F9C4A5DD_.wvu.Rows" sId="3"/>
    <undo index="14" exp="area" ref3D="1" dr="$A$72:$XFD$72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1162505001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наруш.  Земельн закон.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2" sId="3" ref="A57:XFD57" action="deleteRow">
    <undo index="15" exp="ref" v="1" dr="C57" r="C53" sId="3"/>
    <undo index="16" exp="area" ref3D="1" dr="$A$130:$XFD$132" dn="Z_B31C8DB7_3E78_4144_A6B5_8DE36DE63F0E_.wvu.Rows" sId="3"/>
    <undo index="14" exp="area" ref3D="1" dr="$A$102:$XFD$102" dn="Z_B31C8DB7_3E78_4144_A6B5_8DE36DE63F0E_.wvu.Rows" sId="3"/>
    <undo index="12" exp="area" ref3D="1" dr="$A$95:$XFD$95" dn="Z_B31C8DB7_3E78_4144_A6B5_8DE36DE63F0E_.wvu.Rows" sId="3"/>
    <undo index="10" exp="area" ref3D="1" dr="$A$78:$XFD$78" dn="Z_B31C8DB7_3E78_4144_A6B5_8DE36DE63F0E_.wvu.Rows" sId="3"/>
    <undo index="8" exp="area" ref3D="1" dr="$A$71:$XFD$71" dn="Z_B31C8DB7_3E78_4144_A6B5_8DE36DE63F0E_.wvu.Rows" sId="3"/>
    <undo index="22" exp="area" ref3D="1" dr="$A$135:$XFD$136" dn="Z_B30CE22D_C12F_4E12_8BB9_3AAE0A6991CC_.wvu.Rows" sId="3"/>
    <undo index="20" exp="area" ref3D="1" dr="$A$130:$XFD$132" dn="Z_B30CE22D_C12F_4E12_8BB9_3AAE0A6991CC_.wvu.Rows" sId="3"/>
    <undo index="18" exp="area" ref3D="1" dr="$A$95:$XFD$95" dn="Z_B30CE22D_C12F_4E12_8BB9_3AAE0A6991CC_.wvu.Rows" sId="3"/>
    <undo index="16" exp="area" ref3D="1" dr="$A$78:$XFD$78" dn="Z_B30CE22D_C12F_4E12_8BB9_3AAE0A6991CC_.wvu.Rows" sId="3"/>
    <undo index="14" exp="area" ref3D="1" dr="$A$71:$XFD$71" dn="Z_B30CE22D_C12F_4E12_8BB9_3AAE0A6991CC_.wvu.Rows" sId="3"/>
    <undo index="12" exp="area" ref3D="1" dr="$A$58:$XFD$58" dn="Z_B30CE22D_C12F_4E12_8BB9_3AAE0A6991CC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22" exp="area" ref3D="1" dr="$A$102:$XFD$102" dn="Z_A54C432C_6C68_4B53_A75C_446EB3A61B2B_.wvu.Rows" sId="3"/>
    <undo index="20" exp="area" ref3D="1" dr="$A$95:$XFD$95" dn="Z_A54C432C_6C68_4B53_A75C_446EB3A61B2B_.wvu.Rows" sId="3"/>
    <undo index="18" exp="area" ref3D="1" dr="$A$78:$XFD$78" dn="Z_A54C432C_6C68_4B53_A75C_446EB3A61B2B_.wvu.Rows" sId="3"/>
    <undo index="16" exp="area" ref3D="1" dr="$A$71:$XFD$71" dn="Z_A54C432C_6C68_4B53_A75C_446EB3A61B2B_.wvu.Rows" sId="3"/>
    <undo index="14" exp="area" ref3D="1" dr="$A$58:$XFD$58" dn="Z_A54C432C_6C68_4B53_A75C_446EB3A61B2B_.wvu.Rows" sId="3"/>
    <undo index="22" exp="area" ref3D="1" dr="$A$135:$XFD$136" dn="Z_61528DAC_5C4C_48F4_ADE2_8A724B05A086_.wvu.Rows" sId="3"/>
    <undo index="20" exp="area" ref3D="1" dr="$A$130:$XFD$132" dn="Z_61528DAC_5C4C_48F4_ADE2_8A724B05A086_.wvu.Rows" sId="3"/>
    <undo index="18" exp="area" ref3D="1" dr="$A$102:$XFD$102" dn="Z_61528DAC_5C4C_48F4_ADE2_8A724B05A086_.wvu.Rows" sId="3"/>
    <undo index="16" exp="area" ref3D="1" dr="$A$95:$XFD$95" dn="Z_61528DAC_5C4C_48F4_ADE2_8A724B05A086_.wvu.Rows" sId="3"/>
    <undo index="14" exp="area" ref3D="1" dr="$A$58:$XFD$58" dn="Z_61528DAC_5C4C_48F4_ADE2_8A724B05A086_.wvu.Rows" sId="3"/>
    <undo index="16" exp="area" ref3D="1" dr="$A$130:$XFD$132" dn="Z_5BFCA170_DEAE_4D2C_98A0_1E68B427AC01_.wvu.Rows" sId="3"/>
    <undo index="14" exp="area" ref3D="1" dr="$A$102:$XFD$102" dn="Z_5BFCA170_DEAE_4D2C_98A0_1E68B427AC01_.wvu.Rows" sId="3"/>
    <undo index="12" exp="area" ref3D="1" dr="$A$95:$XFD$95" dn="Z_5BFCA170_DEAE_4D2C_98A0_1E68B427AC01_.wvu.Rows" sId="3"/>
    <undo index="10" exp="area" ref3D="1" dr="$A$78:$XFD$78" dn="Z_5BFCA170_DEAE_4D2C_98A0_1E68B427AC01_.wvu.Rows" sId="3"/>
    <undo index="8" exp="area" ref3D="1" dr="$A$71:$XFD$71" dn="Z_5BFCA170_DEAE_4D2C_98A0_1E68B427AC01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10:$XFD$110" dn="Z_42584DC0_1D41_4C93_9B38_C388E7B8DAC4_.wvu.Rows" sId="3"/>
    <undo index="32" exp="area" ref3D="1" dr="$A$102:$XFD$102" dn="Z_42584DC0_1D41_4C93_9B38_C388E7B8DAC4_.wvu.Rows" sId="3"/>
    <undo index="30" exp="area" ref3D="1" dr="$A$98:$XFD$98" dn="Z_42584DC0_1D41_4C93_9B38_C388E7B8DAC4_.wvu.Rows" sId="3"/>
    <undo index="28" exp="area" ref3D="1" dr="$A$95:$XFD$95" dn="Z_42584DC0_1D41_4C93_9B38_C388E7B8DAC4_.wvu.Rows" sId="3"/>
    <undo index="26" exp="area" ref3D="1" dr="$A$89:$XFD$89" dn="Z_42584DC0_1D41_4C93_9B38_C388E7B8DAC4_.wvu.Rows" sId="3"/>
    <undo index="24" exp="area" ref3D="1" dr="$A$78:$XFD$78" dn="Z_42584DC0_1D41_4C93_9B38_C388E7B8DAC4_.wvu.Rows" sId="3"/>
    <undo index="22" exp="area" ref3D="1" dr="$A$71:$XFD$71" dn="Z_42584DC0_1D41_4C93_9B38_C388E7B8DAC4_.wvu.Rows" sId="3"/>
    <undo index="20" exp="area" ref3D="1" dr="$A$65:$XFD$67" dn="Z_42584DC0_1D41_4C93_9B38_C388E7B8DAC4_.wvu.Rows" sId="3"/>
    <undo index="18" exp="area" ref3D="1" dr="$A$63:$XFD$63" dn="Z_42584DC0_1D41_4C93_9B38_C388E7B8DAC4_.wvu.Rows" sId="3"/>
    <undo index="16" exp="area" ref3D="1" dr="$A$58:$XFD$58" dn="Z_42584DC0_1D41_4C93_9B38_C388E7B8DAC4_.wvu.Rows" sId="3"/>
    <undo index="16" exp="area" ref3D="1" dr="$A$130:$XFD$132" dn="Z_3DCB9AAA_F09C_4EA6_B992_F93E466D374A_.wvu.Rows" sId="3"/>
    <undo index="14" exp="area" ref3D="1" dr="$A$102:$XFD$102" dn="Z_3DCB9AAA_F09C_4EA6_B992_F93E466D374A_.wvu.Rows" sId="3"/>
    <undo index="12" exp="area" ref3D="1" dr="$A$95:$XFD$95" dn="Z_3DCB9AAA_F09C_4EA6_B992_F93E466D374A_.wvu.Rows" sId="3"/>
    <undo index="10" exp="area" ref3D="1" dr="$A$78:$XFD$78" dn="Z_3DCB9AAA_F09C_4EA6_B992_F93E466D374A_.wvu.Rows" sId="3"/>
    <undo index="8" exp="area" ref3D="1" dr="$A$71:$XFD$71" dn="Z_3DCB9AAA_F09C_4EA6_B992_F93E466D374A_.wvu.Rows" sId="3"/>
    <undo index="18" exp="area" ref3D="1" dr="$A$130:$XFD$132" dn="Z_1A52382B_3765_4E8C_903F_6B8919B7242E_.wvu.Rows" sId="3"/>
    <undo index="16" exp="area" ref3D="1" dr="$A$102:$XFD$102" dn="Z_1A52382B_3765_4E8C_903F_6B8919B7242E_.wvu.Rows" sId="3"/>
    <undo index="14" exp="area" ref3D="1" dr="$A$95:$XFD$95" dn="Z_1A52382B_3765_4E8C_903F_6B8919B7242E_.wvu.Rows" sId="3"/>
    <undo index="12" exp="area" ref3D="1" dr="$A$78:$XFD$78" dn="Z_1A52382B_3765_4E8C_903F_6B8919B7242E_.wvu.Rows" sId="3"/>
    <undo index="10" exp="area" ref3D="1" dr="$A$71:$XFD$71" dn="Z_1A52382B_3765_4E8C_903F_6B8919B7242E_.wvu.Rows" sId="3"/>
    <undo index="8" exp="area" ref3D="1" dr="$A$58:$XFD$58" dn="Z_1A52382B_3765_4E8C_903F_6B8919B7242E_.wvu.Rows" sId="3"/>
    <undo index="24" exp="area" ref3D="1" dr="$A$135:$XFD$136" dn="Z_1718F1EE_9F48_4DBE_9531_3B70F9C4A5DD_.wvu.Rows" sId="3"/>
    <undo index="22" exp="area" ref3D="1" dr="$A$130:$XFD$132" dn="Z_1718F1EE_9F48_4DBE_9531_3B70F9C4A5DD_.wvu.Rows" sId="3"/>
    <undo index="20" exp="area" ref3D="1" dr="$A$102:$XFD$102" dn="Z_1718F1EE_9F48_4DBE_9531_3B70F9C4A5DD_.wvu.Rows" sId="3"/>
    <undo index="18" exp="area" ref3D="1" dr="$A$95:$XFD$95" dn="Z_1718F1EE_9F48_4DBE_9531_3B70F9C4A5DD_.wvu.Rows" sId="3"/>
    <undo index="16" exp="area" ref3D="1" dr="$A$78:$XFD$78" dn="Z_1718F1EE_9F48_4DBE_9531_3B70F9C4A5DD_.wvu.Rows" sId="3"/>
    <undo index="14" exp="area" ref3D="1" dr="$A$71:$XFD$71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1162506001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Земельного законодательства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170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166.81963999999999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3" sId="3" ref="A57:XFD57" action="deleteRow">
    <undo index="17" exp="ref" v="1" dr="C57" r="C53" sId="3"/>
    <undo index="16" exp="area" ref3D="1" dr="$A$129:$XFD$131" dn="Z_B31C8DB7_3E78_4144_A6B5_8DE36DE63F0E_.wvu.Rows" sId="3"/>
    <undo index="14" exp="area" ref3D="1" dr="$A$101:$XFD$101" dn="Z_B31C8DB7_3E78_4144_A6B5_8DE36DE63F0E_.wvu.Rows" sId="3"/>
    <undo index="12" exp="area" ref3D="1" dr="$A$94:$XFD$94" dn="Z_B31C8DB7_3E78_4144_A6B5_8DE36DE63F0E_.wvu.Rows" sId="3"/>
    <undo index="10" exp="area" ref3D="1" dr="$A$77:$XFD$77" dn="Z_B31C8DB7_3E78_4144_A6B5_8DE36DE63F0E_.wvu.Rows" sId="3"/>
    <undo index="8" exp="area" ref3D="1" dr="$A$70:$XFD$70" dn="Z_B31C8DB7_3E78_4144_A6B5_8DE36DE63F0E_.wvu.Rows" sId="3"/>
    <undo index="22" exp="area" ref3D="1" dr="$A$134:$XFD$135" dn="Z_B30CE22D_C12F_4E12_8BB9_3AAE0A6991CC_.wvu.Rows" sId="3"/>
    <undo index="20" exp="area" ref3D="1" dr="$A$129:$XFD$131" dn="Z_B30CE22D_C12F_4E12_8BB9_3AAE0A6991CC_.wvu.Rows" sId="3"/>
    <undo index="18" exp="area" ref3D="1" dr="$A$94:$XFD$94" dn="Z_B30CE22D_C12F_4E12_8BB9_3AAE0A6991CC_.wvu.Rows" sId="3"/>
    <undo index="16" exp="area" ref3D="1" dr="$A$77:$XFD$77" dn="Z_B30CE22D_C12F_4E12_8BB9_3AAE0A6991CC_.wvu.Rows" sId="3"/>
    <undo index="14" exp="area" ref3D="1" dr="$A$70:$XFD$70" dn="Z_B30CE22D_C12F_4E12_8BB9_3AAE0A6991CC_.wvu.Rows" sId="3"/>
    <undo index="12" exp="area" ref3D="1" dr="$A$57:$XFD$57" dn="Z_B30CE22D_C12F_4E12_8BB9_3AAE0A6991CC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22" exp="area" ref3D="1" dr="$A$101:$XFD$101" dn="Z_A54C432C_6C68_4B53_A75C_446EB3A61B2B_.wvu.Rows" sId="3"/>
    <undo index="20" exp="area" ref3D="1" dr="$A$94:$XFD$94" dn="Z_A54C432C_6C68_4B53_A75C_446EB3A61B2B_.wvu.Rows" sId="3"/>
    <undo index="18" exp="area" ref3D="1" dr="$A$77:$XFD$77" dn="Z_A54C432C_6C68_4B53_A75C_446EB3A61B2B_.wvu.Rows" sId="3"/>
    <undo index="16" exp="area" ref3D="1" dr="$A$70:$XFD$70" dn="Z_A54C432C_6C68_4B53_A75C_446EB3A61B2B_.wvu.Rows" sId="3"/>
    <undo index="14" exp="area" ref3D="1" dr="$A$57:$XFD$57" dn="Z_A54C432C_6C68_4B53_A75C_446EB3A61B2B_.wvu.Rows" sId="3"/>
    <undo index="22" exp="area" ref3D="1" dr="$A$134:$XFD$135" dn="Z_61528DAC_5C4C_48F4_ADE2_8A724B05A086_.wvu.Rows" sId="3"/>
    <undo index="20" exp="area" ref3D="1" dr="$A$129:$XFD$131" dn="Z_61528DAC_5C4C_48F4_ADE2_8A724B05A086_.wvu.Rows" sId="3"/>
    <undo index="18" exp="area" ref3D="1" dr="$A$101:$XFD$101" dn="Z_61528DAC_5C4C_48F4_ADE2_8A724B05A086_.wvu.Rows" sId="3"/>
    <undo index="16" exp="area" ref3D="1" dr="$A$94:$XFD$94" dn="Z_61528DAC_5C4C_48F4_ADE2_8A724B05A086_.wvu.Rows" sId="3"/>
    <undo index="14" exp="area" ref3D="1" dr="$A$57:$XFD$57" dn="Z_61528DAC_5C4C_48F4_ADE2_8A724B05A086_.wvu.Rows" sId="3"/>
    <undo index="16" exp="area" ref3D="1" dr="$A$129:$XFD$131" dn="Z_5BFCA170_DEAE_4D2C_98A0_1E68B427AC01_.wvu.Rows" sId="3"/>
    <undo index="14" exp="area" ref3D="1" dr="$A$101:$XFD$101" dn="Z_5BFCA170_DEAE_4D2C_98A0_1E68B427AC01_.wvu.Rows" sId="3"/>
    <undo index="12" exp="area" ref3D="1" dr="$A$94:$XFD$94" dn="Z_5BFCA170_DEAE_4D2C_98A0_1E68B427AC01_.wvu.Rows" sId="3"/>
    <undo index="10" exp="area" ref3D="1" dr="$A$77:$XFD$77" dn="Z_5BFCA170_DEAE_4D2C_98A0_1E68B427AC01_.wvu.Rows" sId="3"/>
    <undo index="8" exp="area" ref3D="1" dr="$A$70:$XFD$70" dn="Z_5BFCA170_DEAE_4D2C_98A0_1E68B427AC01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9:$XFD$109" dn="Z_42584DC0_1D41_4C93_9B38_C388E7B8DAC4_.wvu.Rows" sId="3"/>
    <undo index="32" exp="area" ref3D="1" dr="$A$101:$XFD$101" dn="Z_42584DC0_1D41_4C93_9B38_C388E7B8DAC4_.wvu.Rows" sId="3"/>
    <undo index="30" exp="area" ref3D="1" dr="$A$97:$XFD$97" dn="Z_42584DC0_1D41_4C93_9B38_C388E7B8DAC4_.wvu.Rows" sId="3"/>
    <undo index="28" exp="area" ref3D="1" dr="$A$94:$XFD$94" dn="Z_42584DC0_1D41_4C93_9B38_C388E7B8DAC4_.wvu.Rows" sId="3"/>
    <undo index="26" exp="area" ref3D="1" dr="$A$88:$XFD$88" dn="Z_42584DC0_1D41_4C93_9B38_C388E7B8DAC4_.wvu.Rows" sId="3"/>
    <undo index="24" exp="area" ref3D="1" dr="$A$77:$XFD$77" dn="Z_42584DC0_1D41_4C93_9B38_C388E7B8DAC4_.wvu.Rows" sId="3"/>
    <undo index="22" exp="area" ref3D="1" dr="$A$70:$XFD$70" dn="Z_42584DC0_1D41_4C93_9B38_C388E7B8DAC4_.wvu.Rows" sId="3"/>
    <undo index="20" exp="area" ref3D="1" dr="$A$64:$XFD$66" dn="Z_42584DC0_1D41_4C93_9B38_C388E7B8DAC4_.wvu.Rows" sId="3"/>
    <undo index="18" exp="area" ref3D="1" dr="$A$62:$XFD$62" dn="Z_42584DC0_1D41_4C93_9B38_C388E7B8DAC4_.wvu.Rows" sId="3"/>
    <undo index="16" exp="area" ref3D="1" dr="$A$57:$XFD$57" dn="Z_42584DC0_1D41_4C93_9B38_C388E7B8DAC4_.wvu.Rows" sId="3"/>
    <undo index="16" exp="area" ref3D="1" dr="$A$129:$XFD$131" dn="Z_3DCB9AAA_F09C_4EA6_B992_F93E466D374A_.wvu.Rows" sId="3"/>
    <undo index="14" exp="area" ref3D="1" dr="$A$101:$XFD$101" dn="Z_3DCB9AAA_F09C_4EA6_B992_F93E466D374A_.wvu.Rows" sId="3"/>
    <undo index="12" exp="area" ref3D="1" dr="$A$94:$XFD$94" dn="Z_3DCB9AAA_F09C_4EA6_B992_F93E466D374A_.wvu.Rows" sId="3"/>
    <undo index="10" exp="area" ref3D="1" dr="$A$77:$XFD$77" dn="Z_3DCB9AAA_F09C_4EA6_B992_F93E466D374A_.wvu.Rows" sId="3"/>
    <undo index="8" exp="area" ref3D="1" dr="$A$70:$XFD$70" dn="Z_3DCB9AAA_F09C_4EA6_B992_F93E466D374A_.wvu.Rows" sId="3"/>
    <undo index="18" exp="area" ref3D="1" dr="$A$129:$XFD$131" dn="Z_1A52382B_3765_4E8C_903F_6B8919B7242E_.wvu.Rows" sId="3"/>
    <undo index="16" exp="area" ref3D="1" dr="$A$101:$XFD$101" dn="Z_1A52382B_3765_4E8C_903F_6B8919B7242E_.wvu.Rows" sId="3"/>
    <undo index="14" exp="area" ref3D="1" dr="$A$94:$XFD$94" dn="Z_1A52382B_3765_4E8C_903F_6B8919B7242E_.wvu.Rows" sId="3"/>
    <undo index="12" exp="area" ref3D="1" dr="$A$77:$XFD$77" dn="Z_1A52382B_3765_4E8C_903F_6B8919B7242E_.wvu.Rows" sId="3"/>
    <undo index="10" exp="area" ref3D="1" dr="$A$70:$XFD$70" dn="Z_1A52382B_3765_4E8C_903F_6B8919B7242E_.wvu.Rows" sId="3"/>
    <undo index="8" exp="area" ref3D="1" dr="$A$57:$XFD$57" dn="Z_1A52382B_3765_4E8C_903F_6B8919B7242E_.wvu.Rows" sId="3"/>
    <undo index="24" exp="area" ref3D="1" dr="$A$134:$XFD$135" dn="Z_1718F1EE_9F48_4DBE_9531_3B70F9C4A5DD_.wvu.Rows" sId="3"/>
    <undo index="22" exp="area" ref3D="1" dr="$A$129:$XFD$131" dn="Z_1718F1EE_9F48_4DBE_9531_3B70F9C4A5DD_.wvu.Rows" sId="3"/>
    <undo index="20" exp="area" ref3D="1" dr="$A$101:$XFD$101" dn="Z_1718F1EE_9F48_4DBE_9531_3B70F9C4A5DD_.wvu.Rows" sId="3"/>
    <undo index="18" exp="area" ref3D="1" dr="$A$94:$XFD$94" dn="Z_1718F1EE_9F48_4DBE_9531_3B70F9C4A5DD_.wvu.Rows" sId="3"/>
    <undo index="16" exp="area" ref3D="1" dr="$A$77:$XFD$77" dn="Z_1718F1EE_9F48_4DBE_9531_3B70F9C4A5DD_.wvu.Rows" sId="3"/>
    <undo index="14" exp="area" ref3D="1" dr="$A$70:$XFD$70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1162700001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ФЗ "О пожарной безопасности"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4" sId="3" ref="A57:XFD57" action="deleteRow">
    <undo index="19" exp="ref" v="1" dr="C57" r="C53" sId="3"/>
    <undo index="16" exp="area" ref3D="1" dr="$A$128:$XFD$130" dn="Z_B31C8DB7_3E78_4144_A6B5_8DE36DE63F0E_.wvu.Rows" sId="3"/>
    <undo index="14" exp="area" ref3D="1" dr="$A$100:$XFD$100" dn="Z_B31C8DB7_3E78_4144_A6B5_8DE36DE63F0E_.wvu.Rows" sId="3"/>
    <undo index="12" exp="area" ref3D="1" dr="$A$93:$XFD$93" dn="Z_B31C8DB7_3E78_4144_A6B5_8DE36DE63F0E_.wvu.Rows" sId="3"/>
    <undo index="10" exp="area" ref3D="1" dr="$A$76:$XFD$76" dn="Z_B31C8DB7_3E78_4144_A6B5_8DE36DE63F0E_.wvu.Rows" sId="3"/>
    <undo index="8" exp="area" ref3D="1" dr="$A$69:$XFD$69" dn="Z_B31C8DB7_3E78_4144_A6B5_8DE36DE63F0E_.wvu.Rows" sId="3"/>
    <undo index="22" exp="area" ref3D="1" dr="$A$133:$XFD$134" dn="Z_B30CE22D_C12F_4E12_8BB9_3AAE0A6991CC_.wvu.Rows" sId="3"/>
    <undo index="20" exp="area" ref3D="1" dr="$A$128:$XFD$130" dn="Z_B30CE22D_C12F_4E12_8BB9_3AAE0A6991CC_.wvu.Rows" sId="3"/>
    <undo index="18" exp="area" ref3D="1" dr="$A$93:$XFD$93" dn="Z_B30CE22D_C12F_4E12_8BB9_3AAE0A6991CC_.wvu.Rows" sId="3"/>
    <undo index="16" exp="area" ref3D="1" dr="$A$76:$XFD$76" dn="Z_B30CE22D_C12F_4E12_8BB9_3AAE0A6991CC_.wvu.Rows" sId="3"/>
    <undo index="14" exp="area" ref3D="1" dr="$A$69:$XFD$69" dn="Z_B30CE22D_C12F_4E12_8BB9_3AAE0A6991CC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22" exp="area" ref3D="1" dr="$A$100:$XFD$100" dn="Z_A54C432C_6C68_4B53_A75C_446EB3A61B2B_.wvu.Rows" sId="3"/>
    <undo index="20" exp="area" ref3D="1" dr="$A$93:$XFD$93" dn="Z_A54C432C_6C68_4B53_A75C_446EB3A61B2B_.wvu.Rows" sId="3"/>
    <undo index="18" exp="area" ref3D="1" dr="$A$76:$XFD$76" dn="Z_A54C432C_6C68_4B53_A75C_446EB3A61B2B_.wvu.Rows" sId="3"/>
    <undo index="16" exp="area" ref3D="1" dr="$A$69:$XFD$69" dn="Z_A54C432C_6C68_4B53_A75C_446EB3A61B2B_.wvu.Rows" sId="3"/>
    <undo index="22" exp="area" ref3D="1" dr="$A$133:$XFD$134" dn="Z_61528DAC_5C4C_48F4_ADE2_8A724B05A086_.wvu.Rows" sId="3"/>
    <undo index="20" exp="area" ref3D="1" dr="$A$128:$XFD$130" dn="Z_61528DAC_5C4C_48F4_ADE2_8A724B05A086_.wvu.Rows" sId="3"/>
    <undo index="18" exp="area" ref3D="1" dr="$A$100:$XFD$100" dn="Z_61528DAC_5C4C_48F4_ADE2_8A724B05A086_.wvu.Rows" sId="3"/>
    <undo index="16" exp="area" ref3D="1" dr="$A$93:$XFD$93" dn="Z_61528DAC_5C4C_48F4_ADE2_8A724B05A086_.wvu.Rows" sId="3"/>
    <undo index="16" exp="area" ref3D="1" dr="$A$128:$XFD$130" dn="Z_5BFCA170_DEAE_4D2C_98A0_1E68B427AC01_.wvu.Rows" sId="3"/>
    <undo index="14" exp="area" ref3D="1" dr="$A$100:$XFD$100" dn="Z_5BFCA170_DEAE_4D2C_98A0_1E68B427AC01_.wvu.Rows" sId="3"/>
    <undo index="12" exp="area" ref3D="1" dr="$A$93:$XFD$93" dn="Z_5BFCA170_DEAE_4D2C_98A0_1E68B427AC01_.wvu.Rows" sId="3"/>
    <undo index="10" exp="area" ref3D="1" dr="$A$76:$XFD$76" dn="Z_5BFCA170_DEAE_4D2C_98A0_1E68B427AC01_.wvu.Rows" sId="3"/>
    <undo index="8" exp="area" ref3D="1" dr="$A$69:$XFD$69" dn="Z_5BFCA170_DEAE_4D2C_98A0_1E68B427AC01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8:$XFD$108" dn="Z_42584DC0_1D41_4C93_9B38_C388E7B8DAC4_.wvu.Rows" sId="3"/>
    <undo index="32" exp="area" ref3D="1" dr="$A$100:$XFD$100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4" exp="area" ref3D="1" dr="$A$76:$XFD$76" dn="Z_42584DC0_1D41_4C93_9B38_C388E7B8DAC4_.wvu.Rows" sId="3"/>
    <undo index="22" exp="area" ref3D="1" dr="$A$69:$XFD$69" dn="Z_42584DC0_1D41_4C93_9B38_C388E7B8DAC4_.wvu.Rows" sId="3"/>
    <undo index="20" exp="area" ref3D="1" dr="$A$63:$XFD$65" dn="Z_42584DC0_1D41_4C93_9B38_C388E7B8DAC4_.wvu.Rows" sId="3"/>
    <undo index="18" exp="area" ref3D="1" dr="$A$61:$XFD$61" dn="Z_42584DC0_1D41_4C93_9B38_C388E7B8DAC4_.wvu.Rows" sId="3"/>
    <undo index="16" exp="area" ref3D="1" dr="$A$128:$XFD$130" dn="Z_3DCB9AAA_F09C_4EA6_B992_F93E466D374A_.wvu.Rows" sId="3"/>
    <undo index="14" exp="area" ref3D="1" dr="$A$100:$XFD$100" dn="Z_3DCB9AAA_F09C_4EA6_B992_F93E466D374A_.wvu.Rows" sId="3"/>
    <undo index="12" exp="area" ref3D="1" dr="$A$93:$XFD$93" dn="Z_3DCB9AAA_F09C_4EA6_B992_F93E466D374A_.wvu.Rows" sId="3"/>
    <undo index="10" exp="area" ref3D="1" dr="$A$76:$XFD$76" dn="Z_3DCB9AAA_F09C_4EA6_B992_F93E466D374A_.wvu.Rows" sId="3"/>
    <undo index="8" exp="area" ref3D="1" dr="$A$69:$XFD$69" dn="Z_3DCB9AAA_F09C_4EA6_B992_F93E466D374A_.wvu.Rows" sId="3"/>
    <undo index="18" exp="area" ref3D="1" dr="$A$128:$XFD$130" dn="Z_1A52382B_3765_4E8C_903F_6B8919B7242E_.wvu.Rows" sId="3"/>
    <undo index="16" exp="area" ref3D="1" dr="$A$100:$XFD$100" dn="Z_1A52382B_3765_4E8C_903F_6B8919B7242E_.wvu.Rows" sId="3"/>
    <undo index="14" exp="area" ref3D="1" dr="$A$93:$XFD$93" dn="Z_1A52382B_3765_4E8C_903F_6B8919B7242E_.wvu.Rows" sId="3"/>
    <undo index="12" exp="area" ref3D="1" dr="$A$76:$XFD$76" dn="Z_1A52382B_3765_4E8C_903F_6B8919B7242E_.wvu.Rows" sId="3"/>
    <undo index="10" exp="area" ref3D="1" dr="$A$69:$XFD$69" dn="Z_1A52382B_3765_4E8C_903F_6B8919B7242E_.wvu.Rows" sId="3"/>
    <undo index="24" exp="area" ref3D="1" dr="$A$133:$XFD$134" dn="Z_1718F1EE_9F48_4DBE_9531_3B70F9C4A5DD_.wvu.Rows" sId="3"/>
    <undo index="22" exp="area" ref3D="1" dr="$A$128:$XFD$130" dn="Z_1718F1EE_9F48_4DBE_9531_3B70F9C4A5DD_.wvu.Rows" sId="3"/>
    <undo index="20" exp="area" ref3D="1" dr="$A$100:$XFD$100" dn="Z_1718F1EE_9F48_4DBE_9531_3B70F9C4A5DD_.wvu.Rows" sId="3"/>
    <undo index="18" exp="area" ref3D="1" dr="$A$93:$XFD$93" dn="Z_1718F1EE_9F48_4DBE_9531_3B70F9C4A5DD_.wvu.Rows" sId="3"/>
    <undo index="16" exp="area" ref3D="1" dr="$A$76:$XFD$76" dn="Z_1718F1EE_9F48_4DBE_9531_3B70F9C4A5DD_.wvu.Rows" sId="3"/>
    <undo index="14" exp="area" ref3D="1" dr="$A$69:$XFD$69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Зак.в области сан.эпидем.благоп.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450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459.36588999999998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5" sId="3" ref="A57:XFD57" action="deleteRow">
    <undo index="21" exp="ref" v="1" dr="C57" r="C53" sId="3"/>
    <undo index="16" exp="area" ref3D="1" dr="$A$127:$XFD$129" dn="Z_B31C8DB7_3E78_4144_A6B5_8DE36DE63F0E_.wvu.Rows" sId="3"/>
    <undo index="14" exp="area" ref3D="1" dr="$A$99:$XFD$99" dn="Z_B31C8DB7_3E78_4144_A6B5_8DE36DE63F0E_.wvu.Rows" sId="3"/>
    <undo index="12" exp="area" ref3D="1" dr="$A$92:$XFD$92" dn="Z_B31C8DB7_3E78_4144_A6B5_8DE36DE63F0E_.wvu.Rows" sId="3"/>
    <undo index="10" exp="area" ref3D="1" dr="$A$75:$XFD$75" dn="Z_B31C8DB7_3E78_4144_A6B5_8DE36DE63F0E_.wvu.Rows" sId="3"/>
    <undo index="8" exp="area" ref3D="1" dr="$A$68:$XFD$68" dn="Z_B31C8DB7_3E78_4144_A6B5_8DE36DE63F0E_.wvu.Rows" sId="3"/>
    <undo index="22" exp="area" ref3D="1" dr="$A$132:$XFD$133" dn="Z_B30CE22D_C12F_4E12_8BB9_3AAE0A6991CC_.wvu.Rows" sId="3"/>
    <undo index="20" exp="area" ref3D="1" dr="$A$127:$XFD$129" dn="Z_B30CE22D_C12F_4E12_8BB9_3AAE0A6991CC_.wvu.Rows" sId="3"/>
    <undo index="18" exp="area" ref3D="1" dr="$A$92:$XFD$92" dn="Z_B30CE22D_C12F_4E12_8BB9_3AAE0A6991CC_.wvu.Rows" sId="3"/>
    <undo index="16" exp="area" ref3D="1" dr="$A$75:$XFD$75" dn="Z_B30CE22D_C12F_4E12_8BB9_3AAE0A6991CC_.wvu.Rows" sId="3"/>
    <undo index="14" exp="area" ref3D="1" dr="$A$68:$XFD$68" dn="Z_B30CE22D_C12F_4E12_8BB9_3AAE0A6991CC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22" exp="area" ref3D="1" dr="$A$99:$XFD$99" dn="Z_A54C432C_6C68_4B53_A75C_446EB3A61B2B_.wvu.Rows" sId="3"/>
    <undo index="20" exp="area" ref3D="1" dr="$A$92:$XFD$92" dn="Z_A54C432C_6C68_4B53_A75C_446EB3A61B2B_.wvu.Rows" sId="3"/>
    <undo index="18" exp="area" ref3D="1" dr="$A$75:$XFD$75" dn="Z_A54C432C_6C68_4B53_A75C_446EB3A61B2B_.wvu.Rows" sId="3"/>
    <undo index="16" exp="area" ref3D="1" dr="$A$68:$XFD$68" dn="Z_A54C432C_6C68_4B53_A75C_446EB3A61B2B_.wvu.Rows" sId="3"/>
    <undo index="22" exp="area" ref3D="1" dr="$A$132:$XFD$133" dn="Z_61528DAC_5C4C_48F4_ADE2_8A724B05A086_.wvu.Rows" sId="3"/>
    <undo index="20" exp="area" ref3D="1" dr="$A$127:$XFD$129" dn="Z_61528DAC_5C4C_48F4_ADE2_8A724B05A086_.wvu.Rows" sId="3"/>
    <undo index="18" exp="area" ref3D="1" dr="$A$99:$XFD$99" dn="Z_61528DAC_5C4C_48F4_ADE2_8A724B05A086_.wvu.Rows" sId="3"/>
    <undo index="16" exp="area" ref3D="1" dr="$A$92:$XFD$92" dn="Z_61528DAC_5C4C_48F4_ADE2_8A724B05A086_.wvu.Rows" sId="3"/>
    <undo index="16" exp="area" ref3D="1" dr="$A$127:$XFD$129" dn="Z_5BFCA170_DEAE_4D2C_98A0_1E68B427AC01_.wvu.Rows" sId="3"/>
    <undo index="14" exp="area" ref3D="1" dr="$A$99:$XFD$99" dn="Z_5BFCA170_DEAE_4D2C_98A0_1E68B427AC01_.wvu.Rows" sId="3"/>
    <undo index="12" exp="area" ref3D="1" dr="$A$92:$XFD$92" dn="Z_5BFCA170_DEAE_4D2C_98A0_1E68B427AC01_.wvu.Rows" sId="3"/>
    <undo index="10" exp="area" ref3D="1" dr="$A$75:$XFD$75" dn="Z_5BFCA170_DEAE_4D2C_98A0_1E68B427AC01_.wvu.Rows" sId="3"/>
    <undo index="8" exp="area" ref3D="1" dr="$A$68:$XFD$68" dn="Z_5BFCA170_DEAE_4D2C_98A0_1E68B427AC01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7:$XFD$107" dn="Z_42584DC0_1D41_4C93_9B38_C388E7B8DAC4_.wvu.Rows" sId="3"/>
    <undo index="32" exp="area" ref3D="1" dr="$A$99:$XFD$99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4" exp="area" ref3D="1" dr="$A$75:$XFD$75" dn="Z_42584DC0_1D41_4C93_9B38_C388E7B8DAC4_.wvu.Rows" sId="3"/>
    <undo index="22" exp="area" ref3D="1" dr="$A$68:$XFD$68" dn="Z_42584DC0_1D41_4C93_9B38_C388E7B8DAC4_.wvu.Rows" sId="3"/>
    <undo index="20" exp="area" ref3D="1" dr="$A$62:$XFD$64" dn="Z_42584DC0_1D41_4C93_9B38_C388E7B8DAC4_.wvu.Rows" sId="3"/>
    <undo index="18" exp="area" ref3D="1" dr="$A$60:$XFD$60" dn="Z_42584DC0_1D41_4C93_9B38_C388E7B8DAC4_.wvu.Rows" sId="3"/>
    <undo index="16" exp="area" ref3D="1" dr="$A$127:$XFD$129" dn="Z_3DCB9AAA_F09C_4EA6_B992_F93E466D374A_.wvu.Rows" sId="3"/>
    <undo index="14" exp="area" ref3D="1" dr="$A$99:$XFD$99" dn="Z_3DCB9AAA_F09C_4EA6_B992_F93E466D374A_.wvu.Rows" sId="3"/>
    <undo index="12" exp="area" ref3D="1" dr="$A$92:$XFD$92" dn="Z_3DCB9AAA_F09C_4EA6_B992_F93E466D374A_.wvu.Rows" sId="3"/>
    <undo index="10" exp="area" ref3D="1" dr="$A$75:$XFD$75" dn="Z_3DCB9AAA_F09C_4EA6_B992_F93E466D374A_.wvu.Rows" sId="3"/>
    <undo index="8" exp="area" ref3D="1" dr="$A$68:$XFD$68" dn="Z_3DCB9AAA_F09C_4EA6_B992_F93E466D374A_.wvu.Rows" sId="3"/>
    <undo index="18" exp="area" ref3D="1" dr="$A$127:$XFD$129" dn="Z_1A52382B_3765_4E8C_903F_6B8919B7242E_.wvu.Rows" sId="3"/>
    <undo index="16" exp="area" ref3D="1" dr="$A$99:$XFD$99" dn="Z_1A52382B_3765_4E8C_903F_6B8919B7242E_.wvu.Rows" sId="3"/>
    <undo index="14" exp="area" ref3D="1" dr="$A$92:$XFD$92" dn="Z_1A52382B_3765_4E8C_903F_6B8919B7242E_.wvu.Rows" sId="3"/>
    <undo index="12" exp="area" ref3D="1" dr="$A$75:$XFD$75" dn="Z_1A52382B_3765_4E8C_903F_6B8919B7242E_.wvu.Rows" sId="3"/>
    <undo index="10" exp="area" ref3D="1" dr="$A$68:$XFD$68" dn="Z_1A52382B_3765_4E8C_903F_6B8919B7242E_.wvu.Rows" sId="3"/>
    <undo index="24" exp="area" ref3D="1" dr="$A$132:$XFD$133" dn="Z_1718F1EE_9F48_4DBE_9531_3B70F9C4A5DD_.wvu.Rows" sId="3"/>
    <undo index="22" exp="area" ref3D="1" dr="$A$127:$XFD$129" dn="Z_1718F1EE_9F48_4DBE_9531_3B70F9C4A5DD_.wvu.Rows" sId="3"/>
    <undo index="20" exp="area" ref3D="1" dr="$A$99:$XFD$99" dn="Z_1718F1EE_9F48_4DBE_9531_3B70F9C4A5DD_.wvu.Rows" sId="3"/>
    <undo index="18" exp="area" ref3D="1" dr="$A$92:$XFD$92" dn="Z_1718F1EE_9F48_4DBE_9531_3B70F9C4A5DD_.wvu.Rows" sId="3"/>
    <undo index="16" exp="area" ref3D="1" dr="$A$75:$XFD$75" dn="Z_1718F1EE_9F48_4DBE_9531_3B70F9C4A5DD_.wvu.Rows" sId="3"/>
    <undo index="14" exp="area" ref3D="1" dr="$A$68:$XFD$68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1163003001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правонаруш. В области дорожного движения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441.5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6" sId="3" ref="A57:XFD57" action="deleteRow">
    <undo index="23" exp="ref" v="1" dr="C57" r="C53" sId="3"/>
    <undo index="16" exp="area" ref3D="1" dr="$A$126:$XFD$128" dn="Z_B31C8DB7_3E78_4144_A6B5_8DE36DE63F0E_.wvu.Rows" sId="3"/>
    <undo index="14" exp="area" ref3D="1" dr="$A$98:$XFD$98" dn="Z_B31C8DB7_3E78_4144_A6B5_8DE36DE63F0E_.wvu.Rows" sId="3"/>
    <undo index="12" exp="area" ref3D="1" dr="$A$91:$XFD$91" dn="Z_B31C8DB7_3E78_4144_A6B5_8DE36DE63F0E_.wvu.Rows" sId="3"/>
    <undo index="10" exp="area" ref3D="1" dr="$A$74:$XFD$74" dn="Z_B31C8DB7_3E78_4144_A6B5_8DE36DE63F0E_.wvu.Rows" sId="3"/>
    <undo index="8" exp="area" ref3D="1" dr="$A$67:$XFD$67" dn="Z_B31C8DB7_3E78_4144_A6B5_8DE36DE63F0E_.wvu.Rows" sId="3"/>
    <undo index="22" exp="area" ref3D="1" dr="$A$131:$XFD$132" dn="Z_B30CE22D_C12F_4E12_8BB9_3AAE0A6991CC_.wvu.Rows" sId="3"/>
    <undo index="20" exp="area" ref3D="1" dr="$A$126:$XFD$128" dn="Z_B30CE22D_C12F_4E12_8BB9_3AAE0A6991CC_.wvu.Rows" sId="3"/>
    <undo index="18" exp="area" ref3D="1" dr="$A$91:$XFD$91" dn="Z_B30CE22D_C12F_4E12_8BB9_3AAE0A6991CC_.wvu.Rows" sId="3"/>
    <undo index="16" exp="area" ref3D="1" dr="$A$74:$XFD$74" dn="Z_B30CE22D_C12F_4E12_8BB9_3AAE0A6991CC_.wvu.Rows" sId="3"/>
    <undo index="14" exp="area" ref3D="1" dr="$A$67:$XFD$67" dn="Z_B30CE22D_C12F_4E12_8BB9_3AAE0A6991CC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2" exp="area" ref3D="1" dr="$A$98:$XFD$98" dn="Z_A54C432C_6C68_4B53_A75C_446EB3A61B2B_.wvu.Rows" sId="3"/>
    <undo index="20" exp="area" ref3D="1" dr="$A$91:$XFD$91" dn="Z_A54C432C_6C68_4B53_A75C_446EB3A61B2B_.wvu.Rows" sId="3"/>
    <undo index="18" exp="area" ref3D="1" dr="$A$74:$XFD$74" dn="Z_A54C432C_6C68_4B53_A75C_446EB3A61B2B_.wvu.Rows" sId="3"/>
    <undo index="16" exp="area" ref3D="1" dr="$A$67:$XFD$67" dn="Z_A54C432C_6C68_4B53_A75C_446EB3A61B2B_.wvu.Rows" sId="3"/>
    <undo index="22" exp="area" ref3D="1" dr="$A$131:$XFD$132" dn="Z_61528DAC_5C4C_48F4_ADE2_8A724B05A086_.wvu.Rows" sId="3"/>
    <undo index="20" exp="area" ref3D="1" dr="$A$126:$XFD$128" dn="Z_61528DAC_5C4C_48F4_ADE2_8A724B05A086_.wvu.Rows" sId="3"/>
    <undo index="18" exp="area" ref3D="1" dr="$A$98:$XFD$98" dn="Z_61528DAC_5C4C_48F4_ADE2_8A724B05A086_.wvu.Rows" sId="3"/>
    <undo index="16" exp="area" ref3D="1" dr="$A$91:$XFD$91" dn="Z_61528DAC_5C4C_48F4_ADE2_8A724B05A086_.wvu.Rows" sId="3"/>
    <undo index="16" exp="area" ref3D="1" dr="$A$126:$XFD$128" dn="Z_5BFCA170_DEAE_4D2C_98A0_1E68B427AC01_.wvu.Rows" sId="3"/>
    <undo index="14" exp="area" ref3D="1" dr="$A$98:$XFD$98" dn="Z_5BFCA170_DEAE_4D2C_98A0_1E68B427AC01_.wvu.Rows" sId="3"/>
    <undo index="12" exp="area" ref3D="1" dr="$A$91:$XFD$91" dn="Z_5BFCA170_DEAE_4D2C_98A0_1E68B427AC01_.wvu.Rows" sId="3"/>
    <undo index="10" exp="area" ref3D="1" dr="$A$74:$XFD$74" dn="Z_5BFCA170_DEAE_4D2C_98A0_1E68B427AC01_.wvu.Rows" sId="3"/>
    <undo index="8" exp="area" ref3D="1" dr="$A$67:$XFD$67" dn="Z_5BFCA170_DEAE_4D2C_98A0_1E68B427AC01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6:$XFD$106" dn="Z_42584DC0_1D41_4C93_9B38_C388E7B8DAC4_.wvu.Rows" sId="3"/>
    <undo index="32" exp="area" ref3D="1" dr="$A$98:$XFD$98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4" exp="area" ref3D="1" dr="$A$74:$XFD$74" dn="Z_42584DC0_1D41_4C93_9B38_C388E7B8DAC4_.wvu.Rows" sId="3"/>
    <undo index="22" exp="area" ref3D="1" dr="$A$67:$XFD$67" dn="Z_42584DC0_1D41_4C93_9B38_C388E7B8DAC4_.wvu.Rows" sId="3"/>
    <undo index="20" exp="area" ref3D="1" dr="$A$61:$XFD$63" dn="Z_42584DC0_1D41_4C93_9B38_C388E7B8DAC4_.wvu.Rows" sId="3"/>
    <undo index="18" exp="area" ref3D="1" dr="$A$59:$XFD$59" dn="Z_42584DC0_1D41_4C93_9B38_C388E7B8DAC4_.wvu.Rows" sId="3"/>
    <undo index="16" exp="area" ref3D="1" dr="$A$126:$XFD$128" dn="Z_3DCB9AAA_F09C_4EA6_B992_F93E466D374A_.wvu.Rows" sId="3"/>
    <undo index="14" exp="area" ref3D="1" dr="$A$98:$XFD$98" dn="Z_3DCB9AAA_F09C_4EA6_B992_F93E466D374A_.wvu.Rows" sId="3"/>
    <undo index="12" exp="area" ref3D="1" dr="$A$91:$XFD$91" dn="Z_3DCB9AAA_F09C_4EA6_B992_F93E466D374A_.wvu.Rows" sId="3"/>
    <undo index="10" exp="area" ref3D="1" dr="$A$74:$XFD$74" dn="Z_3DCB9AAA_F09C_4EA6_B992_F93E466D374A_.wvu.Rows" sId="3"/>
    <undo index="8" exp="area" ref3D="1" dr="$A$67:$XFD$67" dn="Z_3DCB9AAA_F09C_4EA6_B992_F93E466D374A_.wvu.Rows" sId="3"/>
    <undo index="18" exp="area" ref3D="1" dr="$A$126:$XFD$128" dn="Z_1A52382B_3765_4E8C_903F_6B8919B7242E_.wvu.Rows" sId="3"/>
    <undo index="16" exp="area" ref3D="1" dr="$A$98:$XFD$98" dn="Z_1A52382B_3765_4E8C_903F_6B8919B7242E_.wvu.Rows" sId="3"/>
    <undo index="14" exp="area" ref3D="1" dr="$A$91:$XFD$91" dn="Z_1A52382B_3765_4E8C_903F_6B8919B7242E_.wvu.Rows" sId="3"/>
    <undo index="12" exp="area" ref3D="1" dr="$A$74:$XFD$74" dn="Z_1A52382B_3765_4E8C_903F_6B8919B7242E_.wvu.Rows" sId="3"/>
    <undo index="10" exp="area" ref3D="1" dr="$A$67:$XFD$67" dn="Z_1A52382B_3765_4E8C_903F_6B8919B7242E_.wvu.Rows" sId="3"/>
    <undo index="24" exp="area" ref3D="1" dr="$A$131:$XFD$132" dn="Z_1718F1EE_9F48_4DBE_9531_3B70F9C4A5DD_.wvu.Rows" sId="3"/>
    <undo index="22" exp="area" ref3D="1" dr="$A$126:$XFD$128" dn="Z_1718F1EE_9F48_4DBE_9531_3B70F9C4A5DD_.wvu.Rows" sId="3"/>
    <undo index="20" exp="area" ref3D="1" dr="$A$98:$XFD$98" dn="Z_1718F1EE_9F48_4DBE_9531_3B70F9C4A5DD_.wvu.Rows" sId="3"/>
    <undo index="18" exp="area" ref3D="1" dr="$A$91:$XFD$91" dn="Z_1718F1EE_9F48_4DBE_9531_3B70F9C4A5DD_.wvu.Rows" sId="3"/>
    <undo index="16" exp="area" ref3D="1" dr="$A$74:$XFD$74" dn="Z_1718F1EE_9F48_4DBE_9531_3B70F9C4A5DD_.wvu.Rows" sId="3"/>
    <undo index="14" exp="area" ref3D="1" dr="$A$67:$XFD$67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1164300001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взыскания  (штрафы) за нарушения законодательства РФ о об адм. Правонар., предусмотренные ст. 20.25 КоАП</t>
        </is>
      </nc>
      <ndxf>
        <font>
          <sz val="16"/>
          <color auto="1"/>
          <name val="Times New Roman"/>
          <scheme val="none"/>
        </font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735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702.86089000000004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7" sId="3" ref="A57:XFD57" action="deleteRow">
    <undo index="25" exp="ref" v="1" dr="C57" r="C53" sId="3"/>
    <undo index="16" exp="area" ref3D="1" dr="$A$125:$XFD$127" dn="Z_B31C8DB7_3E78_4144_A6B5_8DE36DE63F0E_.wvu.Rows" sId="3"/>
    <undo index="14" exp="area" ref3D="1" dr="$A$97:$XFD$97" dn="Z_B31C8DB7_3E78_4144_A6B5_8DE36DE63F0E_.wvu.Rows" sId="3"/>
    <undo index="12" exp="area" ref3D="1" dr="$A$90:$XFD$90" dn="Z_B31C8DB7_3E78_4144_A6B5_8DE36DE63F0E_.wvu.Rows" sId="3"/>
    <undo index="10" exp="area" ref3D="1" dr="$A$73:$XFD$73" dn="Z_B31C8DB7_3E78_4144_A6B5_8DE36DE63F0E_.wvu.Rows" sId="3"/>
    <undo index="8" exp="area" ref3D="1" dr="$A$66:$XFD$66" dn="Z_B31C8DB7_3E78_4144_A6B5_8DE36DE63F0E_.wvu.Rows" sId="3"/>
    <undo index="22" exp="area" ref3D="1" dr="$A$130:$XFD$131" dn="Z_B30CE22D_C12F_4E12_8BB9_3AAE0A6991CC_.wvu.Rows" sId="3"/>
    <undo index="20" exp="area" ref3D="1" dr="$A$125:$XFD$127" dn="Z_B30CE22D_C12F_4E12_8BB9_3AAE0A6991CC_.wvu.Rows" sId="3"/>
    <undo index="18" exp="area" ref3D="1" dr="$A$90:$XFD$90" dn="Z_B30CE22D_C12F_4E12_8BB9_3AAE0A6991CC_.wvu.Rows" sId="3"/>
    <undo index="16" exp="area" ref3D="1" dr="$A$73:$XFD$73" dn="Z_B30CE22D_C12F_4E12_8BB9_3AAE0A6991CC_.wvu.Rows" sId="3"/>
    <undo index="14" exp="area" ref3D="1" dr="$A$66:$XFD$66" dn="Z_B30CE22D_C12F_4E12_8BB9_3AAE0A6991CC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2" exp="area" ref3D="1" dr="$A$97:$XFD$97" dn="Z_A54C432C_6C68_4B53_A75C_446EB3A61B2B_.wvu.Rows" sId="3"/>
    <undo index="20" exp="area" ref3D="1" dr="$A$90:$XFD$90" dn="Z_A54C432C_6C68_4B53_A75C_446EB3A61B2B_.wvu.Rows" sId="3"/>
    <undo index="18" exp="area" ref3D="1" dr="$A$73:$XFD$73" dn="Z_A54C432C_6C68_4B53_A75C_446EB3A61B2B_.wvu.Rows" sId="3"/>
    <undo index="16" exp="area" ref3D="1" dr="$A$66:$XFD$66" dn="Z_A54C432C_6C68_4B53_A75C_446EB3A61B2B_.wvu.Rows" sId="3"/>
    <undo index="22" exp="area" ref3D="1" dr="$A$130:$XFD$131" dn="Z_61528DAC_5C4C_48F4_ADE2_8A724B05A086_.wvu.Rows" sId="3"/>
    <undo index="20" exp="area" ref3D="1" dr="$A$125:$XFD$127" dn="Z_61528DAC_5C4C_48F4_ADE2_8A724B05A086_.wvu.Rows" sId="3"/>
    <undo index="18" exp="area" ref3D="1" dr="$A$97:$XFD$97" dn="Z_61528DAC_5C4C_48F4_ADE2_8A724B05A086_.wvu.Rows" sId="3"/>
    <undo index="16" exp="area" ref3D="1" dr="$A$90:$XFD$90" dn="Z_61528DAC_5C4C_48F4_ADE2_8A724B05A086_.wvu.Rows" sId="3"/>
    <undo index="16" exp="area" ref3D="1" dr="$A$125:$XFD$127" dn="Z_5BFCA170_DEAE_4D2C_98A0_1E68B427AC01_.wvu.Rows" sId="3"/>
    <undo index="14" exp="area" ref3D="1" dr="$A$97:$XFD$97" dn="Z_5BFCA170_DEAE_4D2C_98A0_1E68B427AC01_.wvu.Rows" sId="3"/>
    <undo index="12" exp="area" ref3D="1" dr="$A$90:$XFD$90" dn="Z_5BFCA170_DEAE_4D2C_98A0_1E68B427AC01_.wvu.Rows" sId="3"/>
    <undo index="10" exp="area" ref3D="1" dr="$A$73:$XFD$73" dn="Z_5BFCA170_DEAE_4D2C_98A0_1E68B427AC01_.wvu.Rows" sId="3"/>
    <undo index="8" exp="area" ref3D="1" dr="$A$66:$XFD$66" dn="Z_5BFCA170_DEAE_4D2C_98A0_1E68B427AC01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5:$XFD$105" dn="Z_42584DC0_1D41_4C93_9B38_C388E7B8DAC4_.wvu.Rows" sId="3"/>
    <undo index="32" exp="area" ref3D="1" dr="$A$97:$XFD$97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4" exp="area" ref3D="1" dr="$A$73:$XFD$73" dn="Z_42584DC0_1D41_4C93_9B38_C388E7B8DAC4_.wvu.Rows" sId="3"/>
    <undo index="22" exp="area" ref3D="1" dr="$A$66:$XFD$66" dn="Z_42584DC0_1D41_4C93_9B38_C388E7B8DAC4_.wvu.Rows" sId="3"/>
    <undo index="20" exp="area" ref3D="1" dr="$A$60:$XFD$62" dn="Z_42584DC0_1D41_4C93_9B38_C388E7B8DAC4_.wvu.Rows" sId="3"/>
    <undo index="18" exp="area" ref3D="1" dr="$A$58:$XFD$58" dn="Z_42584DC0_1D41_4C93_9B38_C388E7B8DAC4_.wvu.Rows" sId="3"/>
    <undo index="16" exp="area" ref3D="1" dr="$A$125:$XFD$127" dn="Z_3DCB9AAA_F09C_4EA6_B992_F93E466D374A_.wvu.Rows" sId="3"/>
    <undo index="14" exp="area" ref3D="1" dr="$A$97:$XFD$97" dn="Z_3DCB9AAA_F09C_4EA6_B992_F93E466D374A_.wvu.Rows" sId="3"/>
    <undo index="12" exp="area" ref3D="1" dr="$A$90:$XFD$90" dn="Z_3DCB9AAA_F09C_4EA6_B992_F93E466D374A_.wvu.Rows" sId="3"/>
    <undo index="10" exp="area" ref3D="1" dr="$A$73:$XFD$73" dn="Z_3DCB9AAA_F09C_4EA6_B992_F93E466D374A_.wvu.Rows" sId="3"/>
    <undo index="8" exp="area" ref3D="1" dr="$A$66:$XFD$66" dn="Z_3DCB9AAA_F09C_4EA6_B992_F93E466D374A_.wvu.Rows" sId="3"/>
    <undo index="18" exp="area" ref3D="1" dr="$A$125:$XFD$127" dn="Z_1A52382B_3765_4E8C_903F_6B8919B7242E_.wvu.Rows" sId="3"/>
    <undo index="16" exp="area" ref3D="1" dr="$A$97:$XFD$97" dn="Z_1A52382B_3765_4E8C_903F_6B8919B7242E_.wvu.Rows" sId="3"/>
    <undo index="14" exp="area" ref3D="1" dr="$A$90:$XFD$90" dn="Z_1A52382B_3765_4E8C_903F_6B8919B7242E_.wvu.Rows" sId="3"/>
    <undo index="12" exp="area" ref3D="1" dr="$A$73:$XFD$73" dn="Z_1A52382B_3765_4E8C_903F_6B8919B7242E_.wvu.Rows" sId="3"/>
    <undo index="10" exp="area" ref3D="1" dr="$A$66:$XFD$66" dn="Z_1A52382B_3765_4E8C_903F_6B8919B7242E_.wvu.Rows" sId="3"/>
    <undo index="24" exp="area" ref3D="1" dr="$A$130:$XFD$131" dn="Z_1718F1EE_9F48_4DBE_9531_3B70F9C4A5DD_.wvu.Rows" sId="3"/>
    <undo index="22" exp="area" ref3D="1" dr="$A$125:$XFD$127" dn="Z_1718F1EE_9F48_4DBE_9531_3B70F9C4A5DD_.wvu.Rows" sId="3"/>
    <undo index="20" exp="area" ref3D="1" dr="$A$97:$XFD$97" dn="Z_1718F1EE_9F48_4DBE_9531_3B70F9C4A5DD_.wvu.Rows" sId="3"/>
    <undo index="18" exp="area" ref3D="1" dr="$A$90:$XFD$90" dn="Z_1718F1EE_9F48_4DBE_9531_3B70F9C4A5DD_.wvu.Rows" sId="3"/>
    <undo index="16" exp="area" ref3D="1" dr="$A$73:$XFD$73" dn="Z_1718F1EE_9F48_4DBE_9531_3B70F9C4A5DD_.wvu.Rows" sId="3"/>
    <undo index="14" exp="area" ref3D="1" dr="$A$66:$XFD$6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1163305005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Денежные взыскания  (штрафы) за нарушения законодательства РФ о размещении заказов на поставки товаров, выполнение работ, оказание услуг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145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104.11462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8" sId="3" ref="A57:XFD57" action="deleteRow">
    <undo index="27" exp="ref" v="1" dr="C57" r="C53" sId="3"/>
    <undo index="16" exp="area" ref3D="1" dr="$A$124:$XFD$126" dn="Z_B31C8DB7_3E78_4144_A6B5_8DE36DE63F0E_.wvu.Rows" sId="3"/>
    <undo index="14" exp="area" ref3D="1" dr="$A$96:$XFD$96" dn="Z_B31C8DB7_3E78_4144_A6B5_8DE36DE63F0E_.wvu.Rows" sId="3"/>
    <undo index="12" exp="area" ref3D="1" dr="$A$89:$XFD$89" dn="Z_B31C8DB7_3E78_4144_A6B5_8DE36DE63F0E_.wvu.Rows" sId="3"/>
    <undo index="10" exp="area" ref3D="1" dr="$A$72:$XFD$72" dn="Z_B31C8DB7_3E78_4144_A6B5_8DE36DE63F0E_.wvu.Rows" sId="3"/>
    <undo index="8" exp="area" ref3D="1" dr="$A$65:$XFD$65" dn="Z_B31C8DB7_3E78_4144_A6B5_8DE36DE63F0E_.wvu.Rows" sId="3"/>
    <undo index="22" exp="area" ref3D="1" dr="$A$129:$XFD$130" dn="Z_B30CE22D_C12F_4E12_8BB9_3AAE0A6991CC_.wvu.Rows" sId="3"/>
    <undo index="20" exp="area" ref3D="1" dr="$A$124:$XFD$126" dn="Z_B30CE22D_C12F_4E12_8BB9_3AAE0A6991CC_.wvu.Rows" sId="3"/>
    <undo index="18" exp="area" ref3D="1" dr="$A$89:$XFD$89" dn="Z_B30CE22D_C12F_4E12_8BB9_3AAE0A6991CC_.wvu.Rows" sId="3"/>
    <undo index="16" exp="area" ref3D="1" dr="$A$72:$XFD$72" dn="Z_B30CE22D_C12F_4E12_8BB9_3AAE0A6991CC_.wvu.Rows" sId="3"/>
    <undo index="14" exp="area" ref3D="1" dr="$A$65:$XFD$65" dn="Z_B30CE22D_C12F_4E12_8BB9_3AAE0A6991CC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22" exp="area" ref3D="1" dr="$A$96:$XFD$96" dn="Z_A54C432C_6C68_4B53_A75C_446EB3A61B2B_.wvu.Rows" sId="3"/>
    <undo index="20" exp="area" ref3D="1" dr="$A$89:$XFD$89" dn="Z_A54C432C_6C68_4B53_A75C_446EB3A61B2B_.wvu.Rows" sId="3"/>
    <undo index="18" exp="area" ref3D="1" dr="$A$72:$XFD$72" dn="Z_A54C432C_6C68_4B53_A75C_446EB3A61B2B_.wvu.Rows" sId="3"/>
    <undo index="16" exp="area" ref3D="1" dr="$A$65:$XFD$65" dn="Z_A54C432C_6C68_4B53_A75C_446EB3A61B2B_.wvu.Rows" sId="3"/>
    <undo index="22" exp="area" ref3D="1" dr="$A$129:$XFD$130" dn="Z_61528DAC_5C4C_48F4_ADE2_8A724B05A086_.wvu.Rows" sId="3"/>
    <undo index="20" exp="area" ref3D="1" dr="$A$124:$XFD$126" dn="Z_61528DAC_5C4C_48F4_ADE2_8A724B05A086_.wvu.Rows" sId="3"/>
    <undo index="18" exp="area" ref3D="1" dr="$A$96:$XFD$96" dn="Z_61528DAC_5C4C_48F4_ADE2_8A724B05A086_.wvu.Rows" sId="3"/>
    <undo index="16" exp="area" ref3D="1" dr="$A$89:$XFD$89" dn="Z_61528DAC_5C4C_48F4_ADE2_8A724B05A086_.wvu.Rows" sId="3"/>
    <undo index="16" exp="area" ref3D="1" dr="$A$124:$XFD$126" dn="Z_5BFCA170_DEAE_4D2C_98A0_1E68B427AC01_.wvu.Rows" sId="3"/>
    <undo index="14" exp="area" ref3D="1" dr="$A$96:$XFD$96" dn="Z_5BFCA170_DEAE_4D2C_98A0_1E68B427AC01_.wvu.Rows" sId="3"/>
    <undo index="12" exp="area" ref3D="1" dr="$A$89:$XFD$89" dn="Z_5BFCA170_DEAE_4D2C_98A0_1E68B427AC01_.wvu.Rows" sId="3"/>
    <undo index="10" exp="area" ref3D="1" dr="$A$72:$XFD$72" dn="Z_5BFCA170_DEAE_4D2C_98A0_1E68B427AC01_.wvu.Rows" sId="3"/>
    <undo index="8" exp="area" ref3D="1" dr="$A$65:$XFD$65" dn="Z_5BFCA170_DEAE_4D2C_98A0_1E68B427AC01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34" exp="area" ref3D="1" dr="$A$104:$XFD$104" dn="Z_42584DC0_1D41_4C93_9B38_C388E7B8DAC4_.wvu.Rows" sId="3"/>
    <undo index="32" exp="area" ref3D="1" dr="$A$96:$XFD$96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4" exp="area" ref3D="1" dr="$A$72:$XFD$72" dn="Z_42584DC0_1D41_4C93_9B38_C388E7B8DAC4_.wvu.Rows" sId="3"/>
    <undo index="22" exp="area" ref3D="1" dr="$A$65:$XFD$65" dn="Z_42584DC0_1D41_4C93_9B38_C388E7B8DAC4_.wvu.Rows" sId="3"/>
    <undo index="20" exp="area" ref3D="1" dr="$A$59:$XFD$61" dn="Z_42584DC0_1D41_4C93_9B38_C388E7B8DAC4_.wvu.Rows" sId="3"/>
    <undo index="18" exp="area" ref3D="1" dr="$A$57:$XFD$57" dn="Z_42584DC0_1D41_4C93_9B38_C388E7B8DAC4_.wvu.Rows" sId="3"/>
    <undo index="16" exp="area" ref3D="1" dr="$A$124:$XFD$126" dn="Z_3DCB9AAA_F09C_4EA6_B992_F93E466D374A_.wvu.Rows" sId="3"/>
    <undo index="14" exp="area" ref3D="1" dr="$A$96:$XFD$96" dn="Z_3DCB9AAA_F09C_4EA6_B992_F93E466D374A_.wvu.Rows" sId="3"/>
    <undo index="12" exp="area" ref3D="1" dr="$A$89:$XFD$89" dn="Z_3DCB9AAA_F09C_4EA6_B992_F93E466D374A_.wvu.Rows" sId="3"/>
    <undo index="10" exp="area" ref3D="1" dr="$A$72:$XFD$72" dn="Z_3DCB9AAA_F09C_4EA6_B992_F93E466D374A_.wvu.Rows" sId="3"/>
    <undo index="8" exp="area" ref3D="1" dr="$A$65:$XFD$65" dn="Z_3DCB9AAA_F09C_4EA6_B992_F93E466D374A_.wvu.Rows" sId="3"/>
    <undo index="18" exp="area" ref3D="1" dr="$A$124:$XFD$126" dn="Z_1A52382B_3765_4E8C_903F_6B8919B7242E_.wvu.Rows" sId="3"/>
    <undo index="16" exp="area" ref3D="1" dr="$A$96:$XFD$96" dn="Z_1A52382B_3765_4E8C_903F_6B8919B7242E_.wvu.Rows" sId="3"/>
    <undo index="14" exp="area" ref3D="1" dr="$A$89:$XFD$89" dn="Z_1A52382B_3765_4E8C_903F_6B8919B7242E_.wvu.Rows" sId="3"/>
    <undo index="12" exp="area" ref3D="1" dr="$A$72:$XFD$72" dn="Z_1A52382B_3765_4E8C_903F_6B8919B7242E_.wvu.Rows" sId="3"/>
    <undo index="10" exp="area" ref3D="1" dr="$A$65:$XFD$65" dn="Z_1A52382B_3765_4E8C_903F_6B8919B7242E_.wvu.Rows" sId="3"/>
    <undo index="24" exp="area" ref3D="1" dr="$A$129:$XFD$130" dn="Z_1718F1EE_9F48_4DBE_9531_3B70F9C4A5DD_.wvu.Rows" sId="3"/>
    <undo index="22" exp="area" ref3D="1" dr="$A$124:$XFD$126" dn="Z_1718F1EE_9F48_4DBE_9531_3B70F9C4A5DD_.wvu.Rows" sId="3"/>
    <undo index="20" exp="area" ref3D="1" dr="$A$96:$XFD$96" dn="Z_1718F1EE_9F48_4DBE_9531_3B70F9C4A5DD_.wvu.Rows" sId="3"/>
    <undo index="18" exp="area" ref3D="1" dr="$A$89:$XFD$89" dn="Z_1718F1EE_9F48_4DBE_9531_3B70F9C4A5DD_.wvu.Rows" sId="3"/>
    <undo index="16" exp="area" ref3D="1" dr="$A$72:$XFD$72" dn="Z_1718F1EE_9F48_4DBE_9531_3B70F9C4A5DD_.wvu.Rows" sId="3"/>
    <undo index="14" exp="area" ref3D="1" dr="$A$65:$XFD$6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1163500000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Сумма по искам о возмещении вреда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1.3480300000000001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9" sId="3" ref="A57:XFD57" action="deleteRow">
    <undo index="0" exp="area" dr="D54:D57" r="D53" sId="3"/>
    <undo index="29" exp="ref" v="1" dr="C57" r="C53" sId="3"/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22" exp="area" ref3D="1" dr="$A$128:$XFD$129" dn="Z_B30CE22D_C12F_4E12_8BB9_3AAE0A6991CC_.wvu.Rows" sId="3"/>
    <undo index="20" exp="area" ref3D="1" dr="$A$123:$XFD$125" dn="Z_B30CE22D_C12F_4E12_8BB9_3AAE0A6991CC_.wvu.Rows" sId="3"/>
    <undo index="18" exp="area" ref3D="1" dr="$A$88:$XFD$88" dn="Z_B30CE22D_C12F_4E12_8BB9_3AAE0A6991CC_.wvu.Rows" sId="3"/>
    <undo index="16" exp="area" ref3D="1" dr="$A$71:$XFD$71" dn="Z_B30CE22D_C12F_4E12_8BB9_3AAE0A6991CC_.wvu.Rows" sId="3"/>
    <undo index="14" exp="area" ref3D="1" dr="$A$64:$XFD$64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22" exp="area" ref3D="1" dr="$A$128:$XFD$129" dn="Z_61528DAC_5C4C_48F4_ADE2_8A724B05A086_.wvu.Rows" sId="3"/>
    <undo index="20" exp="area" ref3D="1" dr="$A$123:$XFD$125" dn="Z_61528DAC_5C4C_48F4_ADE2_8A724B05A086_.wvu.Rows" sId="3"/>
    <undo index="18" exp="area" ref3D="1" dr="$A$95:$XFD$95" dn="Z_61528DAC_5C4C_48F4_ADE2_8A724B05A086_.wvu.Rows" sId="3"/>
    <undo index="16" exp="area" ref3D="1" dr="$A$88:$XFD$88" dn="Z_61528DAC_5C4C_48F4_ADE2_8A724B05A086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1169000000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Прочие поступления от денежных взысканий и иных сумм от возмещение ущерба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2533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2651.6229499999999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16630" sId="3">
    <oc r="C53">
      <f>C54+C55+C56+#REF!+#REF!+#REF!+#REF!+#REF!+#REF!+#REF!+#REF!+#REF!+#REF!+#REF!+#REF!+#REF!</f>
    </oc>
    <nc r="C53">
      <f>SUM(C54:C56)</f>
    </nc>
  </rcc>
  <rcc rId="16631" sId="3" odxf="1" dxf="1">
    <oc r="D53">
      <f>SUM(D54:D56)</f>
    </oc>
    <nc r="D53">
      <f>SUM(D54:D56)</f>
    </nc>
    <odxf>
      <numFmt numFmtId="168" formatCode="0.00000"/>
    </odxf>
    <ndxf>
      <numFmt numFmtId="166" formatCode="0.0"/>
    </ndxf>
  </rcc>
  <rcc rId="16632" sId="3" numFmtId="4">
    <oc r="C62">
      <v>27513.7</v>
    </oc>
    <nc r="C62">
      <v>0</v>
    </nc>
  </rcc>
  <rcc rId="16633" sId="3" numFmtId="4">
    <oc r="D62">
      <v>27513.7</v>
    </oc>
    <nc r="D62">
      <v>0</v>
    </nc>
  </rcc>
  <rcc rId="16634" sId="3" numFmtId="4">
    <oc r="C64">
      <v>10103.5</v>
    </oc>
    <nc r="C64">
      <v>10026.9</v>
    </nc>
  </rcc>
  <rcc rId="16635" sId="3" numFmtId="4">
    <oc r="D64">
      <v>10103.5</v>
    </oc>
    <nc r="D64">
      <v>835.6</v>
    </nc>
  </rcc>
  <rcc rId="16636" sId="3" numFmtId="4">
    <oc r="C65">
      <v>249768.08588999999</v>
    </oc>
    <nc r="C65">
      <v>227331.5624</v>
    </nc>
  </rcc>
  <rcc rId="16637" sId="3" numFmtId="4">
    <oc r="D65">
      <v>244324.37763</v>
    </oc>
    <nc r="D65">
      <v>0</v>
    </nc>
  </rcc>
  <rcc rId="16638" sId="3" numFmtId="4">
    <oc r="C66">
      <v>347994.19494000002</v>
    </oc>
    <nc r="C66">
      <v>363023.84</v>
    </nc>
  </rcc>
  <rcc rId="16639" sId="3" numFmtId="4">
    <oc r="D66">
      <v>347903.06880000001</v>
    </oc>
    <nc r="D66">
      <v>29346.145</v>
    </nc>
  </rcc>
  <rcc rId="16640" sId="3" numFmtId="4">
    <oc r="D67">
      <v>87504.450400000002</v>
    </oc>
    <nc r="D67">
      <v>1896.125</v>
    </nc>
  </rcc>
  <rcc rId="16641" sId="3" numFmtId="4">
    <oc r="C69">
      <v>-29040.5</v>
    </oc>
    <nc r="C69">
      <v>0</v>
    </nc>
  </rcc>
  <rcc rId="16642" sId="3" numFmtId="4">
    <oc r="C55">
      <v>14</v>
    </oc>
    <nc r="C55">
      <v>5600</v>
    </nc>
  </rcc>
  <rcc rId="16643" sId="3" numFmtId="4">
    <nc r="D13">
      <v>55.125419999999998</v>
    </nc>
  </rcc>
  <rcc rId="16644" sId="3" numFmtId="4">
    <oc r="C67">
      <v>88015.866399999999</v>
    </oc>
    <nc r="C67">
      <v>29907</v>
    </nc>
  </rcc>
  <rcc rId="16645" sId="3" numFmtId="4">
    <oc r="D69">
      <v>-29130.881000000001</v>
    </oc>
    <nc r="D69">
      <v>-52617.294300000001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15339" sId="11">
    <oc r="A1" t="inlineStr">
      <is>
        <t xml:space="preserve">                     Анализ исполнения бюджета Сятракасинского сельского поселения на 01.01.2020 г.</t>
      </is>
    </oc>
    <nc r="A1" t="inlineStr">
      <is>
        <t xml:space="preserve">                     Анализ исполнения бюджета Сятракасинского сельского поселения на 01.02.2020 г.</t>
      </is>
    </nc>
  </rcc>
  <rcc rId="15340" sId="11">
    <oc r="C3" t="inlineStr">
      <is>
        <t>назначено на 2019 г.</t>
      </is>
    </oc>
    <nc r="C3" t="inlineStr">
      <is>
        <t>назначено на 2020 г.</t>
      </is>
    </nc>
  </rcc>
  <rcc rId="15341" sId="11">
    <oc r="D3" t="inlineStr">
      <is>
        <t>исполнен на 01.01.2020 г.</t>
      </is>
    </oc>
    <nc r="D3" t="inlineStr">
      <is>
        <t>исполнен на 01.02.2020 г.</t>
      </is>
    </nc>
  </rcc>
  <rcc rId="15342" sId="11">
    <oc r="C54" t="inlineStr">
      <is>
        <t>назначено на 2019 г.</t>
      </is>
    </oc>
    <nc r="C54" t="inlineStr">
      <is>
        <t>назначено на 2020 г.</t>
      </is>
    </nc>
  </rcc>
  <rcc rId="15343" sId="11">
    <oc r="D54" t="inlineStr">
      <is>
        <t>исполнено на 01.01.2020 г.</t>
      </is>
    </oc>
    <nc r="D54" t="inlineStr">
      <is>
        <t>исполнено на 01.02.2020 г.</t>
      </is>
    </nc>
  </rcc>
  <rcc rId="15344" sId="11" numFmtId="4">
    <oc r="C6">
      <v>120.54300000000001</v>
    </oc>
    <nc r="C6">
      <v>137.6</v>
    </nc>
  </rcc>
  <rcc rId="15345" sId="11" numFmtId="4">
    <oc r="D6">
      <v>127.34598</v>
    </oc>
    <nc r="D6">
      <v>7.2460800000000001</v>
    </nc>
  </rcc>
  <rcc rId="15346" sId="11" numFmtId="4">
    <oc r="C8">
      <v>195.33</v>
    </oc>
    <nc r="C8">
      <v>227.51</v>
    </nc>
  </rcc>
  <rcc rId="15347" sId="11" numFmtId="4">
    <oc r="D8">
      <v>289.47811000000002</v>
    </oc>
    <nc r="D8">
      <v>23.092639999999999</v>
    </nc>
  </rcc>
  <rcc rId="15348" sId="11" numFmtId="4">
    <oc r="C9">
      <v>2.0950000000000002</v>
    </oc>
    <nc r="C9">
      <v>2.44</v>
    </nc>
  </rcc>
  <rcc rId="15349" sId="11" numFmtId="4">
    <oc r="D9">
      <v>2.1277499999999998</v>
    </oc>
    <nc r="D9">
      <v>0.15712999999999999</v>
    </nc>
  </rcc>
  <rcc rId="15350" sId="11" numFmtId="4">
    <oc r="C10">
      <v>326.24</v>
    </oc>
    <nc r="C10">
      <v>379.99</v>
    </nc>
  </rcc>
  <rcc rId="15351" sId="11" numFmtId="4">
    <oc r="D10">
      <v>386.74373000000003</v>
    </oc>
    <nc r="D10">
      <v>31.686679999999999</v>
    </nc>
  </rcc>
  <rcc rId="15352" sId="11" numFmtId="4">
    <oc r="D11">
      <v>-42.389969999999998</v>
    </oc>
    <nc r="D11">
      <v>-4.2452399999999999</v>
    </nc>
  </rcc>
  <rcc rId="15353" sId="11" numFmtId="4">
    <oc r="C13">
      <v>95</v>
    </oc>
    <nc r="C13">
      <v>50</v>
    </nc>
  </rcc>
  <rcc rId="15354" sId="11" numFmtId="4">
    <oc r="D13">
      <v>98.753339999999994</v>
    </oc>
    <nc r="D13">
      <v>0</v>
    </nc>
  </rcc>
  <rcc rId="15355" sId="11" numFmtId="4">
    <oc r="C15">
      <v>138</v>
    </oc>
    <nc r="C15">
      <v>150</v>
    </nc>
  </rcc>
  <rcc rId="15356" sId="11" numFmtId="4">
    <oc r="D15">
      <v>152.69067999999999</v>
    </oc>
    <nc r="D15">
      <v>1.8404700000000001</v>
    </nc>
  </rcc>
  <rcc rId="15357" sId="11" numFmtId="4">
    <oc r="C16">
      <v>1000</v>
    </oc>
    <nc r="C16">
      <v>905</v>
    </nc>
  </rcc>
  <rcc rId="15358" sId="11" numFmtId="4">
    <oc r="D16">
      <v>926.33088999999995</v>
    </oc>
    <nc r="D16">
      <v>14.608919999999999</v>
    </nc>
  </rcc>
  <rcc rId="15359" sId="11" numFmtId="4">
    <oc r="C18">
      <v>10</v>
    </oc>
    <nc r="C18">
      <v>4</v>
    </nc>
  </rcc>
  <rcc rId="15360" sId="11" numFmtId="4">
    <oc r="D18">
      <v>3.5</v>
    </oc>
    <nc r="D18">
      <v>0</v>
    </nc>
  </rcc>
  <rcc rId="15361" sId="11" numFmtId="4">
    <oc r="C27">
      <v>83</v>
    </oc>
    <nc r="C27">
      <v>146.69999999999999</v>
    </nc>
  </rcc>
  <rcc rId="15362" sId="11" numFmtId="4">
    <oc r="D27">
      <v>87.11</v>
    </oc>
    <nc r="D27">
      <v>0</v>
    </nc>
  </rcc>
  <rcc rId="15363" sId="11" numFmtId="4">
    <oc r="C28">
      <v>6</v>
    </oc>
    <nc r="C28">
      <v>6.7</v>
    </nc>
  </rcc>
  <rcc rId="15364" sId="11" numFmtId="4">
    <oc r="D28">
      <v>6.7737600000000002</v>
    </oc>
    <nc r="D28">
      <v>0.56447999999999998</v>
    </nc>
  </rcc>
  <rcc rId="15365" sId="11" numFmtId="4">
    <oc r="D30">
      <v>8.2261100000000003</v>
    </oc>
    <nc r="D30">
      <v>0</v>
    </nc>
  </rcc>
  <rcc rId="15366" sId="11" numFmtId="4">
    <oc r="C35">
      <v>1</v>
    </oc>
    <nc r="C35">
      <v>0</v>
    </nc>
  </rcc>
  <rcc rId="15367" sId="11" numFmtId="4">
    <oc r="D35">
      <v>1.8294999999999999</v>
    </oc>
    <nc r="D35">
      <v>0</v>
    </nc>
  </rcc>
  <rcc rId="15368" sId="11" numFmtId="4">
    <oc r="C41">
      <v>2862</v>
    </oc>
    <nc r="C41">
      <v>3036.7</v>
    </nc>
  </rcc>
  <rcc rId="15369" sId="11" numFmtId="4">
    <oc r="D41">
      <v>2862</v>
    </oc>
    <nc r="D41">
      <v>253.054</v>
    </nc>
  </rcc>
  <rcc rId="15370" sId="11" numFmtId="4">
    <oc r="C43">
      <v>2013.269</v>
    </oc>
    <nc r="C43">
      <v>1072.838</v>
    </nc>
  </rcc>
  <rcc rId="15371" sId="11" numFmtId="4">
    <oc r="D43">
      <v>2013.2270000000001</v>
    </oc>
    <nc r="D43">
      <v>0</v>
    </nc>
  </rcc>
  <rcc rId="15372" sId="11" numFmtId="4">
    <oc r="D48">
      <v>286.053</v>
    </oc>
    <nc r="D48"/>
  </rcc>
  <rcc rId="15373" sId="11" numFmtId="4">
    <oc r="D49">
      <v>254.70627999999999</v>
    </oc>
    <nc r="D49"/>
  </rcc>
  <rcc rId="15374" sId="11" numFmtId="4">
    <oc r="C48">
      <v>286.053</v>
    </oc>
    <nc r="C48"/>
  </rcc>
  <rcc rId="15375" sId="11" numFmtId="4">
    <oc r="C49">
      <v>224.82400000000001</v>
    </oc>
    <nc r="C49"/>
  </rcc>
  <rcc rId="15376" sId="11" numFmtId="4">
    <oc r="C44">
      <v>182.04300000000001</v>
    </oc>
    <nc r="C44">
      <v>182.18799999999999</v>
    </nc>
  </rcc>
  <rcc rId="15377" sId="11" numFmtId="4">
    <oc r="D44">
      <v>182.04300000000001</v>
    </oc>
    <nc r="D44">
      <v>14.933299999999999</v>
    </nc>
  </rcc>
  <rcc rId="15378" sId="11" numFmtId="34">
    <oc r="C58">
      <v>1367.0530000000001</v>
    </oc>
    <nc r="C58">
      <v>1396.2</v>
    </nc>
  </rcc>
  <rcc rId="15379" sId="11" numFmtId="34">
    <oc r="D58">
      <v>1339.8450800000001</v>
    </oc>
    <nc r="D58">
      <v>20.3</v>
    </nc>
  </rcc>
  <rcc rId="15380" sId="11" numFmtId="34">
    <oc r="C61">
      <v>0</v>
    </oc>
    <nc r="C61">
      <v>42</v>
    </nc>
  </rcc>
  <rcc rId="15381" sId="11" numFmtId="34">
    <oc r="C63">
      <v>138.108</v>
    </oc>
    <nc r="C63">
      <v>4.4509999999999996</v>
    </nc>
  </rcc>
  <rcc rId="15382" sId="11" numFmtId="34">
    <oc r="D63">
      <v>117.7075</v>
    </oc>
    <nc r="D63">
      <v>0</v>
    </nc>
  </rcc>
  <rcc rId="15383" sId="11" numFmtId="34">
    <oc r="C65">
      <v>179.892</v>
    </oc>
    <nc r="C65">
      <v>179.208</v>
    </nc>
  </rcc>
  <rcc rId="15384" sId="11" numFmtId="34">
    <oc r="D65">
      <v>179.892</v>
    </oc>
    <nc r="D65">
      <v>4.8</v>
    </nc>
  </rcc>
  <rcc rId="15385" sId="11" numFmtId="34">
    <oc r="C69">
      <v>2.7040000000000002</v>
    </oc>
    <nc r="C69">
      <v>2</v>
    </nc>
  </rcc>
  <rcc rId="15386" sId="11" numFmtId="34">
    <oc r="D69">
      <v>2.7031100000000001</v>
    </oc>
    <nc r="D69">
      <v>0</v>
    </nc>
  </rcc>
  <rcc rId="15387" sId="11" numFmtId="34">
    <oc r="D70">
      <v>0.65</v>
    </oc>
    <nc r="D70">
      <v>0</v>
    </nc>
  </rcc>
  <rcc rId="15388" sId="11" numFmtId="34">
    <oc r="D71">
      <v>2</v>
    </oc>
    <nc r="D71">
      <v>0</v>
    </nc>
  </rcc>
  <rcc rId="15389" sId="11" numFmtId="34">
    <oc r="C73">
      <v>5.3620000000000001</v>
    </oc>
    <nc r="C73">
      <v>7.1580000000000004</v>
    </nc>
  </rcc>
  <rcc rId="15390" sId="11" numFmtId="34">
    <oc r="D73">
      <v>5.3620000000000001</v>
    </oc>
    <nc r="D73">
      <v>0</v>
    </nc>
  </rcc>
  <rcc rId="15391" sId="11" numFmtId="34">
    <oc r="C74">
      <v>63.433</v>
    </oc>
    <nc r="C74">
      <v>50</v>
    </nc>
  </rcc>
  <rcc rId="15392" sId="11" numFmtId="34">
    <oc r="D74">
      <v>63.432980000000001</v>
    </oc>
    <nc r="D74">
      <v>47.1</v>
    </nc>
  </rcc>
  <rcc rId="15393" sId="11" numFmtId="34">
    <oc r="C75">
      <v>2891.7818499999998</v>
    </oc>
    <nc r="C75">
      <v>1787.778</v>
    </nc>
  </rcc>
  <rcc rId="15394" sId="11" numFmtId="34">
    <oc r="D75">
      <v>2850.0437400000001</v>
    </oc>
    <nc r="D75">
      <v>0</v>
    </nc>
  </rcc>
  <rcc rId="15395" sId="11" numFmtId="34">
    <oc r="C76">
      <v>226.71899999999999</v>
    </oc>
    <nc r="C76">
      <v>139.571</v>
    </nc>
  </rcc>
  <rcc rId="15396" sId="11" numFmtId="34">
    <oc r="D76">
      <v>149.46</v>
    </oc>
    <nc r="D76">
      <v>0</v>
    </nc>
  </rcc>
  <rcc rId="15397" sId="11" numFmtId="34">
    <oc r="C80">
      <v>898.41099999999994</v>
    </oc>
    <nc r="C80">
      <v>653</v>
    </nc>
  </rcc>
  <rcc rId="15398" sId="11" numFmtId="34">
    <oc r="D80">
      <v>656.32662000000005</v>
    </oc>
    <nc r="D80">
      <v>0</v>
    </nc>
  </rcc>
  <rcc rId="15399" sId="11" numFmtId="34">
    <oc r="C82">
      <v>2026.9880000000001</v>
    </oc>
    <nc r="C82">
      <v>2134.3000000000002</v>
    </nc>
  </rcc>
  <rcc rId="15400" sId="11" numFmtId="34">
    <oc r="D82">
      <v>1991.85</v>
    </oc>
    <nc r="D82">
      <v>158.78299999999999</v>
    </nc>
  </rcc>
  <rcc rId="15401" sId="11" numFmtId="34">
    <oc r="C89">
      <v>24.469000000000001</v>
    </oc>
    <nc r="C89">
      <v>2</v>
    </nc>
  </rcc>
  <rcc rId="15402" sId="11" numFmtId="34">
    <oc r="D89">
      <v>24.469000000000001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14655" sId="5">
    <oc r="C55" t="inlineStr">
      <is>
        <t>назначено на 2019 г.</t>
      </is>
    </oc>
    <nc r="C55" t="inlineStr">
      <is>
        <t>назначено на 2020 г.</t>
      </is>
    </nc>
  </rcc>
  <rcc rId="14656" sId="5">
    <oc r="D55" t="inlineStr">
      <is>
        <t>исполнено на 01.01.2020 г</t>
      </is>
    </oc>
    <nc r="D55" t="inlineStr">
      <is>
        <t>исполнено на 01.02.2020 г</t>
      </is>
    </nc>
  </rcc>
  <rcc rId="14657" sId="5">
    <oc r="A1" t="inlineStr">
      <is>
        <t xml:space="preserve">                     Анализ исполнения бюджета Большесундырского сельского поселения на 01.01.2020 г.</t>
      </is>
    </oc>
    <nc r="A1" t="inlineStr">
      <is>
        <t xml:space="preserve">                     Анализ исполнения бюджета Большесундырского сельского поселения на 01.02.2020 г.</t>
      </is>
    </nc>
  </rcc>
  <rcc rId="14658" sId="5">
    <oc r="C3" t="inlineStr">
      <is>
        <t>назначено на 2019 г.</t>
      </is>
    </oc>
    <nc r="C3" t="inlineStr">
      <is>
        <t>назначено на 2020 г.</t>
      </is>
    </nc>
  </rcc>
  <rcc rId="14659" sId="5">
    <oc r="D3" t="inlineStr">
      <is>
        <t>исполнен на 01.01.2020 г.</t>
      </is>
    </oc>
    <nc r="D3" t="inlineStr">
      <is>
        <t>исполнен на 01.02.2020 г.</t>
      </is>
    </nc>
  </rcc>
  <rcc rId="14660" sId="5" numFmtId="4">
    <oc r="C6">
      <v>418.71499999999997</v>
    </oc>
    <nc r="C6">
      <v>403.6</v>
    </nc>
  </rcc>
  <rcc rId="14661" sId="5" numFmtId="4">
    <oc r="D6">
      <v>367.56914</v>
    </oc>
    <nc r="D6">
      <v>13.70337</v>
    </nc>
  </rcc>
  <rcc rId="14662" sId="5" numFmtId="4">
    <oc r="C8">
      <v>237.12</v>
    </oc>
    <nc r="C8">
      <v>275.86</v>
    </nc>
  </rcc>
  <rcc rId="14663" sId="5" numFmtId="4">
    <oc r="D8">
      <v>351.42403999999999</v>
    </oc>
    <nc r="D8">
      <v>27.999839999999999</v>
    </nc>
  </rcc>
  <rcc rId="14664" sId="5" numFmtId="4">
    <oc r="C9">
      <v>2.5049999999999999</v>
    </oc>
    <nc r="C9">
      <v>2.95</v>
    </nc>
  </rcc>
  <rcc rId="14665" sId="5" numFmtId="4">
    <oc r="D9">
      <v>2.5830600000000001</v>
    </oc>
    <nc r="D9">
      <v>0.19053</v>
    </nc>
  </rcc>
  <rcc rId="14666" sId="5" numFmtId="4">
    <oc r="C10">
      <v>396.1</v>
    </oc>
    <nc r="C10">
      <v>460.75</v>
    </nc>
  </rcc>
  <rcc rId="14667" sId="5" numFmtId="4">
    <oc r="D10">
      <v>469.50373000000002</v>
    </oc>
    <nc r="D10">
      <v>38.420090000000002</v>
    </nc>
  </rcc>
  <rcc rId="14668" sId="5" numFmtId="4">
    <oc r="D11">
      <v>-51.461069999999999</v>
    </oc>
    <nc r="D11">
      <v>-5.1473699999999996</v>
    </nc>
  </rcc>
  <rcc rId="14669" sId="5" numFmtId="4">
    <oc r="D13">
      <v>38.458449999999999</v>
    </oc>
    <nc r="D13">
      <v>0</v>
    </nc>
  </rcc>
  <rcc rId="14670" sId="5" numFmtId="4">
    <oc r="C15">
      <v>1098</v>
    </oc>
    <nc r="C15">
      <v>1120</v>
    </nc>
  </rcc>
  <rcc rId="14671" sId="5" numFmtId="4">
    <oc r="D15">
      <v>1058.6190300000001</v>
    </oc>
    <nc r="D15">
      <v>6.2659700000000003</v>
    </nc>
  </rcc>
  <rcc rId="14672" sId="5" numFmtId="4">
    <oc r="C16">
      <v>1285</v>
    </oc>
    <nc r="C16">
      <v>1241</v>
    </nc>
  </rcc>
  <rcc rId="14673" sId="5" numFmtId="4">
    <oc r="D16">
      <v>1237.2877000000001</v>
    </oc>
    <nc r="D16">
      <v>64.251040000000003</v>
    </nc>
  </rcc>
  <rcc rId="14674" sId="5" numFmtId="4">
    <oc r="C18">
      <v>13</v>
    </oc>
    <nc r="C18">
      <v>10</v>
    </nc>
  </rcc>
  <rcc rId="14675" sId="5" numFmtId="4">
    <oc r="D18">
      <v>16.75</v>
    </oc>
    <nc r="D18">
      <v>0.4</v>
    </nc>
  </rcc>
  <rcc rId="14676" sId="5" numFmtId="4">
    <oc r="C28">
      <v>200</v>
    </oc>
    <nc r="C28">
      <v>193.9</v>
    </nc>
  </rcc>
  <rcc rId="14677" sId="5" numFmtId="4">
    <oc r="D28">
      <v>27.2</v>
    </oc>
    <nc r="D28">
      <v>0</v>
    </nc>
  </rcc>
  <rcc rId="14678" sId="5" numFmtId="4">
    <oc r="C29">
      <v>45</v>
    </oc>
    <nc r="C29">
      <v>50</v>
    </nc>
  </rcc>
  <rcc rId="14679" sId="5" numFmtId="4">
    <oc r="D29">
      <v>214.934</v>
    </oc>
    <nc r="D29">
      <v>4.1669999999999998</v>
    </nc>
  </rcc>
  <rcc rId="14680" sId="5" numFmtId="4">
    <oc r="C31">
      <v>200</v>
    </oc>
    <nc r="C31">
      <v>0</v>
    </nc>
  </rcc>
  <rcc rId="14681" sId="5" numFmtId="4">
    <oc r="D31">
      <v>221.96512000000001</v>
    </oc>
    <nc r="D31">
      <v>2.52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15878" sId="17">
    <oc r="C55" t="inlineStr">
      <is>
        <t>назначено на 2019 г.</t>
      </is>
    </oc>
    <nc r="C55" t="inlineStr">
      <is>
        <t>назначено на 2020 г.</t>
      </is>
    </nc>
  </rcc>
  <rcc rId="15879" sId="17">
    <oc r="D55" t="inlineStr">
      <is>
        <t>исполнено на 01.01.2020г.</t>
      </is>
    </oc>
    <nc r="D55" t="inlineStr">
      <is>
        <t>исполнено на 01.02.2020г.</t>
      </is>
    </nc>
  </rcc>
  <rcc rId="15880" sId="17">
    <oc r="C3" t="inlineStr">
      <is>
        <t>назначено на 2019 г.</t>
      </is>
    </oc>
    <nc r="C3" t="inlineStr">
      <is>
        <t>назначено на 2020 г.</t>
      </is>
    </nc>
  </rcc>
  <rcc rId="15881" sId="17">
    <oc r="D3" t="inlineStr">
      <is>
        <t>исполнен на 01.01.2020 г.</t>
      </is>
    </oc>
    <nc r="D3" t="inlineStr">
      <is>
        <t>исполнен на 01.02.2020 г.</t>
      </is>
    </nc>
  </rcc>
  <rcc rId="15882" sId="17">
    <oc r="A1" t="inlineStr">
      <is>
        <t xml:space="preserve">                     Анализ исполнения бюджета Юськасинского сельского поселения на 01.01.2020 г.</t>
      </is>
    </oc>
    <nc r="A1" t="inlineStr">
      <is>
        <t xml:space="preserve">                     Анализ исполнения бюджета Юськасинского сельского поселения на 01.02.2020 г.</t>
      </is>
    </nc>
  </rcc>
  <rcc rId="15883" sId="17" numFmtId="4">
    <oc r="C6">
      <v>140.44399999999999</v>
    </oc>
    <nc r="C6">
      <v>146.4</v>
    </nc>
  </rcc>
  <rcc rId="15884" sId="17" numFmtId="4">
    <oc r="D6">
      <v>145.02241000000001</v>
    </oc>
    <nc r="D6">
      <v>3.9199899999999999</v>
    </nc>
  </rcc>
  <rcc rId="15885" sId="17" numFmtId="4">
    <oc r="C8">
      <v>250.79</v>
    </oc>
    <nc r="C8">
      <v>206.65</v>
    </nc>
  </rcc>
  <rcc rId="15886" sId="17" numFmtId="4">
    <oc r="D8">
      <v>371.67561000000001</v>
    </oc>
    <nc r="D8">
      <v>20.975840000000002</v>
    </nc>
  </rcc>
  <rcc rId="15887" sId="17" numFmtId="4">
    <oc r="C9">
      <v>2.69</v>
    </oc>
    <nc r="C9">
      <v>2.2200000000000002</v>
    </nc>
  </rcc>
  <rcc rId="15888" sId="17" numFmtId="4">
    <oc r="D9">
      <v>2.7319100000000001</v>
    </oc>
    <nc r="D9">
      <v>0.14274000000000001</v>
    </nc>
  </rcc>
  <rcc rId="15889" sId="17" numFmtId="4">
    <oc r="C10">
      <v>418.88</v>
    </oc>
    <nc r="C10">
      <v>345.16</v>
    </nc>
  </rcc>
  <rcc rId="15890" sId="17" numFmtId="4">
    <oc r="D10">
      <v>496.55986000000001</v>
    </oc>
    <nc r="D10">
      <v>28.782060000000001</v>
    </nc>
  </rcc>
  <rcc rId="15891" sId="17" numFmtId="4">
    <oc r="D11">
      <v>-54.42662</v>
    </oc>
    <nc r="D11">
      <v>-3.8561200000000002</v>
    </nc>
  </rcc>
  <rcc rId="15892" sId="17" numFmtId="4">
    <oc r="C13">
      <v>2</v>
    </oc>
    <nc r="C13">
      <v>5</v>
    </nc>
  </rcc>
  <rcc rId="15893" sId="17" numFmtId="4">
    <oc r="D13">
      <v>0.31428</v>
    </oc>
    <nc r="D13">
      <v>0</v>
    </nc>
  </rcc>
  <rcc rId="15894" sId="17" numFmtId="4">
    <oc r="C15">
      <v>128</v>
    </oc>
    <nc r="C15">
      <v>120</v>
    </nc>
  </rcc>
  <rcc rId="15895" sId="17" numFmtId="4">
    <oc r="D15">
      <v>114.76043</v>
    </oc>
    <nc r="D15">
      <v>0.77456000000000003</v>
    </nc>
  </rcc>
  <rcc rId="15896" sId="17" numFmtId="4">
    <oc r="C16">
      <v>325</v>
    </oc>
    <nc r="C16">
      <v>312</v>
    </nc>
  </rcc>
  <rcc rId="15897" sId="17" numFmtId="4">
    <oc r="D16">
      <v>318.33240999999998</v>
    </oc>
    <nc r="D16">
      <v>1.6183799999999999</v>
    </nc>
  </rcc>
  <rcc rId="15898" sId="17" numFmtId="4">
    <oc r="C18">
      <v>5</v>
    </oc>
    <nc r="C18">
      <v>10</v>
    </nc>
  </rcc>
  <rcc rId="15899" sId="17" numFmtId="4">
    <oc r="D18">
      <v>11.25</v>
    </oc>
    <nc r="D18">
      <v>0</v>
    </nc>
  </rcc>
  <rcc rId="15900" sId="17" numFmtId="4">
    <oc r="C28">
      <v>60</v>
    </oc>
    <nc r="C28">
      <v>55</v>
    </nc>
  </rcc>
  <rcc rId="15901" sId="17" numFmtId="4">
    <oc r="D28">
      <v>66</v>
    </oc>
    <nc r="D28">
      <v>4.5</v>
    </nc>
  </rcc>
  <rcc rId="15902" sId="17" numFmtId="4">
    <oc r="C30">
      <v>360</v>
    </oc>
    <nc r="C30">
      <v>0</v>
    </nc>
  </rcc>
  <rcc rId="15903" sId="17" numFmtId="4">
    <oc r="D30">
      <v>341.51458000000002</v>
    </oc>
    <nc r="D30">
      <v>26.302569999999999</v>
    </nc>
  </rcc>
  <rcc rId="15904" sId="17" numFmtId="4">
    <oc r="C32">
      <v>4</v>
    </oc>
    <nc r="C32">
      <v>0</v>
    </nc>
  </rcc>
  <rcc rId="15905" sId="17" numFmtId="4">
    <oc r="D32">
      <v>4.1580000000000004</v>
    </oc>
    <nc r="D32">
      <v>0</v>
    </nc>
  </rcc>
  <rcc rId="15906" sId="17" numFmtId="4">
    <oc r="C39">
      <v>3029</v>
    </oc>
    <nc r="C39">
      <v>3421</v>
    </nc>
  </rcc>
  <rcc rId="15907" sId="17" numFmtId="4">
    <oc r="D39">
      <v>3029</v>
    </oc>
    <nc r="D39">
      <v>285.07799999999997</v>
    </nc>
  </rcc>
  <rcc rId="15908" sId="17" numFmtId="4">
    <oc r="C41">
      <v>830.5</v>
    </oc>
    <nc r="C41">
      <v>0</v>
    </nc>
  </rcc>
  <rcc rId="15909" sId="17" numFmtId="4">
    <oc r="D41">
      <v>830.5</v>
    </oc>
    <nc r="D41">
      <v>0</v>
    </nc>
  </rcc>
  <rcc rId="15910" sId="17" numFmtId="4">
    <oc r="C42">
      <v>1262.047</v>
    </oc>
    <nc r="C42">
      <v>834.51</v>
    </nc>
  </rcc>
  <rcc rId="15911" sId="17" numFmtId="4">
    <oc r="D42">
      <v>1262.047</v>
    </oc>
    <nc r="D42">
      <v>0</v>
    </nc>
  </rcc>
  <rcc rId="15912" sId="17" numFmtId="4">
    <oc r="C43">
      <v>182.65700000000001</v>
    </oc>
    <nc r="C43">
      <v>183.38800000000001</v>
    </nc>
  </rcc>
  <rcc rId="15913" sId="17" numFmtId="4">
    <oc r="D43">
      <v>182.65700000000001</v>
    </oc>
    <nc r="D43">
      <v>14.933299999999999</v>
    </nc>
  </rcc>
  <rcc rId="15914" sId="17" numFmtId="4">
    <oc r="D51">
      <v>190</v>
    </oc>
    <nc r="D51">
      <v>0</v>
    </nc>
  </rcc>
  <rfmt sheetId="17" sqref="C38">
    <dxf>
      <numFmt numFmtId="2" formatCode="0.00"/>
    </dxf>
  </rfmt>
  <rfmt sheetId="17" sqref="C38">
    <dxf>
      <numFmt numFmtId="183" formatCode="0.000"/>
    </dxf>
  </rfmt>
  <rfmt sheetId="17" sqref="C38">
    <dxf>
      <numFmt numFmtId="174" formatCode="0.0000"/>
    </dxf>
  </rfmt>
  <rfmt sheetId="17" sqref="C38">
    <dxf>
      <numFmt numFmtId="168" formatCode="0.00000"/>
    </dxf>
  </rfmt>
  <rcc rId="15915" sId="17" numFmtId="4">
    <oc r="C50">
      <v>240.46700000000001</v>
    </oc>
    <nc r="C50"/>
  </rcc>
  <rcc rId="15916" sId="17" numFmtId="4">
    <oc r="D50">
      <v>240.46700000000001</v>
    </oc>
    <nc r="D50"/>
  </rcc>
  <rcc rId="15917" sId="17" numFmtId="34">
    <oc r="C59">
      <v>1352.0419999999999</v>
    </oc>
    <nc r="C59">
      <v>1339.662</v>
    </nc>
  </rcc>
  <rcc rId="15918" sId="17" numFmtId="34">
    <oc r="D59">
      <v>1328.1765</v>
    </oc>
    <nc r="D59">
      <v>31.869700000000002</v>
    </nc>
  </rcc>
  <rcc rId="15919" sId="17" numFmtId="34">
    <oc r="C62">
      <v>0</v>
    </oc>
    <nc r="C62">
      <v>34</v>
    </nc>
  </rcc>
  <rcc rId="15920" sId="17" numFmtId="34">
    <oc r="C64">
      <v>58.408000000000001</v>
    </oc>
    <nc r="C64">
      <v>4.2</v>
    </nc>
  </rcc>
  <rcc rId="15921" sId="17" numFmtId="34">
    <oc r="D64">
      <v>58.408000000000001</v>
    </oc>
    <nc r="D64">
      <v>0</v>
    </nc>
  </rcc>
  <rcc rId="15922" sId="17" numFmtId="34">
    <oc r="C66">
      <v>179.892</v>
    </oc>
    <nc r="C66">
      <v>179.208</v>
    </nc>
  </rcc>
  <rcc rId="15923" sId="17" numFmtId="34">
    <oc r="D66">
      <v>179.892</v>
    </oc>
    <nc r="D66">
      <v>4</v>
    </nc>
  </rcc>
  <rcc rId="15924" sId="17" numFmtId="34">
    <oc r="C70">
      <v>2.7031100000000001</v>
    </oc>
    <nc r="C70">
      <v>2</v>
    </nc>
  </rcc>
  <rcc rId="15925" sId="17" numFmtId="34">
    <oc r="D70">
      <v>2.7031100000000001</v>
    </oc>
    <nc r="D70">
      <v>0</v>
    </nc>
  </rcc>
  <rcc rId="15926" sId="17" numFmtId="34">
    <oc r="C71">
      <v>14</v>
    </oc>
    <nc r="C71">
      <v>8</v>
    </nc>
  </rcc>
  <rcc rId="15927" sId="17" numFmtId="34">
    <oc r="D71">
      <v>10.25493</v>
    </oc>
    <nc r="D71">
      <v>1.5</v>
    </nc>
  </rcc>
  <rcc rId="15928" sId="17" numFmtId="34">
    <oc r="D72">
      <v>2</v>
    </oc>
    <nc r="D72">
      <v>0</v>
    </nc>
  </rcc>
  <rcc rId="15929" sId="17" numFmtId="34">
    <oc r="C74">
      <v>6.7024999999999997</v>
    </oc>
    <nc r="C74">
      <v>10.021000000000001</v>
    </nc>
  </rcc>
  <rcc rId="15930" sId="17" numFmtId="34">
    <oc r="D74">
      <v>6.7024999999999997</v>
    </oc>
    <nc r="D74">
      <v>0</v>
    </nc>
  </rcc>
  <rcc rId="15931" sId="17" numFmtId="34">
    <oc r="C75">
      <v>433.6</v>
    </oc>
    <nc r="C75">
      <v>100</v>
    </nc>
  </rcc>
  <rcc rId="15932" sId="17" numFmtId="34">
    <oc r="D75">
      <v>361.36799999999999</v>
    </oc>
    <nc r="D75">
      <v>0</v>
    </nc>
  </rcc>
  <rcc rId="15933" sId="17" numFmtId="34">
    <oc r="C76">
      <v>1977.3460500000001</v>
    </oc>
    <nc r="C76">
      <v>1388.54</v>
    </nc>
  </rcc>
  <rcc rId="15934" sId="17" numFmtId="34">
    <oc r="D76">
      <v>1977.3460500000001</v>
    </oc>
    <nc r="D76">
      <v>0</v>
    </nc>
  </rcc>
  <rcc rId="15935" sId="17" numFmtId="34">
    <oc r="C77">
      <v>66</v>
    </oc>
    <nc r="C77">
      <v>0</v>
    </nc>
  </rcc>
  <rcc rId="15936" sId="17" numFmtId="34">
    <oc r="D77">
      <v>66</v>
    </oc>
    <nc r="D77">
      <v>0</v>
    </nc>
  </rcc>
  <rcc rId="15937" sId="17" numFmtId="34">
    <oc r="C81">
      <v>633.26700000000005</v>
    </oc>
    <nc r="C81">
      <v>464.697</v>
    </nc>
  </rcc>
  <rcc rId="15938" sId="17" numFmtId="34">
    <oc r="D81">
      <v>633.1</v>
    </oc>
    <nc r="D81">
      <v>0</v>
    </nc>
  </rcc>
  <rcc rId="15939" sId="17" numFmtId="34">
    <oc r="C83">
      <v>2744.0838899999999</v>
    </oc>
    <nc r="C83">
      <v>2102</v>
    </nc>
  </rcc>
  <rcc rId="15940" sId="17" numFmtId="34">
    <oc r="D83">
      <v>2728.1692400000002</v>
    </oc>
    <nc r="D83">
      <v>113.18692</v>
    </nc>
  </rcc>
  <rcc rId="15941" sId="17" numFmtId="34">
    <oc r="C90">
      <v>27</v>
    </oc>
    <nc r="C90">
      <v>2</v>
    </nc>
  </rcc>
  <rcc rId="15942" sId="17" numFmtId="34">
    <oc r="D90">
      <v>27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fmt sheetId="8" sqref="C40">
    <dxf>
      <numFmt numFmtId="1" formatCode="0"/>
    </dxf>
  </rfmt>
  <rfmt sheetId="8" sqref="C40">
    <dxf>
      <numFmt numFmtId="166" formatCode="0.0"/>
    </dxf>
  </rfmt>
  <rfmt sheetId="8" sqref="C40">
    <dxf>
      <numFmt numFmtId="2" formatCode="0.00"/>
    </dxf>
  </rfmt>
  <rfmt sheetId="8" sqref="C40">
    <dxf>
      <numFmt numFmtId="183" formatCode="0.000"/>
    </dxf>
  </rfmt>
  <rfmt sheetId="8" sqref="C40">
    <dxf>
      <numFmt numFmtId="174" formatCode="0.0000"/>
    </dxf>
  </rfmt>
  <rfmt sheetId="8" sqref="C40">
    <dxf>
      <numFmt numFmtId="168" formatCode="0.00000"/>
    </dxf>
  </rfmt>
  <rfmt sheetId="8" sqref="C40">
    <dxf>
      <numFmt numFmtId="173" formatCode="0.000000"/>
    </dxf>
  </rfmt>
  <rfmt sheetId="8" sqref="C40">
    <dxf>
      <numFmt numFmtId="177" formatCode="0.0000000"/>
    </dxf>
  </rfmt>
  <rfmt sheetId="8" sqref="C40">
    <dxf>
      <numFmt numFmtId="173" formatCode="0.000000"/>
    </dxf>
  </rfmt>
  <rfmt sheetId="8" sqref="C40">
    <dxf>
      <numFmt numFmtId="168" formatCode="0.00000"/>
    </dxf>
  </rfmt>
  <rcc rId="15059" sId="8" numFmtId="4">
    <oc r="C46">
      <v>79.134</v>
    </oc>
    <nc r="C46">
      <v>0</v>
    </nc>
  </rcc>
  <rcc rId="15060" sId="8" numFmtId="4">
    <oc r="D46">
      <v>88.924000000000007</v>
    </oc>
    <nc r="D46">
      <v>0</v>
    </nc>
  </rcc>
  <rfmt sheetId="8" sqref="D40">
    <dxf>
      <numFmt numFmtId="2" formatCode="0.00"/>
    </dxf>
  </rfmt>
  <rfmt sheetId="8" sqref="D40">
    <dxf>
      <numFmt numFmtId="183" formatCode="0.000"/>
    </dxf>
  </rfmt>
  <rfmt sheetId="8" sqref="D40">
    <dxf>
      <numFmt numFmtId="174" formatCode="0.0000"/>
    </dxf>
  </rfmt>
  <rfmt sheetId="8" sqref="D51">
    <dxf>
      <numFmt numFmtId="172" formatCode="#,##0.00000"/>
    </dxf>
  </rfmt>
  <rfmt sheetId="8" sqref="D51">
    <dxf>
      <numFmt numFmtId="179" formatCode="#,##0.0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25025" sId="7" numFmtId="34">
    <oc r="D6">
      <v>84.931830000000005</v>
    </oc>
    <nc r="D6">
      <v>127.6493</v>
    </nc>
  </rcc>
  <rcc rId="25026" sId="7" numFmtId="34">
    <oc r="D8">
      <v>87.548590000000004</v>
    </oc>
    <nc r="D8">
      <v>119.09772</v>
    </nc>
  </rcc>
  <rcc rId="25027" sId="7" numFmtId="34">
    <oc r="D9">
      <v>0.57072999999999996</v>
    </oc>
    <nc r="D9">
      <v>0.71450000000000002</v>
    </nc>
  </rcc>
  <rcc rId="25028" sId="7" numFmtId="34">
    <oc r="D10">
      <v>122.87912</v>
    </oc>
    <nc r="D10">
      <v>163.76009999999999</v>
    </nc>
  </rcc>
  <rcc rId="25029" sId="7" numFmtId="4">
    <oc r="D11">
      <v>-18.083770000000001</v>
    </oc>
    <nc r="D11">
      <v>-23.466629999999999</v>
    </nc>
  </rcc>
  <rcc rId="25030" sId="7" numFmtId="34">
    <oc r="D15">
      <v>18.861940000000001</v>
    </oc>
    <nc r="D15">
      <v>20.59299</v>
    </nc>
  </rcc>
  <rcc rId="25031" sId="7" numFmtId="34">
    <oc r="D16">
      <v>484.46793000000002</v>
    </oc>
    <nc r="D16">
      <v>777.06074000000001</v>
    </nc>
  </rcc>
  <rcc rId="25032" sId="7" numFmtId="4">
    <oc r="D28">
      <v>3</v>
    </oc>
    <nc r="D28">
      <v>4</v>
    </nc>
  </rcc>
  <rcc rId="25033" sId="7" numFmtId="34">
    <oc r="D41">
      <v>299.14499999999998</v>
    </oc>
    <nc r="D41">
      <v>398.86</v>
    </nc>
  </rcc>
  <rcc rId="25034" sId="7" numFmtId="34">
    <oc r="D43">
      <v>215.12</v>
    </oc>
    <nc r="D43">
      <v>343.815</v>
    </nc>
  </rcc>
  <rcc rId="25035" sId="7" numFmtId="34">
    <oc r="D45">
      <v>44.799900000000001</v>
    </oc>
    <nc r="D45">
      <v>59.899900000000002</v>
    </nc>
  </rcc>
  <rcc rId="25036" sId="7" numFmtId="34">
    <oc r="D57">
      <v>287.30646999999999</v>
    </oc>
    <nc r="D57">
      <v>499.63513</v>
    </nc>
  </rcc>
  <rcc rId="25037" sId="7" numFmtId="34">
    <oc r="D64">
      <v>28.936720000000001</v>
    </oc>
    <nc r="D64">
      <v>56.523240000000001</v>
    </nc>
  </rcc>
  <rcc rId="25038" sId="7" numFmtId="34">
    <oc r="D73">
      <v>55</v>
    </oc>
    <nc r="D73">
      <v>125</v>
    </nc>
  </rcc>
  <rcc rId="25039" sId="7" numFmtId="34">
    <oc r="D74">
      <v>253.32149999999999</v>
    </oc>
    <nc r="D74">
      <v>382.01650000000001</v>
    </nc>
  </rcc>
  <rcc rId="25040" sId="7" numFmtId="34">
    <oc r="D79">
      <v>155.22427999999999</v>
    </oc>
    <nc r="D79">
      <v>258.86365000000001</v>
    </nc>
  </rcc>
  <rcc rId="25041" sId="7" numFmtId="34">
    <oc r="D81">
      <v>450</v>
    </oc>
    <nc r="D81">
      <v>600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fmt sheetId="1" sqref="A1:K1" start="0" length="2147483647">
    <dxf>
      <font>
        <sz val="16"/>
      </font>
    </dxf>
  </rfmt>
  <rfmt sheetId="1" sqref="C2:E2" start="0" length="2147483647">
    <dxf>
      <font>
        <b/>
      </font>
    </dxf>
  </rfmt>
  <rfmt sheetId="1" sqref="F2:H2" start="0" length="2147483647">
    <dxf>
      <font>
        <b/>
      </font>
    </dxf>
  </rfmt>
  <rfmt sheetId="1" sqref="I2:K2" start="0" length="2147483647">
    <dxf>
      <font>
        <b/>
      </font>
    </dxf>
  </rfmt>
  <rfmt sheetId="1" sqref="C2:E2" start="0" length="2147483647">
    <dxf>
      <font>
        <sz val="12"/>
      </font>
    </dxf>
  </rfmt>
  <rfmt sheetId="1" sqref="F2:H2" start="0" length="2147483647">
    <dxf>
      <font>
        <sz val="12"/>
      </font>
    </dxf>
  </rfmt>
  <rfmt sheetId="1" sqref="I2:K2" start="0" length="2147483647">
    <dxf>
      <font>
        <sz val="12"/>
      </font>
    </dxf>
  </rfmt>
  <rfmt sheetId="2" sqref="B4:Z4">
    <dxf>
      <alignment wrapText="0" readingOrder="0"/>
    </dxf>
  </rfmt>
  <rfmt sheetId="2" sqref="CH14:CH29">
    <dxf>
      <numFmt numFmtId="187" formatCode="#,##0.000"/>
    </dxf>
  </rfmt>
  <rfmt sheetId="2" sqref="CH14:CH29">
    <dxf>
      <numFmt numFmtId="4" formatCode="#,##0.00"/>
    </dxf>
  </rfmt>
  <rfmt sheetId="2" sqref="CH14:CH29">
    <dxf>
      <numFmt numFmtId="167" formatCode="#,##0.0"/>
    </dxf>
  </rfmt>
  <rfmt sheetId="2" sqref="CF14:CF31">
    <dxf>
      <numFmt numFmtId="187" formatCode="#,##0.000"/>
    </dxf>
  </rfmt>
  <rfmt sheetId="2" sqref="CF14:CF31">
    <dxf>
      <numFmt numFmtId="4" formatCode="#,##0.00"/>
    </dxf>
  </rfmt>
  <rfmt sheetId="2" sqref="CF14:CF31">
    <dxf>
      <numFmt numFmtId="167" formatCode="#,##0.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D14:CD29">
    <dxf>
      <numFmt numFmtId="3" formatCode="#,##0"/>
    </dxf>
  </rfmt>
  <rfmt sheetId="2" sqref="CD14:CD29">
    <dxf>
      <numFmt numFmtId="167" formatCode="#,##0.0"/>
    </dxf>
  </rfmt>
  <rfmt sheetId="2" sqref="CA14:CA31">
    <dxf>
      <numFmt numFmtId="172" formatCode="#,##0.00000"/>
    </dxf>
  </rfmt>
  <rfmt sheetId="2" sqref="CA14:CA31">
    <dxf>
      <numFmt numFmtId="186" formatCode="#,##0.0000"/>
    </dxf>
  </rfmt>
  <rfmt sheetId="2" sqref="CA14:CA31">
    <dxf>
      <numFmt numFmtId="187" formatCode="#,##0.000"/>
    </dxf>
  </rfmt>
  <rfmt sheetId="2" sqref="CA14:CA31">
    <dxf>
      <numFmt numFmtId="4" formatCode="#,##0.00"/>
    </dxf>
  </rfmt>
  <rfmt sheetId="2" sqref="CA14:CA31">
    <dxf>
      <numFmt numFmtId="167" formatCode="#,##0.0"/>
    </dxf>
  </rfmt>
  <rfmt sheetId="2" sqref="BO15:BO29">
    <dxf>
      <numFmt numFmtId="186" formatCode="#,##0.0000"/>
    </dxf>
  </rfmt>
  <rfmt sheetId="2" sqref="BO15:BO29">
    <dxf>
      <numFmt numFmtId="187" formatCode="#,##0.000"/>
    </dxf>
  </rfmt>
  <rfmt sheetId="2" sqref="BO15:BO29">
    <dxf>
      <numFmt numFmtId="4" formatCode="#,##0.00"/>
    </dxf>
  </rfmt>
  <rfmt sheetId="2" sqref="BO15:BO29">
    <dxf>
      <numFmt numFmtId="167" formatCode="#,##0.0"/>
    </dxf>
  </rfmt>
  <rfmt sheetId="2" sqref="CI19">
    <dxf>
      <numFmt numFmtId="186" formatCode="#,##0.0000"/>
    </dxf>
  </rfmt>
  <rfmt sheetId="2" sqref="CI19">
    <dxf>
      <numFmt numFmtId="187" formatCode="#,##0.000"/>
    </dxf>
  </rfmt>
  <rfmt sheetId="2" sqref="CI19">
    <dxf>
      <numFmt numFmtId="4" formatCode="#,##0.00"/>
    </dxf>
  </rfmt>
  <rfmt sheetId="2" sqref="CI19">
    <dxf>
      <numFmt numFmtId="167" formatCode="#,##0.0"/>
    </dxf>
  </rfmt>
  <rfmt sheetId="2" sqref="DN14:DN31">
    <dxf>
      <numFmt numFmtId="186" formatCode="#,##0.0000"/>
    </dxf>
  </rfmt>
  <rfmt sheetId="2" sqref="DN14:DN31">
    <dxf>
      <numFmt numFmtId="187" formatCode="#,##0.000"/>
    </dxf>
  </rfmt>
  <rfmt sheetId="2" sqref="DN14:DN31">
    <dxf>
      <numFmt numFmtId="4" formatCode="#,##0.00"/>
    </dxf>
  </rfmt>
  <rfmt sheetId="2" sqref="DN14:DN31">
    <dxf>
      <numFmt numFmtId="167" formatCode="#,##0.0"/>
    </dxf>
  </rfmt>
  <rfmt sheetId="2" sqref="EC14:EC31">
    <dxf>
      <numFmt numFmtId="172" formatCode="#,##0.00000"/>
    </dxf>
  </rfmt>
  <rfmt sheetId="2" sqref="EC14:EC31">
    <dxf>
      <numFmt numFmtId="186" formatCode="#,##0.0000"/>
    </dxf>
  </rfmt>
  <rfmt sheetId="2" sqref="EC14:EC31">
    <dxf>
      <numFmt numFmtId="187" formatCode="#,##0.000"/>
    </dxf>
  </rfmt>
  <rfmt sheetId="2" sqref="EC14:EC31">
    <dxf>
      <numFmt numFmtId="4" formatCode="#,##0.00"/>
    </dxf>
  </rfmt>
  <rfmt sheetId="2" sqref="EC14:EC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15973" sId="18">
    <oc r="A1" t="inlineStr">
      <is>
        <t xml:space="preserve">                     Анализ исполнения бюджета Ярабайкасинского сельского поселения на 01.01.2020 г.</t>
      </is>
    </oc>
    <nc r="A1" t="inlineStr">
      <is>
        <t xml:space="preserve">                     Анализ исполнения бюджета Ярабайкасинского сельского поселения на 01.02.2020 г.</t>
      </is>
    </nc>
  </rcc>
  <rcc rId="15974" sId="18">
    <oc r="C3" t="inlineStr">
      <is>
        <t>назначено на 2019 г.</t>
      </is>
    </oc>
    <nc r="C3" t="inlineStr">
      <is>
        <t>назначено на 2020 г.</t>
      </is>
    </nc>
  </rcc>
  <rcc rId="15975" sId="18">
    <oc r="D3" t="inlineStr">
      <is>
        <t>исполнен на 01.01.2020 г.</t>
      </is>
    </oc>
    <nc r="D3" t="inlineStr">
      <is>
        <t>исполнен на 01.02.2020 г.</t>
      </is>
    </nc>
  </rcc>
  <rcc rId="15976" sId="18">
    <oc r="C55" t="inlineStr">
      <is>
        <t>назначено на 2019 г.</t>
      </is>
    </oc>
    <nc r="C55" t="inlineStr">
      <is>
        <t>назначено на 2020 г.</t>
      </is>
    </nc>
  </rcc>
  <rcc rId="15977" sId="18">
    <oc r="D55" t="inlineStr">
      <is>
        <t>исполнено на 01.01.2020 г.</t>
      </is>
    </oc>
    <nc r="D55" t="inlineStr">
      <is>
        <t>исполнено на 01.02.2020 г.</t>
      </is>
    </nc>
  </rcc>
  <rcc rId="15978" sId="18" numFmtId="4">
    <oc r="C6">
      <v>112.337</v>
    </oc>
    <nc r="C6">
      <v>114.5</v>
    </nc>
  </rcc>
  <rcc rId="15979" sId="18" numFmtId="4">
    <oc r="D6">
      <v>111.28225</v>
    </oc>
    <nc r="D6">
      <v>18.425709999999999</v>
    </nc>
  </rcc>
  <rcc rId="15980" sId="18" numFmtId="4">
    <oc r="C8">
      <v>274.90499999999997</v>
    </oc>
    <nc r="C8">
      <v>319.45999999999998</v>
    </nc>
  </rcc>
  <rcc rId="15981" sId="18" numFmtId="4">
    <oc r="D8">
      <v>407.41361999999998</v>
    </oc>
    <nc r="D8">
      <v>32.425939999999997</v>
    </nc>
  </rcc>
  <rcc rId="15982" sId="18" numFmtId="4">
    <oc r="C9">
      <v>2.948</v>
    </oc>
    <nc r="C9">
      <v>3.43</v>
    </nc>
  </rcc>
  <rcc rId="15983" sId="18" numFmtId="4">
    <oc r="D9">
      <v>2.9945900000000001</v>
    </oc>
    <nc r="D9">
      <v>0.22064</v>
    </nc>
  </rcc>
  <rcc rId="15984" sId="18" numFmtId="4">
    <oc r="C10">
      <v>459.15699999999998</v>
    </oc>
    <nc r="C10">
      <v>533.57000000000005</v>
    </nc>
  </rcc>
  <rcc rId="15985" sId="18" numFmtId="4">
    <oc r="D10">
      <v>544.30601000000001</v>
    </oc>
    <nc r="D10">
      <v>44.493380000000002</v>
    </nc>
  </rcc>
  <rcc rId="15986" sId="18" numFmtId="4">
    <oc r="D11">
      <v>-59.659959999999998</v>
    </oc>
    <nc r="D11">
      <v>-5.9610399999999997</v>
    </nc>
  </rcc>
  <rcc rId="15987" sId="18" numFmtId="4">
    <oc r="C13">
      <v>21</v>
    </oc>
    <nc r="C13">
      <v>20</v>
    </nc>
  </rcc>
  <rcc rId="15988" sId="18" numFmtId="4">
    <oc r="D13">
      <v>18.882000000000001</v>
    </oc>
    <nc r="D13">
      <v>2.8584000000000001</v>
    </nc>
  </rcc>
  <rcc rId="15989" sId="18" numFmtId="4">
    <oc r="C15">
      <v>201</v>
    </oc>
    <nc r="C15">
      <v>245</v>
    </nc>
  </rcc>
  <rcc rId="15990" sId="18" numFmtId="4">
    <oc r="D15">
      <v>192.3245</v>
    </oc>
    <nc r="D15">
      <v>10.518549999999999</v>
    </nc>
  </rcc>
  <rcc rId="15991" sId="18" numFmtId="4">
    <oc r="C16">
      <v>1394.3772899999999</v>
    </oc>
    <nc r="C16">
      <v>1250</v>
    </nc>
  </rcc>
  <rcc rId="15992" sId="18" numFmtId="4">
    <oc r="D16">
      <v>1209.8086000000001</v>
    </oc>
    <nc r="D16">
      <v>36.364559999999997</v>
    </nc>
  </rcc>
  <rcc rId="15993" sId="18" numFmtId="4">
    <oc r="C18">
      <v>20</v>
    </oc>
    <nc r="C18">
      <v>15</v>
    </nc>
  </rcc>
  <rcc rId="15994" sId="18" numFmtId="4">
    <oc r="D18">
      <v>20.484999999999999</v>
    </oc>
    <nc r="D18">
      <v>0</v>
    </nc>
  </rcc>
  <rcc rId="15995" sId="18" numFmtId="4">
    <oc r="C27">
      <v>10</v>
    </oc>
    <nc r="C27">
      <v>30</v>
    </nc>
  </rcc>
  <rcc rId="15996" sId="18" numFmtId="4">
    <oc r="D27">
      <v>44.884520000000002</v>
    </oc>
    <nc r="D27">
      <v>0.13100000000000001</v>
    </nc>
  </rcc>
  <rcc rId="15997" sId="18" numFmtId="4">
    <oc r="C31">
      <v>78</v>
    </oc>
    <nc r="C31">
      <v>0</v>
    </nc>
  </rcc>
  <rcc rId="15998" sId="18" numFmtId="4">
    <oc r="D31">
      <v>100.89727999999999</v>
    </oc>
    <nc r="D31">
      <v>0</v>
    </nc>
  </rcc>
  <rcc rId="15999" sId="18" numFmtId="4">
    <oc r="C36">
      <v>120</v>
    </oc>
    <nc r="C36">
      <v>0</v>
    </nc>
  </rcc>
  <rcc rId="16000" sId="18" numFmtId="4">
    <oc r="D36">
      <v>143.00686999999999</v>
    </oc>
    <nc r="D36">
      <v>0</v>
    </nc>
  </rcc>
  <rcc rId="16001" sId="18" numFmtId="4">
    <oc r="C43">
      <v>1174</v>
    </oc>
    <nc r="C43">
      <v>414</v>
    </nc>
  </rcc>
  <rcc rId="16002" sId="18" numFmtId="4">
    <oc r="D43">
      <v>1174</v>
    </oc>
    <nc r="D43">
      <v>0</v>
    </nc>
  </rcc>
  <rcc rId="16003" sId="18" numFmtId="4">
    <oc r="C42">
      <v>1852.8</v>
    </oc>
    <nc r="C42">
      <v>2004.7</v>
    </nc>
  </rcc>
  <rcc rId="16004" sId="18" numFmtId="4">
    <oc r="D42">
      <v>1852.8</v>
    </oc>
    <nc r="D42">
      <v>167.05500000000001</v>
    </nc>
  </rcc>
  <rcc rId="16005" sId="18" numFmtId="4">
    <oc r="D44">
      <v>3523.9738299999999</v>
    </oc>
    <nc r="D44">
      <v>0</v>
    </nc>
  </rcc>
  <rcc rId="16006" sId="18" numFmtId="4">
    <oc r="C45">
      <v>182.04300000000001</v>
    </oc>
    <nc r="C45">
      <v>183.387</v>
    </nc>
  </rcc>
  <rcc rId="16007" sId="18" numFmtId="4">
    <oc r="D45">
      <v>182.04300000000001</v>
    </oc>
    <nc r="D45">
      <v>14.933299999999999</v>
    </nc>
  </rcc>
  <rcc rId="16008" sId="18" numFmtId="4">
    <oc r="D51">
      <v>175.58207999999999</v>
    </oc>
    <nc r="D51">
      <v>0</v>
    </nc>
  </rcc>
  <rcc rId="16009" sId="18" numFmtId="4">
    <oc r="C47">
      <v>2984.2269999999999</v>
    </oc>
    <nc r="C47"/>
  </rcc>
  <rcc rId="16010" sId="18" numFmtId="4">
    <oc r="D47">
      <v>2934.4300699999999</v>
    </oc>
    <nc r="D47"/>
  </rcc>
  <rcc rId="16011" sId="18" numFmtId="4">
    <oc r="C44">
      <v>4591.6011500000004</v>
    </oc>
    <nc r="C44">
      <v>1320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16369" sId="2" numFmtId="4">
    <oc r="C32">
      <v>182691.54818000001</v>
    </oc>
    <nc r="C32">
      <v>102837.50301</v>
    </nc>
  </rcc>
  <rcc rId="16370" sId="2" numFmtId="4">
    <oc r="D32">
      <v>147056.26668</v>
    </oc>
    <nc r="D32">
      <v>4589.99809</v>
    </nc>
  </rcc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cc rId="16371" sId="16" numFmtId="4">
    <oc r="D41">
      <v>34.616</v>
    </oc>
    <nc r="D41">
      <v>34.616100000000003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23713" sId="2" numFmtId="4">
    <oc r="BZ32">
      <v>82801.103010000006</v>
    </oc>
    <nc r="BZ32">
      <v>150536.44257000001</v>
    </nc>
  </rcc>
  <rcc rId="23714" sId="2" numFmtId="4">
    <oc r="CA32">
      <v>7250.3264799999997</v>
    </oc>
    <nc r="CA32">
      <v>11435.106529999999</v>
    </nc>
  </rcc>
  <rfmt sheetId="2" sqref="CL14:CL31">
    <dxf>
      <numFmt numFmtId="4" formatCode="#,##0.00"/>
    </dxf>
  </rfmt>
  <rfmt sheetId="2" sqref="CL14:CL31">
    <dxf>
      <numFmt numFmtId="186" formatCode="#,##0.000"/>
    </dxf>
  </rfmt>
  <rfmt sheetId="2" sqref="CL14:CL31">
    <dxf>
      <numFmt numFmtId="185" formatCode="#,##0.0000"/>
    </dxf>
  </rfmt>
  <rfmt sheetId="2" sqref="CL14:CL31">
    <dxf>
      <numFmt numFmtId="172" formatCode="#,##0.00000"/>
    </dxf>
  </rfmt>
  <rfmt sheetId="2" sqref="CL14:CL31">
    <dxf>
      <numFmt numFmtId="185" formatCode="#,##0.0000"/>
    </dxf>
  </rfmt>
  <rfmt sheetId="2" sqref="CM14:CM31">
    <dxf>
      <numFmt numFmtId="4" formatCode="#,##0.00"/>
    </dxf>
  </rfmt>
  <rfmt sheetId="2" sqref="CM14:CM31">
    <dxf>
      <numFmt numFmtId="186" formatCode="#,##0.000"/>
    </dxf>
  </rfmt>
  <rfmt sheetId="2" sqref="CM14:CM31">
    <dxf>
      <numFmt numFmtId="185" formatCode="#,##0.0000"/>
    </dxf>
  </rfmt>
  <rfmt sheetId="2" sqref="CM14:CM31">
    <dxf>
      <numFmt numFmtId="172" formatCode="#,##0.00000"/>
    </dxf>
  </rfmt>
  <rfmt sheetId="2" sqref="CA14:CA31">
    <dxf>
      <numFmt numFmtId="4" formatCode="#,##0.00"/>
    </dxf>
  </rfmt>
  <rfmt sheetId="2" sqref="CA14:CA31">
    <dxf>
      <numFmt numFmtId="186" formatCode="#,##0.000"/>
    </dxf>
  </rfmt>
  <rfmt sheetId="2" sqref="CA14:CA31">
    <dxf>
      <numFmt numFmtId="185" formatCode="#,##0.0000"/>
    </dxf>
  </rfmt>
  <rfmt sheetId="2" sqref="CA14:CA31">
    <dxf>
      <numFmt numFmtId="172" formatCode="#,##0.00000"/>
    </dxf>
  </rfmt>
  <rfmt sheetId="4" sqref="D38">
    <dxf>
      <numFmt numFmtId="165" formatCode="_(* #,##0.00_);_(* \(#,##0.00\);_(* &quot;-&quot;??_);_(@_)"/>
    </dxf>
  </rfmt>
  <rfmt sheetId="4" sqref="D38">
    <dxf>
      <numFmt numFmtId="187" formatCode="_(* #,##0.000_);_(* \(#,##0.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76" formatCode="_(* #,##0.00000_);_(* \(#,##0.00000\);_(* &quot;-&quot;??_);_(@_)"/>
    </dxf>
  </rfmt>
  <rfmt sheetId="4" sqref="D38">
    <dxf>
      <numFmt numFmtId="182" formatCode="_(* #,##0.000000_);_(* \(#,##0.000000\);_(* &quot;-&quot;??_);_(@_)"/>
    </dxf>
  </rfmt>
  <rcc rId="23715" sId="4" numFmtId="4">
    <oc r="D42">
      <v>22.4</v>
    </oc>
    <nc r="D42">
      <v>22.400099999999998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22072" sId="9">
    <oc r="D55" t="inlineStr">
      <is>
        <t>исполнено на 01.03.2020 г.</t>
      </is>
    </oc>
    <nc r="D55" t="inlineStr">
      <is>
        <t>исполнено на 01.04.2020 г.</t>
      </is>
    </nc>
  </rcc>
  <rcc rId="22073" sId="9">
    <oc r="D3" t="inlineStr">
      <is>
        <t>исполнен на 01.03.2020 г.</t>
      </is>
    </oc>
    <nc r="D3" t="inlineStr">
      <is>
        <t>исполнен на 01.04.2020 г.</t>
      </is>
    </nc>
  </rcc>
  <rcc rId="22074" sId="9">
    <oc r="A1" t="inlineStr">
      <is>
        <t xml:space="preserve">                     Анализ исполнения бюджета Москакасинского сельского поселения на 01.03.2020 г.</t>
      </is>
    </oc>
    <nc r="A1" t="inlineStr">
      <is>
        <t xml:space="preserve">                     Анализ исполнения бюджета Москакасинского сельского поселения на 01.04.2020 г.</t>
      </is>
    </nc>
  </rcc>
  <rcc rId="22075" sId="9" numFmtId="4">
    <oc r="D6">
      <v>301.89855999999997</v>
    </oc>
    <nc r="D6">
      <v>436.77958000000001</v>
    </nc>
  </rcc>
  <rcc rId="22076" sId="9" numFmtId="4">
    <oc r="D8">
      <v>54.131819999999998</v>
    </oc>
    <nc r="D8">
      <v>81.142610000000005</v>
    </nc>
  </rcc>
  <rcc rId="22077" sId="9" numFmtId="4">
    <oc r="D9">
      <v>0.33922999999999998</v>
    </oc>
    <nc r="D9">
      <v>0.52897000000000005</v>
    </nc>
  </rcc>
  <rcc rId="22078" sId="9" numFmtId="4">
    <oc r="D10">
      <v>77.48621</v>
    </oc>
    <nc r="D10">
      <v>113.88798</v>
    </nc>
  </rcc>
  <rcc rId="22079" sId="9" numFmtId="4">
    <oc r="D11">
      <v>-10.568049999999999</v>
    </oc>
    <nc r="D11">
      <v>-16.760570000000001</v>
    </nc>
  </rcc>
  <rcc rId="22080" sId="9" numFmtId="4">
    <oc r="D13">
      <v>7.1999999999999995E-2</v>
    </oc>
    <nc r="D13">
      <v>20.815799999999999</v>
    </nc>
  </rcc>
  <rcc rId="22081" sId="9" numFmtId="4">
    <oc r="D15">
      <v>342.21944999999999</v>
    </oc>
    <nc r="D15">
      <v>346.6943</v>
    </nc>
  </rcc>
  <rcc rId="22082" sId="9" numFmtId="4">
    <oc r="D16">
      <v>198.61698999999999</v>
    </oc>
    <nc r="D16">
      <v>123.13102000000001</v>
    </nc>
  </rcc>
  <rcc rId="22083" sId="9" numFmtId="4">
    <oc r="C41">
      <v>0</v>
    </oc>
    <nc r="C41">
      <v>1600</v>
    </nc>
  </rcc>
  <rcc rId="22084" sId="9" numFmtId="4">
    <oc r="C42">
      <v>1300</v>
    </oc>
    <nc r="C42">
      <v>0</v>
    </nc>
  </rcc>
  <rcc rId="22085" sId="9" numFmtId="4">
    <oc r="C43">
      <f>1124.14+2999</f>
    </oc>
    <nc r="C43">
      <v>5536.2950199999996</v>
    </nc>
  </rcc>
  <rcc rId="22086" sId="9" numFmtId="4">
    <oc r="D43">
      <v>89.486999999999995</v>
    </oc>
    <nc r="D43">
      <v>183.971</v>
    </nc>
  </rcc>
  <rcc rId="22087" sId="9" numFmtId="4">
    <oc r="C45">
      <v>183.38800000000001</v>
    </oc>
    <nc r="C45">
      <v>184.863</v>
    </nc>
  </rcc>
  <rcc rId="22088" sId="9" numFmtId="4">
    <oc r="D45">
      <v>29.866599999999998</v>
    </oc>
    <nc r="D45">
      <v>44.799900000000001</v>
    </nc>
  </rcc>
  <rcc rId="22089" sId="9" numFmtId="4">
    <oc r="C46">
      <v>0</v>
    </oc>
    <nc r="C46">
      <v>1647.3</v>
    </nc>
  </rcc>
  <rcc rId="22090" sId="9" numFmtId="4">
    <oc r="C47">
      <v>0</v>
    </oc>
    <nc r="C47">
      <v>499.83987999999999</v>
    </nc>
  </rcc>
  <rcc rId="22091" sId="9" numFmtId="34">
    <oc r="D59">
      <v>274.16917000000001</v>
    </oc>
    <nc r="D59">
      <v>447.68360999999999</v>
    </nc>
  </rcc>
  <rcc rId="22092" sId="9" numFmtId="34">
    <oc r="C66">
      <v>179.208</v>
    </oc>
    <nc r="C66">
      <v>180.68299999999999</v>
    </nc>
  </rcc>
  <rcc rId="22093" sId="9" numFmtId="34">
    <oc r="D66">
      <v>21.15692</v>
    </oc>
    <nc r="D66">
      <v>26.476759999999999</v>
    </nc>
  </rcc>
  <rcc rId="22094" sId="9" numFmtId="34">
    <oc r="D71">
      <v>0</v>
    </oc>
    <nc r="D71">
      <v>0.6</v>
    </nc>
  </rcc>
  <rcc rId="22095" sId="9" numFmtId="34">
    <oc r="C75">
      <v>4578.5190000000002</v>
    </oc>
    <nc r="C75">
      <v>6891.6593999999996</v>
    </nc>
  </rcc>
  <rcc rId="22096" sId="9" numFmtId="34">
    <oc r="D75">
      <v>38.106000000000002</v>
    </oc>
    <nc r="D75">
      <v>44.106000000000002</v>
    </nc>
  </rcc>
  <rcc rId="22097" sId="9" numFmtId="34">
    <oc r="C76">
      <v>1896.73</v>
    </oc>
    <nc r="C76">
      <v>2039.52439</v>
    </nc>
  </rcc>
  <rcc rId="22098" sId="9" numFmtId="34">
    <oc r="D76">
      <v>109.92885</v>
    </oc>
    <nc r="D76">
      <v>213.8</v>
    </nc>
  </rcc>
  <rcc rId="22099" sId="9" numFmtId="34">
    <oc r="C77">
      <v>0</v>
    </oc>
    <nc r="C77">
      <v>1463.1550199999999</v>
    </nc>
  </rcc>
  <rcc rId="22100" sId="9" numFmtId="34">
    <oc r="C81">
      <v>476.00799999999998</v>
    </oc>
    <nc r="C81">
      <v>566.00800000000004</v>
    </nc>
  </rcc>
  <rcc rId="22101" sId="9" numFmtId="34">
    <oc r="D81">
      <v>193.5915</v>
    </oc>
    <nc r="D81">
      <v>269.86498</v>
    </nc>
  </rcc>
  <rcc rId="22102" sId="9" numFmtId="34">
    <oc r="D94">
      <v>0</v>
    </oc>
    <nc r="D94">
      <v>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21871" sId="7">
    <oc r="D53" t="inlineStr">
      <is>
        <t>исполнено на 01.03.2020 г.</t>
      </is>
    </oc>
    <nc r="D53" t="inlineStr">
      <is>
        <t>исполнено на 01.04.2020 г.</t>
      </is>
    </nc>
  </rcc>
  <rcc rId="21872" sId="7">
    <oc r="D3" t="inlineStr">
      <is>
        <t>исполнен на 01.03.2020 г.</t>
      </is>
    </oc>
    <nc r="D3" t="inlineStr">
      <is>
        <t>исполнен на 01.04.2020 г.</t>
      </is>
    </nc>
  </rcc>
  <rcc rId="21873" sId="7">
    <oc r="A1" t="inlineStr">
      <is>
        <t xml:space="preserve">                     Анализ исполнения бюджета Кадикасинского сельского поселения на 01.03.2020 г.</t>
      </is>
    </oc>
    <nc r="A1" t="inlineStr">
      <is>
        <t xml:space="preserve">                     Анализ исполнения бюджета Кадикасинского сельского поселения на 01.04.2020 г.</t>
      </is>
    </nc>
  </rcc>
  <rcc rId="21874" sId="7" numFmtId="34">
    <oc r="D6">
      <v>40.716430000000003</v>
    </oc>
    <nc r="D6">
      <v>84.931830000000005</v>
    </nc>
  </rcc>
  <rcc rId="21875" sId="7" numFmtId="34">
    <oc r="D8">
      <v>58.405349999999999</v>
    </oc>
    <nc r="D8">
      <v>87.548590000000004</v>
    </nc>
  </rcc>
  <rcc rId="21876" sId="7" numFmtId="34">
    <oc r="D9">
      <v>0.36601</v>
    </oc>
    <nc r="D9">
      <v>0.57072999999999996</v>
    </nc>
  </rcc>
  <rcc rId="21877" sId="7" numFmtId="34">
    <oc r="D10">
      <v>83.603539999999995</v>
    </oc>
    <nc r="D10">
      <v>122.87912</v>
    </nc>
  </rcc>
  <rcc rId="21878" sId="7" numFmtId="4">
    <oc r="D11">
      <v>-11.402329999999999</v>
    </oc>
    <nc r="D11">
      <v>-18.083770000000001</v>
    </nc>
  </rcc>
  <rcc rId="21879" sId="7" numFmtId="34">
    <oc r="D13">
      <v>10.9533</v>
    </oc>
    <nc r="D13">
      <v>12.3927</v>
    </nc>
  </rcc>
  <rcc rId="21880" sId="7" numFmtId="34">
    <oc r="D15">
      <v>16.963100000000001</v>
    </oc>
    <nc r="D15">
      <v>18.861940000000001</v>
    </nc>
  </rcc>
  <rcc rId="21881" sId="7" numFmtId="34">
    <oc r="C16">
      <v>2691</v>
    </oc>
    <nc r="C16">
      <v>2784.7725799999998</v>
    </nc>
  </rcc>
  <rcc rId="21882" sId="7" numFmtId="34">
    <oc r="D16">
      <v>213.42505</v>
    </oc>
    <nc r="D16">
      <v>484.46793000000002</v>
    </nc>
  </rcc>
  <rcc rId="21883" sId="7" numFmtId="34">
    <oc r="D18">
      <v>1.4</v>
    </oc>
    <nc r="D18">
      <v>2.8</v>
    </nc>
  </rcc>
  <rcc rId="21884" sId="7" numFmtId="4">
    <oc r="D27">
      <v>16.114000000000001</v>
    </oc>
    <nc r="D27">
      <v>62.654000000000003</v>
    </nc>
  </rcc>
  <rcc rId="21885" sId="7" numFmtId="4">
    <oc r="D28">
      <v>2</v>
    </oc>
    <nc r="D28">
      <v>3</v>
    </nc>
  </rcc>
  <rcc rId="21886" sId="7" numFmtId="4">
    <oc r="C30">
      <v>0</v>
    </oc>
    <nc r="C30">
      <v>70</v>
    </nc>
  </rcc>
  <rcc rId="21887" sId="7" numFmtId="4">
    <oc r="D30">
      <v>7.21685</v>
    </oc>
    <nc r="D30">
      <v>17.827020000000001</v>
    </nc>
  </rcc>
  <rcc rId="21888" sId="7" numFmtId="34">
    <oc r="D41">
      <v>199.43</v>
    </oc>
    <nc r="D41">
      <v>299.14499999999998</v>
    </nc>
  </rcc>
  <rcc rId="21889" sId="7" numFmtId="34">
    <oc r="D43">
      <v>79.703999999999994</v>
    </oc>
    <nc r="D43">
      <v>215.12</v>
    </nc>
  </rcc>
  <rcc rId="21890" sId="7" numFmtId="34">
    <oc r="C45">
      <v>183.38800000000001</v>
    </oc>
    <nc r="C45">
      <v>184.863</v>
    </nc>
  </rcc>
  <rcc rId="21891" sId="7" numFmtId="34">
    <oc r="D45">
      <v>29.866599999999998</v>
    </oc>
    <nc r="D45">
      <v>44.799900000000001</v>
    </nc>
  </rcc>
  <rcc rId="21892" sId="7" numFmtId="34">
    <nc r="C46">
      <v>226.2</v>
    </nc>
  </rcc>
  <rcc rId="21893" sId="7" numFmtId="34">
    <oc r="D57">
      <v>161.53971999999999</v>
    </oc>
    <nc r="D57">
      <v>287.30646999999999</v>
    </nc>
  </rcc>
  <rcc rId="21894" sId="7" numFmtId="34">
    <oc r="C64">
      <v>179.208</v>
    </oc>
    <nc r="C64">
      <v>180.68299999999999</v>
    </nc>
  </rcc>
  <rcc rId="21895" sId="7" numFmtId="34">
    <oc r="D64">
      <v>17.79326</v>
    </oc>
    <nc r="D64">
      <v>28.936720000000001</v>
    </nc>
  </rcc>
  <rcc rId="21896" sId="7" numFmtId="34">
    <oc r="C73">
      <v>55</v>
    </oc>
    <nc r="C73">
      <v>351.2</v>
    </nc>
  </rcc>
  <rcc rId="21897" sId="7" numFmtId="34">
    <oc r="C74">
      <v>2084.4699999999998</v>
    </oc>
    <nc r="C74">
      <v>2400.9063000000001</v>
    </nc>
  </rcc>
  <rcc rId="21898" sId="7" numFmtId="34">
    <oc r="D74">
      <v>103.6065</v>
    </oc>
    <nc r="D74">
      <v>253.32149999999999</v>
    </nc>
  </rcc>
  <rcc rId="21899" sId="7" numFmtId="34">
    <oc r="D75">
      <v>7</v>
    </oc>
    <nc r="D75">
      <v>34</v>
    </nc>
  </rcc>
  <rcc rId="21900" sId="7" numFmtId="34">
    <oc r="C79">
      <v>2022.5250000000001</v>
    </oc>
    <nc r="C79">
      <v>2184.6314000000002</v>
    </nc>
  </rcc>
  <rcc rId="21901" sId="7" numFmtId="34">
    <oc r="D79">
      <v>87.174840000000003</v>
    </oc>
    <nc r="D79">
      <v>155.22427999999999</v>
    </nc>
  </rcc>
  <rcc rId="21902" sId="7" numFmtId="34">
    <oc r="D81">
      <v>300</v>
    </oc>
    <nc r="D81">
      <v>450</v>
    </nc>
  </rcc>
  <rcc rId="21903" sId="7" numFmtId="34">
    <oc r="D69">
      <v>0</v>
    </oc>
    <nc r="D69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c rId="16481" sId="2" numFmtId="4">
    <oc r="DG32">
      <v>190266.42004999999</v>
    </oc>
    <nc r="DG32">
      <v>103487.76155</v>
    </nc>
  </rcc>
  <rcc rId="16482" sId="2" numFmtId="4">
    <oc r="DH32">
      <v>146774.31732999999</v>
    </oc>
    <nc r="DH32">
      <v>2974.8039600000002</v>
    </nc>
  </rcc>
  <rcc rId="16483" sId="2" numFmtId="4">
    <oc r="DJ32">
      <v>23916.403389999999</v>
    </oc>
    <nc r="DJ32">
      <v>23878.172999999999</v>
    </nc>
  </rcc>
  <rcc rId="16484" sId="2" numFmtId="4">
    <oc r="DK32">
      <v>23642.26468</v>
    </oc>
    <nc r="DK32">
      <v>594.39980000000003</v>
    </nc>
  </rcc>
  <rcc rId="16485" sId="2" numFmtId="4">
    <oc r="DM32">
      <v>23230.061890000001</v>
    </oc>
    <nc r="DM32">
      <v>23100.462</v>
    </nc>
  </rcc>
  <rcc rId="16486" sId="2" numFmtId="4">
    <oc r="DN32">
      <v>23076.361110000002</v>
    </oc>
    <nc r="DN32">
      <v>594.39980000000003</v>
    </nc>
  </rcc>
  <rcc rId="16487" sId="2" numFmtId="4">
    <oc r="DP32">
      <v>20.13</v>
    </oc>
    <nc r="DP32">
      <v>559.51700000000005</v>
    </nc>
  </rcc>
  <rcc rId="16488" sId="2" numFmtId="4">
    <oc r="DQ32">
      <v>20.13</v>
    </oc>
    <nc r="DQ32">
      <v>0</v>
    </nc>
  </rcc>
  <rcc rId="16489" sId="2" numFmtId="4">
    <oc r="DS32">
      <v>68</v>
    </oc>
    <nc r="DS32">
      <v>130</v>
    </nc>
  </rcc>
  <rcc rId="16490" sId="2" numFmtId="4">
    <oc r="DV32">
      <v>598.2115</v>
    </oc>
    <nc r="DV32">
      <v>88.194000000000003</v>
    </nc>
  </rcc>
  <rcc rId="16491" sId="2" numFmtId="4">
    <oc r="DW32">
      <v>545.77356999999995</v>
    </oc>
    <nc r="DW32">
      <v>0</v>
    </nc>
  </rcc>
  <rcc rId="16492" sId="2" numFmtId="4">
    <oc r="DY32">
      <v>2158.6999999999998</v>
    </oc>
    <nc r="DY32">
      <v>2150.5</v>
    </nc>
  </rcc>
  <rcc rId="16493" sId="2" numFmtId="4">
    <oc r="DZ32">
      <v>2158.6999999999998</v>
    </oc>
    <nc r="DZ32">
      <v>51.6</v>
    </nc>
  </rcc>
  <rcc rId="16494" sId="2" numFmtId="4">
    <oc r="EB32">
      <v>419.12914000000001</v>
    </oc>
    <nc r="EB32">
      <v>244</v>
    </nc>
  </rcc>
  <rcc rId="16495" sId="2" numFmtId="4">
    <oc r="EC32">
      <v>411.16521999999998</v>
    </oc>
    <nc r="EC32">
      <v>5.5</v>
    </nc>
  </rcc>
  <rcc rId="16496" sId="2" numFmtId="4">
    <oc r="EE32">
      <v>60794.13927</v>
    </oc>
    <nc r="EE32">
      <v>32596.46515</v>
    </nc>
  </rcc>
  <rcc rId="16497" sId="2" numFmtId="4">
    <oc r="EF32">
      <v>56602.017570000004</v>
    </oc>
    <nc r="EF32">
      <v>263.64665000000002</v>
    </nc>
  </rcc>
  <rcc rId="16498" sId="2" numFmtId="4">
    <oc r="EH32">
      <v>62016.402779999997</v>
    </oc>
    <nc r="EH32">
      <v>17948.446400000001</v>
    </nc>
  </rcc>
  <rcc rId="16499" sId="2" numFmtId="4">
    <oc r="EI32">
      <v>23985.332340000001</v>
    </oc>
    <nc r="EI32">
      <v>148.09558999999999</v>
    </nc>
  </rcc>
  <rcc rId="16500" sId="2" numFmtId="4">
    <oc r="EK32">
      <v>40705.522539999998</v>
    </oc>
    <nc r="EK32">
      <v>26537.152999999998</v>
    </nc>
  </rcc>
  <rcc rId="16501" sId="2" numFmtId="4">
    <oc r="EL32">
      <v>39740.402520000003</v>
    </oc>
    <nc r="EL32">
      <v>1909.3119200000001</v>
    </nc>
  </rcc>
  <rcc rId="16502" sId="2" numFmtId="4">
    <oc r="EQ32">
      <v>256.12293</v>
    </oc>
    <nc r="EQ32">
      <v>133.024</v>
    </nc>
  </rcc>
  <rcc rId="16503" sId="2" numFmtId="4">
    <oc r="ER32">
      <v>234.435</v>
    </oc>
    <nc r="ER32">
      <v>2.25</v>
    </nc>
  </rcc>
  <rcc rId="16504" sId="2" numFmtId="4">
    <oc r="EX32">
      <v>281.94934999999998</v>
    </oc>
    <nc r="EX32">
      <v>1615.1941300000001</v>
    </nc>
  </rcc>
  <rcc rId="16505" sId="12" numFmtId="34">
    <oc r="C58">
      <v>1182.0170000000001</v>
    </oc>
    <nc r="C58">
      <v>1145.7</v>
    </nc>
  </rcc>
  <rcc rId="16506" sId="2" numFmtId="4">
    <oc r="EW32">
      <v>-7574.8718699999999</v>
    </oc>
    <nc r="EW32">
      <v>-650.25854000000004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theme="1"/>
      </font>
    </dxf>
  </rfmt>
  <rrc rId="20500" sId="1" ref="A28:XFD28" action="insertRow">
    <undo index="2" exp="area" ref3D="1" dr="$A$43:$XFD$45" dn="Z_B30CE22D_C12F_4E12_8BB9_3AAE0A6991CC_.wvu.Rows" sId="1"/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501" sId="1">
    <nc r="F28">
      <f>814297.9024-F27</f>
    </nc>
  </rcc>
  <rcc rId="20502" sId="1">
    <nc r="G28">
      <f>24575.623-G27</f>
    </nc>
  </rcc>
  <rcc rId="20503" sId="3" numFmtId="4">
    <oc r="C65">
      <v>227331.5624</v>
    </oc>
    <nc r="C65">
      <v>248206.1624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23246" sId="3" numFmtId="4">
    <oc r="D20">
      <v>189.27432999999999</v>
    </oc>
    <nc r="D20">
      <v>259.87506000000002</v>
    </nc>
  </rcc>
  <rcc rId="23247" sId="3" numFmtId="4">
    <oc r="D23">
      <v>479.49052999999998</v>
    </oc>
    <nc r="D23">
      <v>516.72473000000002</v>
    </nc>
  </rcc>
  <rcc rId="23248" sId="3" numFmtId="4">
    <oc r="D25">
      <v>565.42277999999999</v>
    </oc>
    <nc r="D25">
      <v>782.17858999999999</v>
    </nc>
  </rcc>
  <rcc rId="23249" sId="3" numFmtId="4">
    <oc r="D26">
      <v>0</v>
    </oc>
    <nc r="D26">
      <v>0.6</v>
    </nc>
  </rcc>
  <rcc rId="23250" sId="3" numFmtId="4">
    <oc r="D27">
      <v>101.37375</v>
    </oc>
    <nc r="D27">
      <v>152.95875000000001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19096" sId="16" numFmtId="4">
    <oc r="D6">
      <v>4.1180599999999998</v>
    </oc>
    <nc r="D6">
      <v>19.005279999999999</v>
    </nc>
  </rcc>
  <rcc rId="19097" sId="16" numFmtId="4">
    <oc r="D8">
      <v>23.092649999999999</v>
    </oc>
    <nc r="D8">
      <v>42.73563</v>
    </nc>
  </rcc>
  <rcc rId="19098" sId="16" numFmtId="4">
    <oc r="D9">
      <v>0.15712999999999999</v>
    </oc>
    <nc r="D9">
      <v>0.26780999999999999</v>
    </nc>
  </rcc>
  <rcc rId="19099" sId="16" numFmtId="4">
    <oc r="D10">
      <v>31.686679999999999</v>
    </oc>
    <nc r="D10">
      <v>61.173319999999997</v>
    </nc>
  </rcc>
  <rcc rId="19100" sId="16" numFmtId="4">
    <oc r="D11">
      <v>-4.2452500000000004</v>
    </oc>
    <nc r="D11">
      <v>-8.3431700000000006</v>
    </nc>
  </rcc>
  <rcc rId="19101" sId="16" numFmtId="4">
    <oc r="D15">
      <v>1.79209</v>
    </oc>
    <nc r="D15">
      <v>3.1251099999999998</v>
    </nc>
  </rcc>
  <rcc rId="19102" sId="16" numFmtId="4">
    <oc r="D16">
      <v>26.432449999999999</v>
    </oc>
    <nc r="D16">
      <v>233.93723</v>
    </nc>
  </rcc>
  <rcc rId="19103" sId="16" numFmtId="4">
    <oc r="D27">
      <v>0</v>
    </oc>
    <nc r="D27">
      <v>34.602020000000003</v>
    </nc>
  </rcc>
  <rcc rId="19104" sId="16" numFmtId="4">
    <oc r="D28">
      <v>1.3547499999999999</v>
    </oc>
    <nc r="D28">
      <v>8.2885200000000001</v>
    </nc>
  </rcc>
  <rcc rId="19105" sId="16" numFmtId="4">
    <oc r="D30">
      <v>7.1010799999999996</v>
    </oc>
    <nc r="D30">
      <v>10.142390000000001</v>
    </nc>
  </rcc>
  <rcc rId="19106" sId="16" numFmtId="4">
    <oc r="D41">
      <v>34.616100000000003</v>
    </oc>
    <nc r="D41">
      <v>69.232200000000006</v>
    </nc>
  </rcc>
  <rcc rId="19107" sId="16" numFmtId="4">
    <oc r="D43">
      <v>0</v>
    </oc>
    <nc r="D43">
      <v>133.65899999999999</v>
    </nc>
  </rcc>
  <rcc rId="19108" sId="16" numFmtId="4">
    <oc r="D44">
      <v>7.4667000000000003</v>
    </oc>
    <nc r="D44">
      <v>14.933400000000001</v>
    </nc>
  </rcc>
  <rcc rId="19109" sId="16" numFmtId="34">
    <oc r="D57">
      <v>28.145029999999998</v>
    </oc>
    <nc r="D57">
      <v>135.47792999999999</v>
    </nc>
  </rcc>
  <rcc rId="19110" sId="16" numFmtId="34">
    <oc r="D64">
      <v>2</v>
    </oc>
    <nc r="D64">
      <v>9.8966399999999997</v>
    </nc>
  </rcc>
  <rcc rId="19111" sId="16" numFmtId="34">
    <oc r="C73">
      <v>170</v>
    </oc>
    <nc r="C73">
      <v>355.9</v>
    </nc>
  </rcc>
  <rcc rId="19112" sId="16" numFmtId="34">
    <oc r="D73">
      <v>35</v>
    </oc>
    <nc r="D73">
      <v>70</v>
    </nc>
  </rcc>
  <rcc rId="19113" sId="16" numFmtId="34">
    <oc r="D74">
      <v>14.851000000000001</v>
    </oc>
    <nc r="D74">
      <v>148.51</v>
    </nc>
  </rcc>
  <rcc rId="19114" sId="16" numFmtId="34">
    <oc r="D79">
      <v>3</v>
    </oc>
    <nc r="D79">
      <v>4.5999999999999996</v>
    </nc>
  </rcc>
  <rcc rId="19115" sId="16" numFmtId="34">
    <oc r="D81">
      <v>88.26</v>
    </oc>
    <nc r="D81">
      <v>176.52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19999" sId="1" numFmtId="4">
    <oc r="D24">
      <v>30181.744999999999</v>
    </oc>
    <nc r="D24">
      <v>51931.491679999999</v>
    </nc>
  </rcc>
  <rfmt sheetId="1" sqref="C27:D28">
    <dxf>
      <numFmt numFmtId="2" formatCode="0.00"/>
    </dxf>
  </rfmt>
  <rfmt sheetId="1" sqref="C27:D28">
    <dxf>
      <numFmt numFmtId="183" formatCode="0.000"/>
    </dxf>
  </rfmt>
  <rfmt sheetId="1" sqref="C27:D28">
    <dxf>
      <numFmt numFmtId="174" formatCode="0.0000"/>
    </dxf>
  </rfmt>
  <rfmt sheetId="1" sqref="C27:D28">
    <dxf>
      <numFmt numFmtId="168" formatCode="0.00000"/>
    </dxf>
  </rfmt>
  <rfmt sheetId="1" sqref="F27:G28 I27:J28">
    <dxf>
      <numFmt numFmtId="2" formatCode="0.00"/>
    </dxf>
  </rfmt>
  <rfmt sheetId="1" sqref="F27:G28 I27:J28">
    <dxf>
      <numFmt numFmtId="183" formatCode="0.000"/>
    </dxf>
  </rfmt>
  <rfmt sheetId="1" sqref="F27:G28 I27:J28">
    <dxf>
      <numFmt numFmtId="174" formatCode="0.0000"/>
    </dxf>
  </rfmt>
  <rfmt sheetId="1" sqref="F27:G28 I27:J28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1.xml><?xml version="1.0" encoding="utf-8"?>
<revisions xmlns="http://schemas.openxmlformats.org/spreadsheetml/2006/main" xmlns:r="http://schemas.openxmlformats.org/officeDocument/2006/relationships">
  <rcc rId="16673" sId="3" numFmtId="4">
    <oc r="D77">
      <v>50</v>
    </oc>
    <nc r="D77">
      <v>0</v>
    </nc>
  </rcc>
  <rcc rId="16674" sId="3" numFmtId="4">
    <oc r="C78">
      <v>23249.404999999999</v>
    </oc>
    <nc r="C78">
      <v>22970.6</v>
    </nc>
  </rcc>
  <rcc rId="16675" sId="3" numFmtId="4">
    <oc r="D78">
      <v>23137.70737</v>
    </oc>
    <nc r="D78">
      <v>437.96341999999999</v>
    </nc>
  </rcc>
  <rcc rId="16676" sId="3" numFmtId="4">
    <oc r="C79">
      <v>10.5</v>
    </oc>
    <nc r="C79">
      <v>15.9</v>
    </nc>
  </rcc>
  <rcc rId="16677" sId="3" numFmtId="4">
    <oc r="D79">
      <v>10.5</v>
    </oc>
    <nc r="D79">
      <v>0</v>
    </nc>
  </rcc>
  <rcc rId="16678" sId="3" numFmtId="4">
    <oc r="C80">
      <v>5289.0029999999997</v>
    </oc>
    <nc r="C80">
      <v>5278.8</v>
    </nc>
  </rcc>
  <rcc rId="16679" sId="3" numFmtId="4">
    <oc r="D80">
      <v>5176.2359399999996</v>
    </oc>
    <nc r="D80">
      <v>350.39904000000001</v>
    </nc>
  </rcc>
  <rcc rId="16680" sId="3" numFmtId="4">
    <oc r="C81">
      <v>75.599999999999994</v>
    </oc>
    <nc r="C81">
      <v>1000</v>
    </nc>
  </rcc>
  <rcc rId="16681" sId="3" numFmtId="4">
    <oc r="D81">
      <v>75.599999999999994</v>
    </oc>
    <nc r="D81">
      <v>0</v>
    </nc>
  </rcc>
  <rcc rId="16682" sId="3" numFmtId="4">
    <oc r="C82">
      <v>2613.7501200000002</v>
    </oc>
    <nc r="C82">
      <v>2367.9569999999999</v>
    </nc>
  </rcc>
  <rcc rId="16683" sId="3" numFmtId="4">
    <oc r="C83">
      <v>18332.12803</v>
    </oc>
    <nc r="C83">
      <v>18215.5</v>
    </nc>
  </rcc>
  <rcc rId="16684" sId="3" numFmtId="4">
    <oc r="D83">
      <v>18174.451700000001</v>
    </oc>
    <nc r="D83">
      <v>1392.7380000000001</v>
    </nc>
  </rcc>
  <rcc rId="16685" sId="3" numFmtId="4">
    <oc r="C85">
      <v>2158.6999999999998</v>
    </oc>
    <nc r="C85">
      <v>2150.5</v>
    </nc>
  </rcc>
  <rcc rId="16686" sId="3" numFmtId="4">
    <oc r="D85">
      <v>2158.6999999999998</v>
    </oc>
    <nc r="D85">
      <v>179.2</v>
    </nc>
  </rcc>
  <rcc rId="16687" sId="3" numFmtId="4">
    <oc r="C88">
      <v>1811.2</v>
    </oc>
    <nc r="C88">
      <v>1597.7</v>
    </nc>
  </rcc>
  <rcc rId="16688" sId="3" numFmtId="4">
    <oc r="D88">
      <v>1811.2</v>
    </oc>
    <nc r="D88">
      <v>19</v>
    </nc>
  </rcc>
  <rcc rId="16689" sId="3" numFmtId="4">
    <oc r="C89">
      <v>2493.2476099999999</v>
    </oc>
    <nc r="C89">
      <v>2368.9</v>
    </nc>
  </rcc>
  <rcc rId="16690" sId="3" numFmtId="4">
    <oc r="D89">
      <v>2493.24755</v>
    </oc>
    <nc r="D89">
      <v>59.610489999999999</v>
    </nc>
  </rcc>
  <rcc rId="16691" sId="3" numFmtId="4">
    <oc r="C91">
      <v>10067.291999999999</v>
    </oc>
    <nc r="C91">
      <v>296</v>
    </nc>
  </rcc>
  <rcc rId="16692" sId="3" numFmtId="4">
    <oc r="D91">
      <v>6925.7693900000004</v>
    </oc>
    <nc r="D91">
      <v>0</v>
    </nc>
  </rcc>
  <rcc rId="16693" sId="3" numFmtId="4">
    <oc r="D93">
      <v>200</v>
    </oc>
    <nc r="D93">
      <v>0</v>
    </nc>
  </rcc>
  <rcc rId="16694" sId="3" numFmtId="4">
    <oc r="C95">
      <v>61.3</v>
    </oc>
    <nc r="C95">
      <v>87.9</v>
    </nc>
  </rcc>
  <rcc rId="16695" sId="3" numFmtId="4">
    <oc r="D95">
      <v>54.55</v>
    </oc>
    <nc r="D95">
      <v>0</v>
    </nc>
  </rcc>
  <rcc rId="16696" sId="3" numFmtId="4">
    <oc r="C97">
      <v>186857.753</v>
    </oc>
    <nc r="C97">
      <v>59211.13</v>
    </nc>
  </rcc>
  <rcc rId="16697" sId="3" numFmtId="4">
    <oc r="D97">
      <v>183965.22089999999</v>
    </oc>
    <nc r="D97">
      <v>0</v>
    </nc>
  </rcc>
  <rcc rId="16698" sId="3" numFmtId="4">
    <oc r="C98">
      <v>1268.73</v>
    </oc>
    <nc r="C98">
      <v>829.4</v>
    </nc>
  </rcc>
  <rcc rId="16699" sId="3" numFmtId="4">
    <oc r="D98">
      <v>1191.0217299999999</v>
    </oc>
    <nc r="D98">
      <v>0</v>
    </nc>
  </rcc>
  <rcc rId="16700" sId="3" numFmtId="4">
    <oc r="C100">
      <v>1253.3</v>
    </oc>
    <nc r="C100">
      <v>500</v>
    </nc>
  </rcc>
  <rcc rId="16701" sId="3" numFmtId="4">
    <oc r="D100">
      <v>1110.3218999999999</v>
    </oc>
    <nc r="D100">
      <v>0</v>
    </nc>
  </rcc>
  <rcc rId="16702" sId="3" numFmtId="4">
    <oc r="C101">
      <v>6669.7744000000002</v>
    </oc>
    <nc r="C101">
      <v>8350.7999999999993</v>
    </nc>
  </rcc>
  <rcc rId="16703" sId="3" numFmtId="4">
    <oc r="D101">
      <v>6033.9052499999998</v>
    </oc>
    <nc r="D101">
      <v>0</v>
    </nc>
  </rcc>
  <rcc rId="16704" sId="3" numFmtId="4">
    <oc r="C102">
      <v>46243.362800000003</v>
    </oc>
    <nc r="C102">
      <v>8042.5493999999999</v>
    </nc>
  </rcc>
  <rcc rId="16705" sId="3" numFmtId="4">
    <oc r="D102">
      <v>8915.23711</v>
    </oc>
    <nc r="D102">
      <v>0</v>
    </nc>
  </rcc>
  <rcc rId="16706" sId="3" numFmtId="4">
    <oc r="C104">
      <v>232</v>
    </oc>
    <nc r="C104">
      <v>50</v>
    </nc>
  </rcc>
  <rcc rId="16707" sId="3" numFmtId="4">
    <oc r="D104">
      <v>210.72900000000001</v>
    </oc>
    <nc r="D104">
      <v>0</v>
    </nc>
  </rcc>
  <rcc rId="16708" sId="3" numFmtId="4">
    <oc r="C106">
      <v>102345.23020000001</v>
    </oc>
    <nc r="C106">
      <v>120190.5</v>
    </nc>
  </rcc>
  <rcc rId="16709" sId="3" numFmtId="4">
    <oc r="D106">
      <v>102315.54813</v>
    </oc>
    <nc r="D106">
      <v>7623.0709999999999</v>
    </nc>
  </rcc>
  <rcc rId="16710" sId="3" numFmtId="4">
    <oc r="C107">
      <v>293681.96979</v>
    </oc>
    <nc r="C107">
      <v>335253.8</v>
    </nc>
  </rcc>
  <rcc rId="16711" sId="3" numFmtId="4">
    <oc r="D107">
      <v>277318.33236</v>
    </oc>
    <nc r="D107">
      <v>21578.640309999999</v>
    </nc>
  </rcc>
  <rcc rId="16712" sId="3" numFmtId="4">
    <oc r="C108">
      <v>21726.278620000001</v>
    </oc>
    <nc r="C108">
      <v>21192.13</v>
    </nc>
  </rcc>
  <rcc rId="16713" sId="3" numFmtId="4">
    <oc r="D108">
      <v>21726.278620000001</v>
    </oc>
    <nc r="D108">
      <v>598.42100000000005</v>
    </nc>
  </rcc>
  <rcc rId="16714" sId="3" numFmtId="4">
    <oc r="C109">
      <v>4789.5529999999999</v>
    </oc>
    <nc r="C109">
      <v>5132.8999999999996</v>
    </nc>
  </rcc>
  <rcc rId="16715" sId="3" numFmtId="4">
    <oc r="D109">
      <v>4774.8033699999996</v>
    </oc>
    <nc r="D109">
      <v>0</v>
    </nc>
  </rcc>
  <rcc rId="16716" sId="3" numFmtId="4">
    <oc r="C110">
      <v>2583.3000000000002</v>
    </oc>
    <nc r="C110">
      <v>2612.3000000000002</v>
    </nc>
  </rcc>
  <rcc rId="16717" sId="3" numFmtId="4">
    <oc r="D110">
      <v>2583.1953899999999</v>
    </oc>
    <nc r="D110">
      <v>126.95393</v>
    </nc>
  </rcc>
  <rcc rId="16718" sId="3" numFmtId="4">
    <oc r="C112">
      <v>52405.284160000003</v>
    </oc>
    <nc r="C112">
      <v>67784.525999999998</v>
    </nc>
  </rcc>
  <rcc rId="16719" sId="3" numFmtId="4">
    <oc r="D112">
      <v>51258.297010000002</v>
    </oc>
    <nc r="D112">
      <v>1893.7260000000001</v>
    </nc>
  </rcc>
  <rcc rId="16720" sId="3" numFmtId="4">
    <oc r="C113">
      <v>1504.9079999999999</v>
    </oc>
    <nc r="C113">
      <v>1100</v>
    </nc>
  </rcc>
  <rcc rId="16721" sId="3" numFmtId="4">
    <oc r="C115">
      <v>61.109000000000002</v>
    </oc>
    <nc r="C115">
      <v>60</v>
    </nc>
  </rcc>
  <rcc rId="16722" sId="3" numFmtId="4">
    <oc r="D115">
      <v>61.10859</v>
    </oc>
    <nc r="D115">
      <v>0</v>
    </nc>
  </rcc>
  <rcc rId="16723" sId="3" numFmtId="4">
    <oc r="C116">
      <v>15472.56732</v>
    </oc>
    <nc r="C116">
      <v>9962.7999999999993</v>
    </nc>
  </rcc>
  <rcc rId="16724" sId="3" numFmtId="4">
    <oc r="D116">
      <v>15182.69534</v>
    </oc>
    <nc r="D116">
      <v>104.44499999999999</v>
    </nc>
  </rcc>
  <rcc rId="16725" sId="3" numFmtId="4">
    <oc r="C117">
      <v>26839.703699999998</v>
    </oc>
    <nc r="C117">
      <v>22075.84</v>
    </nc>
  </rcc>
  <rcc rId="16726" sId="3" numFmtId="4">
    <oc r="D117">
      <v>26836.844939999999</v>
    </oc>
    <nc r="D117">
      <v>0</v>
    </nc>
  </rcc>
  <rcc rId="16727" sId="3" numFmtId="4">
    <oc r="C118">
      <v>209.4</v>
    </oc>
    <nc r="C118">
      <v>147.6</v>
    </nc>
  </rcc>
  <rcc rId="16728" sId="3" numFmtId="4">
    <oc r="D118">
      <v>192.93810999999999</v>
    </oc>
    <nc r="D118">
      <v>0</v>
    </nc>
  </rcc>
  <rcc rId="16729" sId="3" numFmtId="4">
    <oc r="C120">
      <v>494.86</v>
    </oc>
    <nc r="C120">
      <v>450</v>
    </nc>
  </rcc>
  <rcc rId="16730" sId="3" numFmtId="4">
    <oc r="D120">
      <v>494.84875</v>
    </oc>
    <nc r="D120">
      <v>10</v>
    </nc>
  </rcc>
  <rcc rId="16731" sId="3" numFmtId="4">
    <oc r="C121">
      <v>6510.3952099999997</v>
    </oc>
    <nc r="C121">
      <v>37170.199999999997</v>
    </nc>
  </rcc>
  <rcc rId="16732" sId="3" numFmtId="4">
    <oc r="D121">
      <v>6510.3952099999997</v>
    </oc>
    <nc r="D121">
      <v>357.92500000000001</v>
    </nc>
  </rcc>
  <rcc rId="16733" sId="3" numFmtId="4">
    <oc r="C126">
      <v>45.14</v>
    </oc>
    <nc r="C126">
      <v>45</v>
    </nc>
  </rcc>
  <rcc rId="16734" sId="3" numFmtId="4">
    <oc r="D126">
      <v>44.067999999999998</v>
    </oc>
    <nc r="D126">
      <v>0</v>
    </nc>
  </rcc>
  <rcc rId="16735" sId="3" numFmtId="4">
    <oc r="C130">
      <v>28294</v>
    </oc>
    <nc r="C130">
      <v>29508</v>
    </nc>
  </rcc>
  <rcc rId="16736" sId="3" numFmtId="4">
    <oc r="D130">
      <v>28294</v>
    </oc>
    <nc r="D130">
      <v>2458.9585000000002</v>
    </nc>
  </rcc>
  <rcc rId="16737" sId="3" numFmtId="4">
    <oc r="C131">
      <v>10023.308000000001</v>
    </oc>
    <nc r="C131">
      <v>4700</v>
    </nc>
  </rcc>
  <rcc rId="16738" sId="3" numFmtId="4">
    <oc r="D131">
      <v>10023.308000000001</v>
    </oc>
    <nc r="D131">
      <v>0</v>
    </nc>
  </rcc>
  <rcc rId="16739" sId="3" numFmtId="4">
    <oc r="C132">
      <v>13328.01684</v>
    </oc>
    <nc r="C132">
      <v>2454.0700000000002</v>
    </nc>
  </rcc>
  <rcc rId="16740" sId="3" numFmtId="4">
    <oc r="D132">
      <v>13196.797479999999</v>
    </oc>
    <nc r="D132">
      <v>0</v>
    </nc>
  </rcc>
  <rcc rId="16741" sId="3" numFmtId="4">
    <oc r="D113">
      <v>1427.2632900000001</v>
    </oc>
    <nc r="D113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23312" sId="3" numFmtId="4">
    <oc r="D40">
      <v>0</v>
    </oc>
    <nc r="D40">
      <v>31.940999999999999</v>
    </nc>
  </rcc>
  <rcc rId="23313" sId="3" numFmtId="4">
    <oc r="D42">
      <v>83.426879999999997</v>
    </oc>
    <nc r="D42">
      <v>129.06229999999999</v>
    </nc>
  </rcc>
  <rcc rId="23314" sId="3" numFmtId="4">
    <oc r="D44">
      <v>29.977599999999999</v>
    </oc>
    <nc r="D44">
      <v>204.95993000000001</v>
    </nc>
  </rcc>
  <rcc rId="23315" sId="3" numFmtId="4">
    <oc r="D50">
      <v>69.084389999999999</v>
    </oc>
    <nc r="D50">
      <v>72.722740000000002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fmt sheetId="3" sqref="C71">
    <dxf>
      <numFmt numFmtId="168" formatCode="0.00000"/>
    </dxf>
  </rfmt>
  <rfmt sheetId="3" sqref="C71">
    <dxf>
      <numFmt numFmtId="174" formatCode="0.0000"/>
    </dxf>
  </rfmt>
  <rfmt sheetId="3" sqref="C71">
    <dxf>
      <numFmt numFmtId="183" formatCode="0.000"/>
    </dxf>
  </rfmt>
  <rfmt sheetId="3" sqref="C71">
    <dxf>
      <numFmt numFmtId="2" formatCode="0.00"/>
    </dxf>
  </rfmt>
  <rfmt sheetId="3" sqref="C71">
    <dxf>
      <numFmt numFmtId="166" formatCode="0.0"/>
    </dxf>
  </rfmt>
  <rfmt sheetId="3" sqref="D71">
    <dxf>
      <numFmt numFmtId="174" formatCode="0.0000"/>
    </dxf>
  </rfmt>
  <rfmt sheetId="3" sqref="D71">
    <dxf>
      <numFmt numFmtId="183" formatCode="0.000"/>
    </dxf>
  </rfmt>
  <rfmt sheetId="3" sqref="D71">
    <dxf>
      <numFmt numFmtId="2" formatCode="0.00"/>
    </dxf>
  </rfmt>
  <rfmt sheetId="3" sqref="D71">
    <dxf>
      <numFmt numFmtId="166" formatCode="0.0"/>
    </dxf>
  </rfmt>
  <rfmt sheetId="3" sqref="C133">
    <dxf>
      <numFmt numFmtId="168" formatCode="0.00000"/>
    </dxf>
  </rfmt>
  <rfmt sheetId="3" sqref="C133">
    <dxf>
      <numFmt numFmtId="174" formatCode="0.0000"/>
    </dxf>
  </rfmt>
  <rfmt sheetId="3" sqref="C133">
    <dxf>
      <numFmt numFmtId="183" formatCode="0.000"/>
    </dxf>
  </rfmt>
  <rfmt sheetId="3" sqref="C133">
    <dxf>
      <numFmt numFmtId="2" formatCode="0.00"/>
    </dxf>
  </rfmt>
  <rfmt sheetId="3" sqref="C133">
    <dxf>
      <numFmt numFmtId="166" formatCode="0.0"/>
    </dxf>
  </rfmt>
  <rfmt sheetId="3" sqref="D133">
    <dxf>
      <numFmt numFmtId="168" formatCode="0.00000"/>
    </dxf>
  </rfmt>
  <rfmt sheetId="3" sqref="D133">
    <dxf>
      <numFmt numFmtId="174" formatCode="0.0000"/>
    </dxf>
  </rfmt>
  <rfmt sheetId="3" sqref="D133">
    <dxf>
      <numFmt numFmtId="183" formatCode="0.000"/>
    </dxf>
  </rfmt>
  <rfmt sheetId="3" sqref="D133">
    <dxf>
      <numFmt numFmtId="2" formatCode="0.00"/>
    </dxf>
  </rfmt>
  <rfmt sheetId="3" sqref="D133">
    <dxf>
      <numFmt numFmtId="166" formatCode="0.0"/>
    </dxf>
  </rfmt>
  <rfmt sheetId="3" sqref="C60">
    <dxf>
      <numFmt numFmtId="174" formatCode="0.0000"/>
    </dxf>
  </rfmt>
  <rfmt sheetId="3" sqref="C60">
    <dxf>
      <numFmt numFmtId="183" formatCode="0.000"/>
    </dxf>
  </rfmt>
  <rfmt sheetId="3" sqref="C60">
    <dxf>
      <numFmt numFmtId="2" formatCode="0.00"/>
    </dxf>
  </rfmt>
  <rfmt sheetId="3" sqref="C60">
    <dxf>
      <numFmt numFmtId="166" formatCode="0.0"/>
    </dxf>
  </rfmt>
  <rfmt sheetId="3" sqref="D60">
    <dxf>
      <numFmt numFmtId="174" formatCode="0.0000"/>
    </dxf>
  </rfmt>
  <rfmt sheetId="3" sqref="D60">
    <dxf>
      <numFmt numFmtId="183" formatCode="0.000"/>
    </dxf>
  </rfmt>
  <rfmt sheetId="3" sqref="D60">
    <dxf>
      <numFmt numFmtId="2" formatCode="0.00"/>
    </dxf>
  </rfmt>
  <rfmt sheetId="3" sqref="D60">
    <dxf>
      <numFmt numFmtId="166" formatCode="0.0"/>
    </dxf>
  </rfmt>
  <rfmt sheetId="3" sqref="D46">
    <dxf>
      <numFmt numFmtId="174" formatCode="0.0000"/>
    </dxf>
  </rfmt>
  <rfmt sheetId="3" sqref="D46">
    <dxf>
      <numFmt numFmtId="183" formatCode="0.000"/>
    </dxf>
  </rfmt>
  <rfmt sheetId="3" sqref="D46">
    <dxf>
      <numFmt numFmtId="2" formatCode="0.00"/>
    </dxf>
  </rfmt>
  <rfmt sheetId="3" sqref="D46">
    <dxf>
      <numFmt numFmtId="166" formatCode="0.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C61">
    <dxf>
      <numFmt numFmtId="173" formatCode="0.000000"/>
    </dxf>
  </rfmt>
  <rfmt sheetId="3" sqref="C61">
    <dxf>
      <numFmt numFmtId="168" formatCode="0.00000"/>
    </dxf>
  </rfmt>
  <rfmt sheetId="3" sqref="C61">
    <dxf>
      <numFmt numFmtId="174" formatCode="0.0000"/>
    </dxf>
  </rfmt>
  <rfmt sheetId="3" sqref="C61">
    <dxf>
      <numFmt numFmtId="183" formatCode="0.000"/>
    </dxf>
  </rfmt>
  <rfmt sheetId="3" sqref="C61">
    <dxf>
      <numFmt numFmtId="2" formatCode="0.00"/>
    </dxf>
  </rfmt>
  <rfmt sheetId="3" sqref="C61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19061" sId="3">
    <oc r="E70">
      <f>SUM(D70/C70*100)</f>
    </oc>
    <nc r="E70">
      <f>SUM(D70/C70*100)</f>
    </nc>
  </rcc>
  <rcc rId="19062" sId="3">
    <oc r="E71">
      <f>SUM(D71/C71*100)</f>
    </oc>
    <nc r="E71">
      <f>SUM(D71/C71*100)</f>
    </nc>
  </rcc>
  <rcc rId="19063" sId="3" numFmtId="4">
    <oc r="D56">
      <v>288.93865</v>
    </oc>
    <nc r="D56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fmt sheetId="2" sqref="DK31">
    <dxf>
      <numFmt numFmtId="172" formatCode="#,##0.00000"/>
    </dxf>
  </rfmt>
  <rfmt sheetId="2" sqref="DK31">
    <dxf>
      <numFmt numFmtId="186" formatCode="#,##0.0000"/>
    </dxf>
  </rfmt>
  <rfmt sheetId="2" sqref="DK31">
    <dxf>
      <numFmt numFmtId="187" formatCode="#,##0.000"/>
    </dxf>
  </rfmt>
  <rfmt sheetId="2" sqref="DK31">
    <dxf>
      <numFmt numFmtId="4" formatCode="#,##0.00"/>
    </dxf>
  </rfmt>
  <rfmt sheetId="2" sqref="DK31">
    <dxf>
      <numFmt numFmtId="167" formatCode="#,##0.0"/>
    </dxf>
  </rfmt>
  <rfmt sheetId="2" sqref="CO18:CP18">
    <dxf>
      <numFmt numFmtId="187" formatCode="#,##0.000"/>
    </dxf>
  </rfmt>
  <rfmt sheetId="2" sqref="CO18:CP18">
    <dxf>
      <numFmt numFmtId="4" formatCode="#,##0.00"/>
    </dxf>
  </rfmt>
  <rfmt sheetId="2" sqref="CO18:CP18">
    <dxf>
      <numFmt numFmtId="167" formatCode="#,##0.0"/>
    </dxf>
  </rfmt>
  <rfmt sheetId="2" sqref="CO31:CP31">
    <dxf>
      <numFmt numFmtId="186" formatCode="#,##0.0000"/>
    </dxf>
  </rfmt>
  <rfmt sheetId="2" sqref="CO31:CP31">
    <dxf>
      <numFmt numFmtId="187" formatCode="#,##0.000"/>
    </dxf>
  </rfmt>
  <rfmt sheetId="2" sqref="CO31:CP31">
    <dxf>
      <numFmt numFmtId="4" formatCode="#,##0.00"/>
    </dxf>
  </rfmt>
  <rfmt sheetId="2" sqref="CO31:CP31">
    <dxf>
      <numFmt numFmtId="167" formatCode="#,##0.0"/>
    </dxf>
  </rfmt>
  <rfmt sheetId="2" sqref="CH31">
    <dxf>
      <numFmt numFmtId="187" formatCode="#,##0.000"/>
    </dxf>
  </rfmt>
  <rfmt sheetId="2" sqref="CH31">
    <dxf>
      <numFmt numFmtId="4" formatCode="#,##0.00"/>
    </dxf>
  </rfmt>
  <rfmt sheetId="2" sqref="CH31">
    <dxf>
      <numFmt numFmtId="167" formatCode="#,##0.0"/>
    </dxf>
  </rfmt>
  <rfmt sheetId="3" sqref="C71:D71">
    <dxf>
      <numFmt numFmtId="174" formatCode="0.0000"/>
    </dxf>
  </rfmt>
  <rfmt sheetId="3" sqref="C71:D71">
    <dxf>
      <numFmt numFmtId="183" formatCode="0.000"/>
    </dxf>
  </rfmt>
  <rfmt sheetId="3" sqref="C71:D71">
    <dxf>
      <numFmt numFmtId="2" formatCode="0.00"/>
    </dxf>
  </rfmt>
  <rfmt sheetId="3" sqref="C71:D71">
    <dxf>
      <numFmt numFmtId="166" formatCode="0.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fmt sheetId="3" sqref="C133:D133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c rId="19016" sId="3" numFmtId="4">
    <oc r="D37">
      <v>519.65660000000003</v>
    </oc>
    <nc r="D37">
      <v>1202.33115</v>
    </nc>
  </rcc>
  <rcc rId="19017" sId="3" numFmtId="4">
    <oc r="D38">
      <v>15.37557</v>
    </oc>
    <nc r="D38">
      <v>31.934470000000001</v>
    </nc>
  </rcc>
  <rcc rId="19018" sId="3" numFmtId="4">
    <oc r="D42">
      <v>29.989170000000001</v>
    </oc>
    <nc r="D42">
      <v>83.426879999999997</v>
    </nc>
  </rcc>
  <rcc rId="19019" sId="3" numFmtId="4">
    <oc r="D44">
      <v>0.41383999999999999</v>
    </oc>
    <nc r="D44">
      <v>29.977599999999999</v>
    </nc>
  </rcc>
  <rcc rId="19020" sId="3" numFmtId="4">
    <oc r="D50">
      <v>50.903700000000001</v>
    </oc>
    <nc r="D50">
      <v>69.084389999999999</v>
    </nc>
  </rcc>
  <rcc rId="19021" sId="3" numFmtId="4">
    <oc r="D55">
      <v>15.121729999999999</v>
    </oc>
    <nc r="D55">
      <v>341.86711000000003</v>
    </nc>
  </rcc>
  <rcc rId="19022" sId="3" numFmtId="4">
    <oc r="D56">
      <v>97.959320000000005</v>
    </oc>
    <nc r="D56">
      <v>288.93865</v>
    </nc>
  </rcc>
  <rcc rId="19023" sId="3" numFmtId="4">
    <oc r="D63" t="inlineStr">
      <is>
  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  </is>
    </oc>
    <nc r="D63">
      <v>0</v>
    </nc>
  </rcc>
  <rcc rId="19024" sId="3" numFmtId="4">
    <oc r="D64">
      <v>835.6</v>
    </oc>
    <nc r="D64">
      <v>1671.2</v>
    </nc>
  </rcc>
  <rcc rId="19025" sId="3" numFmtId="4">
    <oc r="D65">
      <v>0</v>
    </oc>
    <nc r="D65">
      <v>3778.6010000000001</v>
    </nc>
  </rcc>
  <rcc rId="19026" sId="3" numFmtId="4">
    <oc r="D66">
      <v>29346.145</v>
    </oc>
    <nc r="D66">
      <v>46481.69068</v>
    </nc>
  </rcc>
  <rcc rId="19027" sId="3" numFmtId="4">
    <oc r="D67">
      <v>1896.125</v>
    </oc>
    <nc r="D67">
      <v>3861.35</v>
    </nc>
  </rcc>
  <rcc rId="19028" sId="3">
    <oc r="G71">
      <f>C71-798026.07441</f>
    </oc>
    <nc r="G71"/>
  </rcc>
  <rcc rId="19029" sId="3">
    <oc r="H71">
      <f>D71-379713.41199</f>
    </oc>
    <nc r="H71">
      <f>D71-24575.623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район!$32:$32,район!$51:$51</formula>
    <oldFormula>район!$32:$32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26223" sId="2" numFmtId="4">
    <oc r="CR16">
      <v>237.19728000000001</v>
    </oc>
    <nc r="CR16">
      <f>Иль!C49</f>
    </nc>
  </rcc>
  <rcc rId="26224" sId="2" odxf="1" dxf="1" numFmtId="4">
    <oc r="CS16">
      <v>46.88</v>
    </oc>
    <nc r="CS16">
      <f>Иль!D49</f>
    </nc>
    <odxf>
      <numFmt numFmtId="167" formatCode="#,##0.0"/>
    </odxf>
    <ndxf>
      <numFmt numFmtId="166" formatCode="0.0"/>
    </ndxf>
  </rcc>
  <rcc rId="26225" sId="2" numFmtId="4">
    <oc r="CI16">
      <v>4819.12655</v>
    </oc>
    <nc r="CI16">
      <f>SUM(Иль!C45)</f>
    </nc>
  </rcc>
  <rcc rId="26226" sId="2" numFmtId="4">
    <oc r="CJ16">
      <v>153.851</v>
    </oc>
    <nc r="CJ16">
      <f>SUM(Иль!D45)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25225" sId="10" numFmtId="4">
    <oc r="D6">
      <v>55.42022</v>
    </oc>
    <nc r="D6">
      <v>71.624099999999999</v>
    </nc>
  </rcc>
  <rcc rId="25226" sId="10" numFmtId="4">
    <oc r="D8">
      <v>51.781790000000001</v>
    </oc>
    <nc r="D8">
      <v>70.441959999999995</v>
    </nc>
  </rcc>
  <rcc rId="25227" sId="10" numFmtId="4">
    <oc r="D9">
      <v>0.33756000000000003</v>
    </oc>
    <nc r="D9">
      <v>0.42259999999999998</v>
    </nc>
  </rcc>
  <rcc rId="25228" sId="10" numFmtId="4">
    <oc r="D10">
      <v>72.678510000000003</v>
    </oc>
    <nc r="D10">
      <v>96.858099999999993</v>
    </nc>
  </rcc>
  <rcc rId="25229" sId="10" numFmtId="4">
    <oc r="D11">
      <v>-10.6959</v>
    </oc>
    <nc r="D11">
      <v>-13.87968</v>
    </nc>
  </rcc>
  <rcc rId="25230" sId="10" numFmtId="4">
    <oc r="D15">
      <v>12.48854</v>
    </oc>
    <nc r="D15">
      <v>13.20133</v>
    </nc>
  </rcc>
  <rcc rId="25231" sId="10" numFmtId="4">
    <oc r="D16">
      <v>110.31704000000001</v>
    </oc>
    <nc r="D16">
      <v>126.93562</v>
    </nc>
  </rcc>
  <rcc rId="25232" sId="10" numFmtId="4">
    <oc r="D18">
      <v>3.25</v>
    </oc>
    <nc r="D18">
      <v>4.0999999999999996</v>
    </nc>
  </rcc>
  <rcc rId="25233" sId="10" numFmtId="4">
    <oc r="D27">
      <v>48.071919999999999</v>
    </oc>
    <nc r="D27">
      <v>52.571919999999999</v>
    </nc>
  </rcc>
  <rcc rId="25234" sId="10" numFmtId="4">
    <oc r="D41">
      <v>399.24299999999999</v>
    </oc>
    <nc r="D41">
      <v>532.32399999999996</v>
    </nc>
  </rcc>
  <rcc rId="25235" sId="10" numFmtId="4">
    <oc r="D43">
      <v>118.05500000000001</v>
    </oc>
    <nc r="D43">
      <v>153.52699999999999</v>
    </nc>
  </rcc>
  <rcc rId="25236" sId="10" numFmtId="4">
    <oc r="D45">
      <v>44.799900000000001</v>
    </oc>
    <nc r="D45">
      <v>59.899900000000002</v>
    </nc>
  </rcc>
  <rcc rId="25237" sId="10" numFmtId="4">
    <oc r="D47">
      <v>88.266300000000001</v>
    </oc>
    <nc r="D47">
      <v>277.19049000000001</v>
    </nc>
  </rcc>
  <rcc rId="25238" sId="10" numFmtId="34">
    <oc r="D58">
      <v>256.92331999999999</v>
    </oc>
    <nc r="D58">
      <v>446.97363000000001</v>
    </nc>
  </rcc>
  <rcc rId="25239" sId="10" numFmtId="34">
    <oc r="D65">
      <v>35.588999999999999</v>
    </oc>
    <nc r="D65">
      <v>59.889000000000003</v>
    </nc>
  </rcc>
  <rcc rId="25240" sId="10" numFmtId="34">
    <oc r="D70">
      <v>1.5</v>
    </oc>
    <nc r="D70">
      <v>3</v>
    </nc>
  </rcc>
  <rcc rId="25241" sId="10" numFmtId="34">
    <oc r="D74">
      <v>24</v>
    </oc>
    <nc r="D74">
      <v>31.57</v>
    </nc>
  </rcc>
  <rcc rId="25242" sId="10" numFmtId="34">
    <oc r="D75">
      <v>135.113</v>
    </oc>
    <nc r="D75">
      <v>170.58500000000001</v>
    </nc>
  </rcc>
  <rcc rId="25243" sId="10" numFmtId="34">
    <oc r="D80">
      <v>144.32549</v>
    </oc>
    <nc r="D80">
      <v>314.23955000000001</v>
    </nc>
  </rcc>
  <rcc rId="25244" sId="10" numFmtId="34">
    <oc r="D83">
      <v>240.71199999999999</v>
    </oc>
    <nc r="D83">
      <v>255.21199999999999</v>
    </nc>
  </rcc>
  <rcc rId="25245" sId="10" numFmtId="34">
    <oc r="D76">
      <v>0</v>
    </oc>
    <nc r="D76">
      <v>101.667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fmt sheetId="2" sqref="G14:G31">
    <dxf>
      <numFmt numFmtId="179" formatCode="#,##0.000000"/>
    </dxf>
  </rfmt>
  <rfmt sheetId="2" sqref="G14:G31">
    <dxf>
      <numFmt numFmtId="172" formatCode="#,##0.00000"/>
    </dxf>
  </rfmt>
  <rfmt sheetId="2" sqref="G14:G31">
    <dxf>
      <numFmt numFmtId="185" formatCode="#,##0.0000"/>
    </dxf>
  </rfmt>
  <rfmt sheetId="2" sqref="G14:G31">
    <dxf>
      <numFmt numFmtId="186" formatCode="#,##0.000"/>
    </dxf>
  </rfmt>
  <rfmt sheetId="2" sqref="G14:G31">
    <dxf>
      <numFmt numFmtId="4" formatCode="#,##0.00"/>
    </dxf>
  </rfmt>
  <rfmt sheetId="2" sqref="G14:G3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26027" sId="2" numFmtId="4">
    <oc r="C32">
      <v>192729.00425999999</v>
    </oc>
    <nc r="C32">
      <v>197688.28086</v>
    </nc>
  </rcc>
  <rcc rId="26028" sId="2" numFmtId="4">
    <oc r="D32">
      <v>18907.531029999998</v>
    </oc>
    <nc r="D32">
      <v>25839.762869999999</v>
    </nc>
  </rcc>
  <rcc rId="26029" sId="2" numFmtId="4">
    <oc r="G32">
      <v>7472.4245000000001</v>
    </oc>
    <nc r="G32">
      <v>9741.9586299999992</v>
    </nc>
  </rcc>
  <rcc rId="26030" sId="2" numFmtId="4">
    <oc r="J32">
      <v>1261.87096</v>
    </oc>
    <nc r="J32">
      <v>1753.0918300000001</v>
    </nc>
  </rcc>
  <rcc rId="26031" sId="2" numFmtId="4">
    <oc r="M32">
      <v>977.44808999999998</v>
    </oc>
    <nc r="M32">
      <v>1329.68263</v>
    </nc>
  </rcc>
  <rcc rId="26032" sId="2" numFmtId="4">
    <oc r="P32">
      <v>6.3720100000000004</v>
    </oc>
    <nc r="P32">
      <v>7.9772800000000004</v>
    </nc>
  </rcc>
  <rcc rId="26033" sId="2" numFmtId="4">
    <oc r="S32">
      <v>1371.9005</v>
    </oc>
    <nc r="S32">
      <v>1828.3215499999999</v>
    </nc>
  </rcc>
  <rcc rId="26034" sId="2" numFmtId="4">
    <oc r="V32">
      <v>-201.89873</v>
    </oc>
    <nc r="V32">
      <v>-261.99660999999998</v>
    </nc>
  </rcc>
  <rcc rId="26035" sId="2" numFmtId="4">
    <oc r="Y32">
      <v>221.14564999999999</v>
    </oc>
    <nc r="Y32">
      <v>342.16565000000003</v>
    </nc>
  </rcc>
  <rcc rId="26036" sId="2" numFmtId="4">
    <oc r="AB32">
      <v>591.49522999999999</v>
    </oc>
    <nc r="AB32">
      <v>615.72742000000005</v>
    </nc>
  </rcc>
  <rcc rId="26037" sId="2" numFmtId="4">
    <oc r="AE32">
      <v>1938.60995</v>
    </oc>
    <nc r="AE32">
      <v>2645.7846199999999</v>
    </nc>
  </rcc>
  <rcc rId="26038" sId="2" numFmtId="4">
    <oc r="AH32">
      <v>20.5</v>
    </oc>
    <nc r="AH32">
      <v>23.85</v>
    </nc>
  </rcc>
  <rcc rId="26039" sId="2" numFmtId="4">
    <oc r="AQ32">
      <v>834.66241000000002</v>
    </oc>
    <nc r="AQ32">
      <v>963.98699999999997</v>
    </nc>
  </rcc>
  <rcc rId="26040" sId="2" numFmtId="4">
    <oc r="AT32">
      <v>98.290719999999993</v>
    </oc>
    <nc r="AT32">
      <v>115.13805000000001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c rId="25877" sId="19" numFmtId="34">
    <oc r="D67">
      <v>1.5</v>
    </oc>
    <nc r="D67">
      <v>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2.xml><?xml version="1.0" encoding="utf-8"?>
<revisions xmlns="http://schemas.openxmlformats.org/spreadsheetml/2006/main" xmlns:r="http://schemas.openxmlformats.org/officeDocument/2006/relationships">
  <rcc rId="25721" sId="19" numFmtId="4">
    <oc r="D15">
      <v>24.427320000000002</v>
    </oc>
    <nc r="D15">
      <v>25.114830000000001</v>
    </nc>
  </rcc>
  <rcc rId="25722" sId="19" numFmtId="4">
    <oc r="D16">
      <v>64.376080000000002</v>
    </oc>
    <nc r="D16">
      <v>81.235339999999994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25509" sId="16" numFmtId="4">
    <oc r="D8">
      <v>64.059960000000004</v>
    </oc>
    <nc r="D8">
      <v>87.144689999999997</v>
    </nc>
  </rcc>
  <rcc rId="25510" sId="16" numFmtId="4">
    <oc r="D9">
      <v>0.41760999999999998</v>
    </oc>
    <nc r="D9">
      <v>0.52283000000000002</v>
    </nc>
  </rcc>
  <rcc rId="25511" sId="16" numFmtId="4">
    <oc r="D10">
      <v>89.911559999999994</v>
    </oc>
    <nc r="D10">
      <v>119.82447000000001</v>
    </nc>
  </rcc>
  <rcc rId="25512" sId="16" numFmtId="4">
    <oc r="D11">
      <v>-13.23204</v>
    </oc>
    <nc r="D11">
      <v>-17.170750000000002</v>
    </nc>
  </rcc>
  <rcc rId="25513" sId="16" numFmtId="4">
    <oc r="D13">
      <v>46.911299999999997</v>
    </oc>
    <nc r="D13">
      <v>98.900700000000001</v>
    </nc>
  </rcc>
  <rcc rId="25514" sId="16" numFmtId="4">
    <oc r="D15">
      <v>-1.9236899999999999</v>
    </oc>
    <nc r="D15">
      <v>-1.7745599999999999</v>
    </nc>
  </rcc>
  <rcc rId="25515" sId="16" numFmtId="4">
    <oc r="D16">
      <v>260.73808000000002</v>
    </oc>
    <nc r="D16">
      <v>329.75288999999998</v>
    </nc>
  </rcc>
  <rcc rId="25516" sId="16" numFmtId="4">
    <oc r="D18">
      <v>1</v>
    </oc>
    <nc r="D18">
      <v>1.2</v>
    </nc>
  </rcc>
  <rcc rId="25517" sId="16" numFmtId="4">
    <oc r="D27">
      <v>42.577820000000003</v>
    </oc>
    <nc r="D27">
      <v>56.797820000000002</v>
    </nc>
  </rcc>
  <rcc rId="25518" sId="16" numFmtId="4">
    <oc r="D28">
      <v>9.6432699999999993</v>
    </oc>
    <nc r="D28">
      <v>10.99802</v>
    </nc>
  </rcc>
  <rcc rId="25519" sId="16" numFmtId="4">
    <oc r="D37">
      <v>7.5839999999999996</v>
    </oc>
    <nc r="D37">
      <v>0</v>
    </nc>
  </rcc>
  <rcc rId="25520" sId="16" numFmtId="4">
    <oc r="D41">
      <v>103.84829999999999</v>
    </oc>
    <nc r="D41">
      <v>138.46440000000001</v>
    </nc>
  </rcc>
  <rcc rId="25521" sId="16" numFmtId="4">
    <oc r="D43">
      <v>133.65899999999999</v>
    </oc>
    <nc r="D43">
      <v>222.547</v>
    </nc>
  </rcc>
  <rcc rId="25522" sId="16" numFmtId="4">
    <oc r="D44">
      <v>22.400099999999998</v>
    </oc>
    <nc r="D44">
      <v>29.950099999999999</v>
    </nc>
  </rcc>
  <rcc rId="25523" sId="16" numFmtId="4">
    <oc r="D6">
      <v>29.973749999999999</v>
    </oc>
    <nc r="D6">
      <v>40.770809999999997</v>
    </nc>
  </rcc>
  <rcc rId="25524" sId="16" numFmtId="34">
    <oc r="D57">
      <v>239.93388999999999</v>
    </oc>
    <nc r="D57">
      <v>434.05732</v>
    </nc>
  </rcc>
  <rcc rId="25525" sId="16" numFmtId="34">
    <oc r="D64">
      <v>17.793279999999999</v>
    </oc>
    <nc r="D64">
      <v>24.766729999999999</v>
    </nc>
  </rcc>
  <rcc rId="25526" sId="16" numFmtId="34">
    <oc r="D68">
      <v>0</v>
    </oc>
    <nc r="D68">
      <v>24</v>
    </nc>
  </rcc>
  <rcc rId="25527" sId="16" numFmtId="34">
    <oc r="D69">
      <v>2.1</v>
    </oc>
    <nc r="D69">
      <v>3.6</v>
    </nc>
  </rcc>
  <rcc rId="25528" sId="16" numFmtId="34">
    <oc r="D73">
      <v>72.543000000000006</v>
    </oc>
    <nc r="D73">
      <v>111.583</v>
    </nc>
  </rcc>
  <rcc rId="25529" sId="16" numFmtId="34">
    <oc r="D74">
      <v>158.386</v>
    </oc>
    <nc r="D74">
      <v>297.041</v>
    </nc>
  </rcc>
  <rcc rId="25530" sId="16" numFmtId="34">
    <oc r="D75">
      <v>13.9</v>
    </oc>
    <nc r="D75">
      <v>57.9</v>
    </nc>
  </rcc>
  <rcc rId="25531" sId="16" numFmtId="34">
    <oc r="D79">
      <v>30.588999999999999</v>
    </oc>
    <nc r="D79">
      <v>65.472800000000007</v>
    </nc>
  </rcc>
  <rcc rId="25532" sId="16" numFmtId="34">
    <oc r="D81">
      <v>264.77999999999997</v>
    </oc>
    <nc r="D81">
      <v>353.14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25275" sId="11" numFmtId="4">
    <oc r="D6">
      <v>25.708480000000002</v>
    </oc>
    <nc r="D6">
      <v>32.591610000000003</v>
    </nc>
  </rcc>
  <rcc rId="25276" sId="11" numFmtId="4">
    <oc r="D8">
      <v>64.059910000000002</v>
    </oc>
    <nc r="D8">
      <v>87.144639999999995</v>
    </nc>
  </rcc>
  <rcc rId="25277" sId="11" numFmtId="4">
    <oc r="D9">
      <v>0.41760999999999998</v>
    </oc>
    <nc r="D9">
      <v>0.52283000000000002</v>
    </nc>
  </rcc>
  <rcc rId="25278" sId="11" numFmtId="4">
    <oc r="D10">
      <v>89.911559999999994</v>
    </oc>
    <nc r="D10">
      <v>119.82447000000001</v>
    </nc>
  </rcc>
  <rcc rId="25279" sId="11" numFmtId="4">
    <oc r="D11">
      <v>-13.23204</v>
    </oc>
    <nc r="D11">
      <v>-17.170750000000002</v>
    </nc>
  </rcc>
  <rcc rId="25280" sId="11" numFmtId="4">
    <oc r="D15">
      <v>11.227449999999999</v>
    </oc>
    <nc r="D15">
      <v>11.304360000000001</v>
    </nc>
  </rcc>
  <rcc rId="25281" sId="11" numFmtId="4">
    <oc r="D16">
      <v>83.943370000000002</v>
    </oc>
    <nc r="D16">
      <v>92.539429999999996</v>
    </nc>
  </rcc>
  <rcc rId="25282" sId="11" numFmtId="4">
    <oc r="D28">
      <v>1.6934400000000001</v>
    </oc>
    <nc r="D28">
      <v>2.2579199999999999</v>
    </nc>
  </rcc>
  <rcc rId="25283" sId="11" numFmtId="4">
    <oc r="D41">
      <v>759.16200000000003</v>
    </oc>
    <nc r="D41">
      <v>1012.216</v>
    </nc>
  </rcc>
  <rcc rId="25284" sId="11" numFmtId="4">
    <oc r="D43">
      <v>118.544</v>
    </oc>
    <nc r="D43">
      <v>172.376</v>
    </nc>
  </rcc>
  <rcc rId="25285" sId="11" numFmtId="4">
    <oc r="D44">
      <v>44.799900000000001</v>
    </oc>
    <nc r="D44">
      <v>59.899900000000002</v>
    </nc>
  </rcc>
  <rcc rId="25286" sId="11" numFmtId="34">
    <oc r="D58">
      <v>272.14107999999999</v>
    </oc>
    <nc r="D58">
      <v>451.00916999999998</v>
    </nc>
  </rcc>
  <rcc rId="25287" sId="11" numFmtId="34">
    <oc r="C63">
      <v>5.7009999999999996</v>
    </oc>
    <nc r="C63">
      <v>55.801000000000002</v>
    </nc>
  </rcc>
  <rcc rId="25288" sId="11" numFmtId="34">
    <oc r="D65">
      <v>36.386519999999997</v>
    </oc>
    <nc r="D65">
      <v>56.436390000000003</v>
    </nc>
  </rcc>
  <rcc rId="25289" sId="11" numFmtId="34">
    <oc r="D75">
      <v>137.697</v>
    </oc>
    <nc r="D75">
      <v>191.529</v>
    </nc>
  </rcc>
  <rcc rId="25290" sId="11" numFmtId="34">
    <oc r="D80">
      <v>221.94488999999999</v>
    </oc>
    <nc r="D80">
      <v>406.23788999999999</v>
    </nc>
  </rcc>
  <rcc rId="25291" sId="11" numFmtId="34">
    <oc r="D82">
      <v>554.08570999999995</v>
    </oc>
    <nc r="D82">
      <v>745.14931999999999</v>
    </nc>
  </rcc>
  <rcc rId="25292" sId="11" numFmtId="34">
    <oc r="C76">
      <v>1551.72738</v>
    </oc>
    <nc r="C76">
      <v>1501.6273799999999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1.xml><?xml version="1.0" encoding="utf-8"?>
<revisions xmlns="http://schemas.openxmlformats.org/spreadsheetml/2006/main" xmlns:r="http://schemas.openxmlformats.org/officeDocument/2006/relationships">
  <rcc rId="22283" sId="11">
    <oc r="D54" t="inlineStr">
      <is>
        <t>исполнено на 01.03.2020 г.</t>
      </is>
    </oc>
    <nc r="D54" t="inlineStr">
      <is>
        <t>исполнено на 01.04.2020 г.</t>
      </is>
    </nc>
  </rcc>
  <rcc rId="22284" sId="11">
    <oc r="D3" t="inlineStr">
      <is>
        <t>исполнен на 01.03.2020 г.</t>
      </is>
    </oc>
    <nc r="D3" t="inlineStr">
      <is>
        <t>исполнен на 01.04.2020 г.</t>
      </is>
    </nc>
  </rcc>
  <rcc rId="22285" sId="11">
    <oc r="A1" t="inlineStr">
      <is>
        <t xml:space="preserve">                     Анализ исполнения бюджета Сятракасинского сельского поселения на 01.03.2020 г.</t>
      </is>
    </oc>
    <nc r="A1" t="inlineStr">
      <is>
        <t xml:space="preserve">                     Анализ исполнения бюджета Сятракасинского сельского поселения на 01.04.2020 г.</t>
      </is>
    </nc>
  </rcc>
  <rcc rId="22286" sId="11" numFmtId="4">
    <oc r="D6">
      <v>12.33333</v>
    </oc>
    <nc r="D6">
      <v>25.708480000000002</v>
    </nc>
  </rcc>
  <rcc rId="22287" sId="11" numFmtId="4">
    <oc r="D8">
      <v>42.735610000000001</v>
    </oc>
    <nc r="D8">
      <v>64.059910000000002</v>
    </nc>
  </rcc>
  <rcc rId="22288" sId="11" numFmtId="4">
    <oc r="D9">
      <v>0.26780999999999999</v>
    </oc>
    <nc r="D9">
      <v>0.41760999999999998</v>
    </nc>
  </rcc>
  <rcc rId="22289" sId="11" numFmtId="4">
    <oc r="D10">
      <v>61.173319999999997</v>
    </oc>
    <nc r="D10">
      <v>89.911559999999994</v>
    </nc>
  </rcc>
  <rcc rId="22290" sId="11" numFmtId="4">
    <oc r="D11">
      <v>-8.3431499999999996</v>
    </oc>
    <nc r="D11">
      <v>-13.23204</v>
    </nc>
  </rcc>
  <rcc rId="22291" sId="11" numFmtId="4">
    <oc r="D13">
      <v>1.9523999999999999</v>
    </oc>
    <nc r="D13">
      <v>3.8325</v>
    </nc>
  </rcc>
  <rcc rId="22292" sId="11" numFmtId="4">
    <oc r="D15">
      <v>7.5353599999999998</v>
    </oc>
    <nc r="D15">
      <v>11.227449999999999</v>
    </nc>
  </rcc>
  <rcc rId="22293" sId="11" numFmtId="4">
    <oc r="D16">
      <v>60.178849999999997</v>
    </oc>
    <nc r="D16">
      <v>83.943370000000002</v>
    </nc>
  </rcc>
  <rcc rId="22294" sId="11" numFmtId="4">
    <oc r="D18">
      <v>0.7</v>
    </oc>
    <nc r="D18">
      <v>1.5</v>
    </nc>
  </rcc>
  <rcc rId="22295" sId="11" numFmtId="4">
    <oc r="C27">
      <v>146.69999999999999</v>
    </oc>
    <nc r="C27">
      <v>445.45299999999997</v>
    </nc>
  </rcc>
  <rcc rId="22296" sId="11" numFmtId="4">
    <oc r="D27">
      <v>83.36</v>
    </oc>
    <nc r="D27">
      <v>131.88999999999999</v>
    </nc>
  </rcc>
  <rcc rId="22297" sId="11" numFmtId="4">
    <oc r="D28">
      <v>1.12896</v>
    </oc>
    <nc r="D28">
      <v>1.6934400000000001</v>
    </nc>
  </rcc>
  <rcc rId="22298" sId="11" numFmtId="4">
    <oc r="D41">
      <v>506.108</v>
    </oc>
    <nc r="D41">
      <v>759.16200000000003</v>
    </nc>
  </rcc>
  <rcc rId="22299" sId="11" numFmtId="4">
    <oc r="C43">
      <f>1072.838+2774.7</f>
    </oc>
    <nc r="C43">
      <v>5259.6943799999999</v>
    </nc>
  </rcc>
  <rcc rId="22300" sId="11" numFmtId="4">
    <oc r="D43">
      <v>79.03</v>
    </oc>
    <nc r="D43">
      <v>118.544</v>
    </nc>
  </rcc>
  <rcc rId="22301" sId="11" numFmtId="4">
    <oc r="C44">
      <v>182.18799999999999</v>
    </oc>
    <nc r="C44">
      <v>183.66300000000001</v>
    </nc>
  </rcc>
  <rcc rId="22302" sId="11" numFmtId="4">
    <oc r="D44">
      <v>29.866599999999998</v>
    </oc>
    <nc r="D44">
      <v>44.799900000000001</v>
    </nc>
  </rcc>
  <rcc rId="22303" sId="11" numFmtId="4">
    <nc r="C48">
      <v>2812</v>
    </nc>
  </rcc>
  <rcc rId="22304" sId="11" numFmtId="4">
    <nc r="C49">
      <v>432.55056999999999</v>
    </nc>
  </rcc>
  <rcc rId="22305" sId="11" numFmtId="4">
    <nc r="D49">
      <v>433.23124999999999</v>
    </nc>
  </rcc>
  <rcc rId="22306" sId="11" numFmtId="34">
    <oc r="D58">
      <v>139.58251000000001</v>
    </oc>
    <nc r="D58">
      <v>272.14107999999999</v>
    </nc>
  </rcc>
  <rcc rId="22307" sId="11" numFmtId="34">
    <oc r="C63">
      <v>4.4509999999999996</v>
    </oc>
    <nc r="C63">
      <v>5.7009999999999996</v>
    </nc>
  </rcc>
  <rcc rId="22308" sId="11" numFmtId="34">
    <oc r="D63">
      <v>0</v>
    </oc>
    <nc r="D63">
      <v>1.25</v>
    </nc>
  </rcc>
  <rcc rId="22309" sId="11" numFmtId="34">
    <oc r="C65">
      <v>179.208</v>
    </oc>
    <nc r="C65">
      <v>180.68299999999999</v>
    </nc>
  </rcc>
  <rcc rId="22310" sId="11" numFmtId="34">
    <oc r="D65">
      <v>20.593260000000001</v>
    </oc>
    <nc r="D65">
      <v>36.386519999999997</v>
    </nc>
  </rcc>
  <rcc rId="22311" sId="11" numFmtId="34">
    <oc r="C74">
      <v>50</v>
    </oc>
    <nc r="C74">
      <v>100</v>
    </nc>
  </rcc>
  <rcc rId="22312" sId="11" numFmtId="34">
    <oc r="C75">
      <v>4383.1779999999999</v>
    </oc>
    <nc r="C75">
      <v>5306.3816699999998</v>
    </nc>
  </rcc>
  <rcc rId="22313" sId="11" numFmtId="34">
    <oc r="D75">
      <v>92.201999999999998</v>
    </oc>
    <nc r="D75">
      <v>137.697</v>
    </nc>
  </rcc>
  <rcc rId="22314" sId="11" numFmtId="34">
    <oc r="C76">
      <v>139.571</v>
    </oc>
    <nc r="C76">
      <v>1551.72738</v>
    </nc>
  </rcc>
  <rcc rId="22315" sId="11" numFmtId="34">
    <oc r="D76">
      <v>7</v>
    </oc>
    <nc r="D76">
      <v>27</v>
    </nc>
  </rcc>
  <rcc rId="22316" sId="11" numFmtId="34">
    <oc r="C80">
      <v>832.3</v>
    </oc>
    <nc r="C80">
      <v>3805.6564100000001</v>
    </nc>
  </rcc>
  <rcc rId="22317" sId="11" numFmtId="34">
    <oc r="D80">
      <v>14.16</v>
    </oc>
    <nc r="D80">
      <v>221.94488999999999</v>
    </nc>
  </rcc>
  <rcc rId="22318" sId="11" numFmtId="34">
    <oc r="D82">
      <v>365.28802000000002</v>
    </oc>
    <nc r="D82">
      <v>554.08570999999995</v>
    </nc>
  </rcc>
  <rcc rId="22319" sId="11" numFmtId="34">
    <oc r="D89">
      <v>0</v>
    </oc>
    <nc r="D89">
      <v>0.96699999999999997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26070" sId="2" numFmtId="4">
    <oc r="AZ32">
      <v>183.64371</v>
    </oc>
    <nc r="AZ32">
      <v>211.71575000000001</v>
    </nc>
  </rcc>
  <rcc rId="26071" sId="2" numFmtId="4">
    <oc r="BO32">
      <v>2.3295599999999999</v>
    </oc>
    <nc r="BO32">
      <v>20.756049999999998</v>
    </nc>
  </rcc>
  <rcc rId="26072" sId="2" numFmtId="4">
    <oc r="BR32">
      <v>16.244440000000001</v>
    </oc>
    <nc r="BR32">
      <v>-4.0525900000000004</v>
    </nc>
  </rcc>
  <rcc rId="26073" sId="2" numFmtId="4">
    <oc r="BZ32">
      <v>150536.44257000001</v>
    </oc>
    <nc r="BZ32">
      <v>155495.71917</v>
    </nc>
  </rcc>
  <rcc rId="26074" sId="2" numFmtId="4">
    <oc r="CA32">
      <v>11435.106529999999</v>
    </oc>
    <nc r="CA32">
      <v>16097.804239999999</v>
    </nc>
  </rcc>
  <rcc rId="26075" sId="2" numFmtId="4">
    <oc r="CD32">
      <v>7376.8755000000001</v>
    </oc>
    <nc r="CD32">
      <v>9835.8340000000007</v>
    </nc>
  </rcc>
  <rcc rId="26076" sId="2" numFmtId="4">
    <oc r="CI32">
      <v>51493.442340000001</v>
    </oc>
    <nc r="CI32">
      <v>56418.242339999997</v>
    </nc>
  </rcc>
  <rcc rId="26077" sId="2" numFmtId="4">
    <oc r="CJ32">
      <v>1822.5920000000001</v>
    </oc>
    <nc r="CJ32">
      <v>3208.317</v>
    </nc>
  </rcc>
  <rcc rId="26078" sId="2" numFmtId="4">
    <oc r="CM32">
      <v>537.6</v>
    </oc>
    <nc r="CM32">
      <v>718.8</v>
    </nc>
  </rcc>
  <rcc rId="26079" sId="2" numFmtId="4">
    <oc r="CR32">
      <v>2924.82089</v>
    </oc>
    <nc r="CR32">
      <v>2959.2974899999999</v>
    </nc>
  </rcc>
  <rcc rId="26080" sId="2" numFmtId="4">
    <oc r="CS32">
      <v>1698.0390299999999</v>
    </oc>
    <nc r="CS32">
      <v>2334.8532399999999</v>
    </nc>
  </rcc>
  <rcc rId="26081" sId="2" numFmtId="4">
    <oc r="DG32">
      <v>199204.09341</v>
    </oc>
    <nc r="DG32">
      <v>204163.37001000001</v>
    </nc>
  </rcc>
  <rcc rId="26082" sId="2" numFmtId="4">
    <oc r="DH32">
      <v>15993.68612</v>
    </oc>
    <nc r="DH32">
      <v>25020.59908</v>
    </nc>
  </rcc>
  <rcc rId="26083" sId="2" numFmtId="4">
    <oc r="DJ32">
      <v>23914.422999999999</v>
    </oc>
    <nc r="DJ32">
      <v>23964.523000000001</v>
    </nc>
  </rcc>
  <rcc rId="26084" sId="2" numFmtId="4">
    <oc r="DK32">
      <v>4406.2869300000002</v>
    </oc>
    <nc r="DK32">
      <v>7411.8203100000001</v>
    </nc>
  </rcc>
  <rcc rId="26085" sId="2" numFmtId="4">
    <oc r="DN32">
      <v>4398.0369300000002</v>
    </oc>
    <nc r="DN32">
      <v>7394.5703100000001</v>
    </nc>
  </rcc>
  <rcc rId="26086" sId="2" numFmtId="4">
    <oc r="DV32">
      <v>124.444</v>
    </oc>
    <nc r="DV32">
      <v>174.54400000000001</v>
    </nc>
  </rcc>
  <rcc rId="26087" sId="2" numFmtId="4">
    <oc r="DW32">
      <v>8.25</v>
    </oc>
    <nc r="DW32">
      <v>17.25</v>
    </nc>
  </rcc>
  <rcc rId="26088" sId="2" numFmtId="4">
    <oc r="DZ32">
      <v>413.91275999999999</v>
    </oc>
    <nc r="DZ32">
      <v>696.99775</v>
    </nc>
  </rcc>
  <rcc rId="26089" sId="2" numFmtId="4">
    <oc r="EB32">
      <v>268</v>
    </oc>
    <nc r="EB32">
      <v>270.3</v>
    </nc>
  </rcc>
  <rcc rId="26090" sId="2" numFmtId="4">
    <oc r="EC32">
      <v>9.4</v>
    </oc>
    <nc r="EC32">
      <v>41.25</v>
    </nc>
  </rcc>
  <rcc rId="26091" sId="2" numFmtId="4">
    <oc r="EE32">
      <v>69260.656489999994</v>
    </oc>
    <nc r="EE32">
      <v>74220.187489999997</v>
    </nc>
  </rcc>
  <rcc rId="26092" sId="2" numFmtId="4">
    <oc r="EF32">
      <v>3381.8231000000001</v>
    </oc>
    <nc r="EF32">
      <v>5534.8211499999998</v>
    </nc>
  </rcc>
  <rcc rId="26093" sId="2" numFmtId="4">
    <oc r="EH32">
      <v>61143.470220000003</v>
    </oc>
    <nc r="EH32">
      <v>61090.815820000003</v>
    </nc>
  </rcc>
  <rcc rId="26094" sId="2" numFmtId="4">
    <oc r="EI32">
      <v>1597.2186799999999</v>
    </oc>
    <nc r="EI32">
      <v>3195.6502300000002</v>
    </nc>
  </rcc>
  <rcc rId="26095" sId="2" numFmtId="4">
    <oc r="EL32">
      <v>6135.77765</v>
    </oc>
    <nc r="EL32">
      <v>8086.4426400000002</v>
    </nc>
  </rcc>
  <rcc rId="26096" sId="2" numFmtId="4">
    <oc r="ER32">
      <v>49.267000000000003</v>
    </oc>
    <nc r="ER32">
      <v>53.616999999999997</v>
    </nc>
  </rcc>
  <rcc rId="26097" sId="2" numFmtId="4">
    <oc r="EX32">
      <v>2913.8449099999998</v>
    </oc>
    <nc r="EX32">
      <v>819.16378999999995</v>
    </nc>
  </rcc>
  <rfmt sheetId="10" sqref="D51">
    <dxf>
      <numFmt numFmtId="2" formatCode="0.00"/>
    </dxf>
  </rfmt>
  <rfmt sheetId="10" sqref="D51">
    <dxf>
      <numFmt numFmtId="183" formatCode="0.000"/>
    </dxf>
  </rfmt>
  <rfmt sheetId="10" sqref="D51">
    <dxf>
      <numFmt numFmtId="174" formatCode="0.0000"/>
    </dxf>
  </rfmt>
  <rcc rId="26098" sId="10" numFmtId="4">
    <oc r="D37">
      <v>0</v>
    </oc>
    <nc r="D37">
      <v>0.25696999999999998</v>
    </nc>
  </rcc>
  <rfmt sheetId="10" sqref="D5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19757" sId="2">
    <oc r="CS19">
      <f>Мос!D51</f>
    </oc>
    <nc r="CS19">
      <f>Мос!D47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c rId="25907" sId="19" numFmtId="34">
    <oc r="C72">
      <v>2142.2486100000001</v>
    </oc>
    <nc r="C72">
      <v>3946.4486099999999</v>
    </nc>
  </rcc>
  <rcc rId="25908" sId="19" numFmtId="34">
    <oc r="D72">
      <v>19.98</v>
    </oc>
    <nc r="D72">
      <v>199.80199999999999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21131" sId="12">
    <oc r="G51">
      <f>7662.29943-C51</f>
    </oc>
    <nc r="G51"/>
  </rcc>
  <rcc rId="21132" sId="12">
    <oc r="H51">
      <f>1130.4405-D51</f>
    </oc>
    <nc r="H51"/>
  </rcc>
  <rcc rId="21133" sId="12">
    <oc r="G98">
      <f>8096.52307-C98</f>
    </oc>
    <nc r="G98"/>
  </rcc>
  <rcc rId="21134" sId="12">
    <oc r="H98">
      <f>899.25122-D98</f>
    </oc>
    <nc r="H98"/>
  </rcc>
  <rfmt sheetId="13" sqref="D38">
    <dxf>
      <numFmt numFmtId="168" formatCode="0.00000"/>
    </dxf>
  </rfmt>
  <rfmt sheetId="13" sqref="D38">
    <dxf>
      <numFmt numFmtId="174" formatCode="0.0000"/>
    </dxf>
  </rfmt>
  <rfmt sheetId="13" sqref="D38">
    <dxf>
      <numFmt numFmtId="183" formatCode="0.000"/>
    </dxf>
  </rfmt>
  <rfmt sheetId="13" sqref="D38">
    <dxf>
      <numFmt numFmtId="2" formatCode="0.00"/>
    </dxf>
  </rfmt>
  <rfmt sheetId="13" sqref="D38">
    <dxf>
      <numFmt numFmtId="166" formatCode="0.0"/>
    </dxf>
  </rfmt>
  <rfmt sheetId="13" sqref="C49:D49">
    <dxf>
      <numFmt numFmtId="175" formatCode="_(* #,##0.0000_);_(* \(#,##0.0000\);_(* &quot;-&quot;??_);_(@_)"/>
    </dxf>
  </rfmt>
  <rfmt sheetId="13" sqref="C49:D49">
    <dxf>
      <numFmt numFmtId="184" formatCode="_(* #,##0.000_);_(* \(#,##0.000\);_(* &quot;-&quot;??_);_(@_)"/>
    </dxf>
  </rfmt>
  <rfmt sheetId="13" sqref="C49:D49">
    <dxf>
      <numFmt numFmtId="165" formatCode="_(* #,##0.00_);_(* \(#,##0.00\);_(* &quot;-&quot;??_);_(@_)"/>
    </dxf>
  </rfmt>
  <rfmt sheetId="13" sqref="C49:D49">
    <dxf>
      <numFmt numFmtId="169" formatCode="_(* #,##0.0_);_(* \(#,##0.0\);_(* &quot;-&quot;??_);_(@_)"/>
    </dxf>
  </rfmt>
  <rfmt sheetId="13" sqref="C49:D49">
    <dxf>
      <numFmt numFmtId="178" formatCode="_(* #,##0_);_(* \(#,##0\);_(* &quot;-&quot;??_);_(@_)"/>
    </dxf>
  </rfmt>
  <rfmt sheetId="13" sqref="C49:D49">
    <dxf>
      <numFmt numFmtId="169" formatCode="_(* #,##0.0_);_(* \(#,##0.0\);_(* &quot;-&quot;??_);_(@_)"/>
    </dxf>
  </rfmt>
  <rfmt sheetId="13" sqref="D96">
    <dxf>
      <numFmt numFmtId="175" formatCode="_(* #,##0.0000_);_(* \(#,##0.0000\);_(* &quot;-&quot;??_);_(@_)"/>
    </dxf>
  </rfmt>
  <rfmt sheetId="13" sqref="D96">
    <dxf>
      <numFmt numFmtId="184" formatCode="_(* #,##0.000_);_(* \(#,##0.000\);_(* &quot;-&quot;??_);_(@_)"/>
    </dxf>
  </rfmt>
  <rfmt sheetId="13" sqref="D96">
    <dxf>
      <numFmt numFmtId="165" formatCode="_(* #,##0.00_);_(* \(#,##0.00\);_(* &quot;-&quot;??_);_(@_)"/>
    </dxf>
  </rfmt>
  <rfmt sheetId="13" sqref="D96">
    <dxf>
      <numFmt numFmtId="169" formatCode="_(* #,##0.0_);_(* \(#,##0.0\);_(* &quot;-&quot;??_);_(@_)"/>
    </dxf>
  </rfmt>
  <rfmt sheetId="13" sqref="C96">
    <dxf>
      <numFmt numFmtId="2" formatCode="0.00"/>
    </dxf>
  </rfmt>
  <rfmt sheetId="13" sqref="C9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rc rId="20128" sId="1" ref="A28:XFD28" action="insertRow"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B30CE22D_C12F_4E12_8BB9_3AAE0A6991CC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129" sId="1" numFmtId="4">
    <nc r="D28">
      <v>26585.53701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fmt sheetId="14" sqref="C98:D98 C51:D51">
    <dxf>
      <numFmt numFmtId="186" formatCode="#,##0.0000"/>
    </dxf>
  </rfmt>
  <rfmt sheetId="14" sqref="C98:D98 C51:D51">
    <dxf>
      <numFmt numFmtId="187" formatCode="#,##0.000"/>
    </dxf>
  </rfmt>
  <rfmt sheetId="14" sqref="C98:D98 C51:D51">
    <dxf>
      <numFmt numFmtId="4" formatCode="#,##0.00"/>
    </dxf>
  </rfmt>
  <rfmt sheetId="14" sqref="C98:D98 C51:D51">
    <dxf>
      <numFmt numFmtId="167" formatCode="#,##0.0"/>
    </dxf>
  </rfmt>
  <rfmt sheetId="15" sqref="C51:D52 C56 C98:D98">
    <dxf>
      <numFmt numFmtId="175" formatCode="_(* #,##0.0000_);_(* \(#,##0.0000\);_(* &quot;-&quot;??_);_(@_)"/>
    </dxf>
  </rfmt>
  <rfmt sheetId="15" sqref="C51:D52 C56 C98:D98">
    <dxf>
      <numFmt numFmtId="184" formatCode="_(* #,##0.000_);_(* \(#,##0.000\);_(* &quot;-&quot;??_);_(@_)"/>
    </dxf>
  </rfmt>
  <rfmt sheetId="15" sqref="C51:D52 C56 C98:D98">
    <dxf>
      <numFmt numFmtId="165" formatCode="_(* #,##0.00_);_(* \(#,##0.00\);_(* &quot;-&quot;??_);_(@_)"/>
    </dxf>
  </rfmt>
  <rfmt sheetId="15" sqref="C51:D52 C56 C98:D98">
    <dxf>
      <numFmt numFmtId="169" formatCode="_(* #,##0.0_);_(* \(#,##0.0\);_(* &quot;-&quot;??_);_(@_)"/>
    </dxf>
  </rfmt>
  <rfmt sheetId="16" sqref="C50:D50 C97:D97">
    <dxf>
      <numFmt numFmtId="186" formatCode="#,##0.0000"/>
    </dxf>
  </rfmt>
  <rfmt sheetId="16" sqref="C50:D50 C97:D97">
    <dxf>
      <numFmt numFmtId="187" formatCode="#,##0.000"/>
    </dxf>
  </rfmt>
  <rfmt sheetId="16" sqref="C50:D50 C97:D97">
    <dxf>
      <numFmt numFmtId="4" formatCode="#,##0.00"/>
    </dxf>
  </rfmt>
  <rfmt sheetId="16" sqref="C50:D50 C97:D97">
    <dxf>
      <numFmt numFmtId="167" formatCode="#,##0.0"/>
    </dxf>
  </rfmt>
  <rfmt sheetId="17" sqref="C52:D52 C99:D99">
    <dxf>
      <numFmt numFmtId="186" formatCode="#,##0.0000"/>
    </dxf>
  </rfmt>
  <rfmt sheetId="17" sqref="C52:D52 C99:D99">
    <dxf>
      <numFmt numFmtId="187" formatCode="#,##0.000"/>
    </dxf>
  </rfmt>
  <rfmt sheetId="17" sqref="C52:D52 C99:D99">
    <dxf>
      <numFmt numFmtId="4" formatCode="#,##0.00"/>
    </dxf>
  </rfmt>
  <rfmt sheetId="17" sqref="C52:D52 C99:D99">
    <dxf>
      <numFmt numFmtId="167" formatCode="#,##0.0"/>
    </dxf>
  </rfmt>
  <rfmt sheetId="18" sqref="C52:D52 C99:D99">
    <dxf>
      <numFmt numFmtId="175" formatCode="_(* #,##0.0000_);_(* \(#,##0.0000\);_(* &quot;-&quot;??_);_(@_)"/>
    </dxf>
  </rfmt>
  <rfmt sheetId="18" sqref="C52:D52 C99:D99">
    <dxf>
      <numFmt numFmtId="184" formatCode="_(* #,##0.000_);_(* \(#,##0.000\);_(* &quot;-&quot;??_);_(@_)"/>
    </dxf>
  </rfmt>
  <rfmt sheetId="18" sqref="C52:D52 C99:D99">
    <dxf>
      <numFmt numFmtId="165" formatCode="_(* #,##0.00_);_(* \(#,##0.00\);_(* &quot;-&quot;??_);_(@_)"/>
    </dxf>
  </rfmt>
  <rfmt sheetId="18" sqref="C52:D52 C99:D99">
    <dxf>
      <numFmt numFmtId="169" formatCode="_(* #,##0.0_);_(* \(#,##0.0\);_(* &quot;-&quot;??_);_(@_)"/>
    </dxf>
  </rfmt>
  <rfmt sheetId="19" sqref="C48:D49 C95:D95">
    <dxf>
      <numFmt numFmtId="186" formatCode="#,##0.0000"/>
    </dxf>
  </rfmt>
  <rfmt sheetId="19" sqref="C48:D49 C95:D95">
    <dxf>
      <numFmt numFmtId="187" formatCode="#,##0.000"/>
    </dxf>
  </rfmt>
  <rfmt sheetId="19" sqref="C48:D49 C95:D95">
    <dxf>
      <numFmt numFmtId="4" formatCode="#,##0.00"/>
    </dxf>
  </rfmt>
  <rfmt sheetId="19" sqref="C48:D49 C95:D95">
    <dxf>
      <numFmt numFmtId="167" formatCode="#,##0.0"/>
    </dxf>
  </rfmt>
  <rfmt sheetId="19" sqref="C48:D49 C95:D95">
    <dxf>
      <numFmt numFmtId="3" formatCode="#,##0"/>
    </dxf>
  </rfmt>
  <rfmt sheetId="19" sqref="C48:D49 C95:D95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fmt sheetId="4" sqref="C47:D48">
    <dxf>
      <numFmt numFmtId="168" formatCode="0.00000"/>
    </dxf>
  </rfmt>
  <rfmt sheetId="4" sqref="C47:D48">
    <dxf>
      <numFmt numFmtId="174" formatCode="0.0000"/>
    </dxf>
  </rfmt>
  <rfmt sheetId="4" sqref="C47:D48">
    <dxf>
      <numFmt numFmtId="183" formatCode="0.000"/>
    </dxf>
  </rfmt>
  <rfmt sheetId="4" sqref="C47:D48">
    <dxf>
      <numFmt numFmtId="2" formatCode="0.00"/>
    </dxf>
  </rfmt>
  <rfmt sheetId="4" sqref="C47:D48">
    <dxf>
      <numFmt numFmtId="166" formatCode="0.0"/>
    </dxf>
  </rfmt>
  <rfmt sheetId="4" sqref="C62:D62">
    <dxf>
      <numFmt numFmtId="174" formatCode="0.0000"/>
    </dxf>
  </rfmt>
  <rfmt sheetId="4" sqref="C62:D62">
    <dxf>
      <numFmt numFmtId="183" formatCode="0.000"/>
    </dxf>
  </rfmt>
  <rfmt sheetId="4" sqref="C62:D62">
    <dxf>
      <numFmt numFmtId="2" formatCode="0.00"/>
    </dxf>
  </rfmt>
  <rfmt sheetId="4" sqref="C62:D62">
    <dxf>
      <numFmt numFmtId="166" formatCode="0.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5" sqref="C52:D52 C101:D101">
    <dxf>
      <numFmt numFmtId="174" formatCode="0.0000"/>
    </dxf>
  </rfmt>
  <rfmt sheetId="5" sqref="C52:D52 C101:D101">
    <dxf>
      <numFmt numFmtId="183" formatCode="0.000"/>
    </dxf>
  </rfmt>
  <rfmt sheetId="5" sqref="C52:D52 C101:D101">
    <dxf>
      <numFmt numFmtId="2" formatCode="0.00"/>
    </dxf>
  </rfmt>
  <rfmt sheetId="5" sqref="C52:D52 C101:D10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">
    <dxf>
      <numFmt numFmtId="174" formatCode="0.0000"/>
    </dxf>
  </rfmt>
  <rfmt sheetId="1" sqref="F27:G28">
    <dxf>
      <numFmt numFmtId="183" formatCode="0.000"/>
    </dxf>
  </rfmt>
  <rfmt sheetId="1" sqref="F27:G28">
    <dxf>
      <numFmt numFmtId="2" formatCode="0.00"/>
    </dxf>
  </rfmt>
  <rfmt sheetId="1" sqref="F27:G28">
    <dxf>
      <numFmt numFmtId="166" formatCode="0.0"/>
    </dxf>
  </rfmt>
  <rfmt sheetId="1" sqref="I27:J28">
    <dxf>
      <numFmt numFmtId="174" formatCode="0.0000"/>
    </dxf>
  </rfmt>
  <rfmt sheetId="1" sqref="I27:J28">
    <dxf>
      <numFmt numFmtId="183" formatCode="0.000"/>
    </dxf>
  </rfmt>
  <rfmt sheetId="1" sqref="I27:J28">
    <dxf>
      <numFmt numFmtId="2" formatCode="0.00"/>
    </dxf>
  </rfmt>
  <rfmt sheetId="1" sqref="I27:J2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21720" sId="6">
    <oc r="D56" t="inlineStr">
      <is>
        <t>исполнено на 01.03.2020 г.</t>
      </is>
    </oc>
    <nc r="D56" t="inlineStr">
      <is>
        <t>исполнено на 01.04.2020 г.</t>
      </is>
    </nc>
  </rcc>
  <rcc rId="21721" sId="6">
    <oc r="D3" t="inlineStr">
      <is>
        <t>исполнен на 01.03.2020 г.</t>
      </is>
    </oc>
    <nc r="D3" t="inlineStr">
      <is>
        <t>исполнен на 01.04.2020 г.</t>
      </is>
    </nc>
  </rcc>
  <rcc rId="21722" sId="6">
    <oc r="A1" t="inlineStr">
      <is>
        <t xml:space="preserve">                     Анализ исполнения бюджета Ильинского сельского поселения на 01.03.2020 г.</t>
      </is>
    </oc>
    <nc r="A1" t="inlineStr">
      <is>
        <t xml:space="preserve">                     Анализ исполнения бюджета Ильинского сельского поселения на 01.04.2020 г.</t>
      </is>
    </nc>
  </rcc>
  <rcc rId="21723" sId="6" numFmtId="4">
    <oc r="D6">
      <v>9.1025399999999994</v>
    </oc>
    <nc r="D6">
      <v>16.251290000000001</v>
    </nc>
  </rcc>
  <rcc rId="21724" sId="6" numFmtId="4">
    <oc r="D8">
      <v>48.967919999999999</v>
    </oc>
    <nc r="D8">
      <v>73.40204</v>
    </nc>
  </rcc>
  <rcc rId="21725" sId="6" numFmtId="4">
    <oc r="D9">
      <v>0.30687999999999999</v>
    </oc>
    <nc r="D9">
      <v>0.47850999999999999</v>
    </nc>
  </rcc>
  <rcc rId="21726" sId="6" numFmtId="4">
    <oc r="D10">
      <v>70.094430000000003</v>
    </oc>
    <nc r="D10">
      <v>103.02366000000001</v>
    </nc>
  </rcc>
  <rcc rId="21727" sId="6" numFmtId="4">
    <oc r="D11">
      <v>-9.5599100000000004</v>
    </oc>
    <nc r="D11">
      <v>-15.1617</v>
    </nc>
  </rcc>
  <rcc rId="21728" sId="6" numFmtId="4">
    <oc r="D15">
      <v>32.598550000000003</v>
    </oc>
    <nc r="D15">
      <v>34.024850000000001</v>
    </nc>
  </rcc>
  <rcc rId="21729" sId="6" numFmtId="4">
    <oc r="D16">
      <v>47.872239999999998</v>
    </oc>
    <nc r="D16">
      <v>61.583289999999998</v>
    </nc>
  </rcc>
  <rcc rId="21730" sId="6" numFmtId="4">
    <oc r="D28">
      <v>31.574000000000002</v>
    </oc>
    <nc r="D28">
      <v>84.739000000000004</v>
    </nc>
  </rcc>
  <rcc rId="21731" sId="6" numFmtId="4">
    <oc r="D29">
      <v>16.1403</v>
    </oc>
    <nc r="D29">
      <v>18.690449999999998</v>
    </nc>
  </rcc>
  <rcc rId="21732" sId="6" numFmtId="4">
    <oc r="C31">
      <v>0</v>
    </oc>
    <nc r="C31">
      <v>60</v>
    </nc>
  </rcc>
  <rcc rId="21733" sId="6" numFmtId="4">
    <oc r="D31">
      <v>0</v>
    </oc>
    <nc r="D31">
      <v>1.44</v>
    </nc>
  </rcc>
  <rcc rId="21734" sId="6" numFmtId="4">
    <oc r="D43">
      <v>284.46199999999999</v>
    </oc>
    <nc r="D43">
      <v>426.69299999999998</v>
    </nc>
  </rcc>
  <rcc rId="21735" sId="6" numFmtId="4">
    <oc r="D47">
      <v>29.866599999999998</v>
    </oc>
    <nc r="D47">
      <v>44.799900000000001</v>
    </nc>
  </rcc>
  <rcc rId="21736" sId="6" numFmtId="4">
    <oc r="C44">
      <v>650</v>
    </oc>
    <nc r="C44">
      <v>670.5</v>
    </nc>
  </rcc>
  <rcc rId="21737" sId="6" numFmtId="4">
    <oc r="C46">
      <v>0</v>
    </oc>
    <nc r="C46">
      <v>2768.4265500000001</v>
    </nc>
  </rcc>
  <rcc rId="21738" sId="6" numFmtId="4">
    <oc r="D46">
      <v>0</v>
    </oc>
    <nc r="D46">
      <v>153.9</v>
    </nc>
  </rcc>
  <rcc rId="21739" sId="6" numFmtId="4">
    <oc r="D45">
      <v>90.146000000000001</v>
    </oc>
    <nc r="D45">
      <v>0</v>
    </nc>
  </rcc>
  <rcc rId="21740" sId="6" numFmtId="4">
    <nc r="C48">
      <v>11917.186110000001</v>
    </nc>
  </rcc>
  <rcc rId="21741" sId="6" numFmtId="4">
    <nc r="C49">
      <v>213.81728000000001</v>
    </nc>
  </rcc>
  <rcc rId="21742" sId="6" numFmtId="4">
    <oc r="C47">
      <v>180.398</v>
    </oc>
    <nc r="C47">
      <v>181.87299999999999</v>
    </nc>
  </rcc>
  <rfmt sheetId="6" sqref="C42">
    <dxf>
      <numFmt numFmtId="2" formatCode="0.00"/>
    </dxf>
  </rfmt>
  <rfmt sheetId="6" sqref="C42">
    <dxf>
      <numFmt numFmtId="183" formatCode="0.000"/>
    </dxf>
  </rfmt>
  <rfmt sheetId="6" sqref="C42">
    <dxf>
      <numFmt numFmtId="174" formatCode="0.0000"/>
    </dxf>
  </rfmt>
  <rfmt sheetId="6" sqref="C42">
    <dxf>
      <numFmt numFmtId="168" formatCode="0.00000"/>
    </dxf>
  </rfmt>
  <rfmt sheetId="6" sqref="C42">
    <dxf>
      <numFmt numFmtId="173" formatCode="0.000000"/>
    </dxf>
  </rfmt>
  <rcc rId="21743" sId="6" numFmtId="4">
    <oc r="C45">
      <f>1097.19+912.3</f>
    </oc>
    <nc r="C45">
      <v>663.8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is rId="21199" sheetId="24" name="[Анализ исполнения бюджета Моргаушского района на 01.03.2020.xlsx]Лист5" sheetPosition="23"/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24157" sId="6">
    <oc r="D56" t="inlineStr">
      <is>
        <t>исполнено на 01.04.2020 г.</t>
      </is>
    </oc>
    <nc r="D56" t="inlineStr">
      <is>
        <t>исполнено на 01.05.2020 г.</t>
      </is>
    </nc>
  </rcc>
  <rcc rId="24158" sId="6">
    <oc r="D3" t="inlineStr">
      <is>
        <t>исполнен на 01.04.2020 г.</t>
      </is>
    </oc>
    <nc r="D3" t="inlineStr">
      <is>
        <t>исполнен на 01.05.2020 г.</t>
      </is>
    </nc>
  </rcc>
  <rcc rId="24159" sId="6">
    <oc r="A1" t="inlineStr">
      <is>
        <t xml:space="preserve">                     Анализ исполнения бюджета Ильинского сельского поселения на 01.04.2020 г.</t>
      </is>
    </oc>
    <nc r="A1" t="inlineStr">
      <is>
        <t xml:space="preserve">                     Анализ исполнения бюджета Ильинского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22594" sId="14" numFmtId="4">
    <oc r="D42">
      <v>344.06079999999997</v>
    </oc>
    <nc r="D42">
      <v>516.09119999999996</v>
    </nc>
  </rcc>
  <rcc rId="22595" sId="14" numFmtId="4">
    <oc r="D44">
      <v>65.064999999999998</v>
    </oc>
    <nc r="D44">
      <v>130.131</v>
    </nc>
  </rcc>
  <rcc rId="22596" sId="14" numFmtId="4">
    <oc r="C45">
      <v>93.784999999999997</v>
    </oc>
    <nc r="C45">
      <v>94.522999999999996</v>
    </nc>
  </rcc>
  <rcc rId="22597" sId="14" numFmtId="4">
    <oc r="D45">
      <v>14.933400000000001</v>
    </oc>
    <nc r="D45">
      <v>22.400099999999998</v>
    </nc>
  </rcc>
  <rcc rId="22598" sId="14" numFmtId="4">
    <nc r="C46">
      <v>4613.7377999999999</v>
    </nc>
  </rcc>
  <rcc rId="22599" sId="14" numFmtId="34">
    <oc r="D58">
      <v>171.32400999999999</v>
    </oc>
    <nc r="D58">
      <v>266.87756999999999</v>
    </nc>
  </rcc>
  <rcc rId="22600" sId="14" numFmtId="34">
    <oc r="C65">
      <v>89.605000000000004</v>
    </oc>
    <nc r="C65">
      <v>90.343000000000004</v>
    </nc>
  </rcc>
  <rcc rId="22601" sId="14" numFmtId="34">
    <oc r="D65">
      <v>14.120240000000001</v>
    </oc>
    <nc r="D65">
      <v>17.620609999999999</v>
    </nc>
  </rcc>
  <rcc rId="22602" sId="14" numFmtId="34">
    <oc r="C74">
      <v>50</v>
    </oc>
    <nc r="C74">
      <v>1341.4</v>
    </nc>
  </rcc>
  <rcc rId="22603" sId="14" numFmtId="34">
    <oc r="D74">
      <v>18.47776</v>
    </oc>
    <nc r="D74">
      <v>49.977760000000004</v>
    </nc>
  </rcc>
  <rcc rId="22604" sId="14" numFmtId="34">
    <oc r="C75">
      <v>2539.9769999999999</v>
    </oc>
    <nc r="C75">
      <v>2867.6477599999998</v>
    </nc>
  </rcc>
  <rcc rId="22605" sId="14" numFmtId="34">
    <oc r="D75">
      <v>79.524000000000001</v>
    </oc>
    <nc r="D75">
      <v>149.619</v>
    </nc>
  </rcc>
  <rcc rId="22606" sId="14" numFmtId="34">
    <oc r="D76">
      <v>0</v>
    </oc>
    <nc r="D76">
      <v>7</v>
    </nc>
  </rcc>
  <rcc rId="22607" sId="14" numFmtId="34">
    <oc r="C80">
      <v>374.23899999999998</v>
    </oc>
    <nc r="C80">
      <v>3827.4767999999999</v>
    </nc>
  </rcc>
  <rcc rId="22608" sId="14" numFmtId="34">
    <oc r="D80">
      <v>13.5688</v>
    </oc>
    <nc r="D80">
      <v>51.54468</v>
    </nc>
  </rcc>
  <rcc rId="22609" sId="14" numFmtId="34">
    <oc r="D82">
      <v>170.4</v>
    </oc>
    <nc r="D82">
      <v>255.6</v>
    </nc>
  </rcc>
  <rfmt sheetId="14" sqref="D98">
    <dxf>
      <numFmt numFmtId="4" formatCode="#,##0.00"/>
    </dxf>
  </rfmt>
  <rfmt sheetId="14" sqref="D98">
    <dxf>
      <numFmt numFmtId="186" formatCode="#,##0.000"/>
    </dxf>
  </rfmt>
  <rfmt sheetId="14" sqref="D98">
    <dxf>
      <numFmt numFmtId="185" formatCode="#,##0.0000"/>
    </dxf>
  </rfmt>
  <rfmt sheetId="14" sqref="D98">
    <dxf>
      <numFmt numFmtId="172" formatCode="#,##0.00000"/>
    </dxf>
  </rfmt>
  <rcc rId="22610" sId="14" numFmtId="34">
    <oc r="D70">
      <v>0</v>
    </oc>
    <nc r="D70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22378" sId="12">
    <oc r="D54" t="inlineStr">
      <is>
        <t>исполнено на 01.03.2020 г.</t>
      </is>
    </oc>
    <nc r="D54" t="inlineStr">
      <is>
        <t>исполнено на 01.04.2020 г.</t>
      </is>
    </nc>
  </rcc>
  <rcc rId="22379" sId="12">
    <oc r="D3" t="inlineStr">
      <is>
        <t>исполнен на 01.03.2020 г.</t>
      </is>
    </oc>
    <nc r="D3" t="inlineStr">
      <is>
        <t>исполнен на 01.04.2020 г.</t>
      </is>
    </nc>
  </rcc>
  <rcc rId="22380" sId="12">
    <oc r="A1" t="inlineStr">
      <is>
        <t xml:space="preserve">                     Анализ исполнения бюджета Тораевского сельского поселения на 01.03.2020 г.</t>
      </is>
    </oc>
    <nc r="A1" t="inlineStr">
      <is>
        <t xml:space="preserve">                     Анализ исполнения бюджета Тораевского сельского поселения на 01.04.2020 г.</t>
      </is>
    </nc>
  </rcc>
  <rcc rId="22381" sId="12" numFmtId="4">
    <oc r="D6">
      <v>15.22302</v>
    </oc>
    <nc r="D6">
      <v>25.12528</v>
    </nc>
  </rcc>
  <rcc rId="22382" sId="12" numFmtId="4">
    <oc r="D8">
      <v>59.29571</v>
    </oc>
    <nc r="D8">
      <v>88.883189999999999</v>
    </nc>
  </rcc>
  <rcc rId="22383" sId="12" numFmtId="4">
    <oc r="D9">
      <v>0.37158000000000002</v>
    </oc>
    <nc r="D9">
      <v>0.57942000000000005</v>
    </nc>
  </rcc>
  <rcc rId="22384" sId="12" numFmtId="4">
    <oc r="D10">
      <v>84.877989999999997</v>
    </oc>
    <nc r="D10">
      <v>124.75228</v>
    </nc>
  </rcc>
  <rcc rId="22385" sId="12" numFmtId="4">
    <oc r="D11">
      <v>-11.576180000000001</v>
    </oc>
    <nc r="D11">
      <v>-18.359400000000001</v>
    </nc>
  </rcc>
  <rcc rId="22386" sId="12" numFmtId="4">
    <oc r="D13">
      <v>0</v>
    </oc>
    <nc r="D13">
      <v>30.24</v>
    </nc>
  </rcc>
  <rcc rId="22387" sId="12" numFmtId="4">
    <oc r="D15">
      <v>0.87050000000000005</v>
    </oc>
    <nc r="D15">
      <v>9.1936</v>
    </nc>
  </rcc>
  <rcc rId="22388" sId="12" numFmtId="4">
    <oc r="D16">
      <v>16.415990000000001</v>
    </oc>
    <nc r="D16">
      <v>22.203009999999999</v>
    </nc>
  </rcc>
  <rcc rId="22389" sId="12" numFmtId="4">
    <oc r="D18">
      <v>0.6</v>
    </oc>
    <nc r="D18">
      <v>1.4</v>
    </nc>
  </rcc>
  <rcc rId="22390" sId="12" numFmtId="4">
    <oc r="D27">
      <v>117.92</v>
    </oc>
    <nc r="D27">
      <v>225.66</v>
    </nc>
  </rcc>
  <rcc rId="22391" sId="12" numFmtId="4">
    <oc r="D28">
      <v>1.0867</v>
    </oc>
    <nc r="D28">
      <v>19.25976</v>
    </nc>
  </rcc>
  <rcc rId="22392" sId="12" numFmtId="4">
    <oc r="C30">
      <v>0</v>
    </oc>
    <nc r="C30">
      <v>50</v>
    </nc>
  </rcc>
  <rcc rId="22393" sId="12" numFmtId="4">
    <oc r="D30">
      <v>0.30717</v>
    </oc>
    <nc r="D30">
      <v>3.75169</v>
    </nc>
  </rcc>
  <rcc rId="22394" sId="12" numFmtId="4">
    <oc r="D42">
      <v>179.91399999999999</v>
    </oc>
    <nc r="D42">
      <v>269.87099999999998</v>
    </nc>
  </rcc>
  <rcc rId="22395" sId="12" numFmtId="4">
    <oc r="C45">
      <v>182.18799999999999</v>
    </oc>
    <nc r="C45">
      <v>183.66300000000001</v>
    </nc>
  </rcc>
  <rcc rId="22396" sId="12" numFmtId="4">
    <oc r="D45">
      <v>29.866599999999998</v>
    </oc>
    <nc r="D45">
      <v>44.799900000000001</v>
    </nc>
  </rcc>
  <rcc rId="22397" sId="12" numFmtId="4">
    <nc r="C48">
      <v>168.02561</v>
    </nc>
  </rcc>
  <rcc rId="22398" sId="12" numFmtId="4">
    <nc r="C46">
      <v>293.7</v>
    </nc>
  </rcc>
  <rcc rId="22399" sId="12" numFmtId="34">
    <oc r="D58">
      <v>118.76015</v>
    </oc>
    <nc r="D58">
      <v>182.02544</v>
    </nc>
  </rcc>
  <rcc rId="22400" sId="12" numFmtId="34">
    <oc r="C65">
      <v>179.208</v>
    </oc>
    <nc r="C65">
      <v>180.68299999999999</v>
    </nc>
  </rcc>
  <rcc rId="22401" sId="12" numFmtId="34">
    <oc r="D65">
      <v>20.593250000000001</v>
    </oc>
    <nc r="D65">
      <v>36.386510000000001</v>
    </nc>
  </rcc>
  <rcc rId="22402" sId="12" numFmtId="34">
    <oc r="C74">
      <v>2</v>
    </oc>
    <nc r="C74">
      <v>345.7</v>
    </nc>
  </rcc>
  <rcc rId="22403" sId="12" numFmtId="34">
    <oc r="C76">
      <v>4250.8109999999997</v>
    </oc>
    <nc r="C76">
      <v>5019.80069</v>
    </nc>
  </rcc>
  <rcc rId="22404" sId="12" numFmtId="34">
    <oc r="D76">
      <v>0</v>
    </oc>
    <nc r="D76">
      <v>41.456000000000003</v>
    </nc>
  </rcc>
  <rcc rId="22405" sId="12" numFmtId="34">
    <oc r="D77">
      <v>0</v>
    </oc>
    <nc r="D77">
      <v>4.5999999999999996</v>
    </nc>
  </rcc>
  <rcc rId="22406" sId="12" numFmtId="34">
    <oc r="C81">
      <v>265.90499999999997</v>
    </oc>
    <nc r="C81">
      <v>261.15336000000002</v>
    </nc>
  </rcc>
  <rcc rId="22407" sId="12" numFmtId="34">
    <oc r="D81">
      <v>0</v>
    </oc>
    <nc r="D81">
      <v>16.285810000000001</v>
    </nc>
  </rcc>
  <rcc rId="22408" sId="12" numFmtId="34">
    <oc r="D83">
      <v>190.12799999999999</v>
    </oc>
    <nc r="D83">
      <v>282.553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c rId="21360" sId="1">
    <oc r="A50" t="inlineStr">
      <is>
        <t>администрации Моргаушского района</t>
      </is>
    </oc>
    <nc r="A50"/>
  </rcc>
  <rcc rId="21361" sId="1">
    <oc r="A49" t="inlineStr">
      <is>
        <t>Начальник финансового отдела</t>
      </is>
    </oc>
    <nc r="A49" t="inlineStr">
      <is>
        <t>Заместитель главы администрации Моргаушского района -начальник финансового отдела</t>
      </is>
    </nc>
  </rcc>
  <rfmt sheetId="1" sqref="C49" start="0" length="0">
    <dxf>
      <font>
        <sz val="12"/>
        <name val="Times New Roman"/>
        <scheme val="none"/>
      </font>
      <numFmt numFmtId="173" formatCode="0.000000"/>
    </dxf>
  </rfmt>
  <rcc rId="21362" sId="1">
    <oc r="C50" t="inlineStr">
      <is>
        <t>Р.И. Ананьева</t>
      </is>
    </oc>
    <nc r="C50"/>
  </rcc>
  <rcc rId="21363" sId="1" odxf="1" dxf="1">
    <nc r="D49" t="inlineStr">
      <is>
        <t>Р.И. Ананьева</t>
      </is>
    </nc>
    <odxf>
      <font>
        <sz val="12"/>
        <name val="Times New Roman"/>
        <scheme val="none"/>
      </font>
      <numFmt numFmtId="177" formatCode="0.0000000"/>
    </odxf>
    <ndxf>
      <font>
        <sz val="12"/>
        <name val="Times New Roman"/>
        <scheme val="none"/>
      </font>
      <numFmt numFmtId="173" formatCode="0.000000"/>
    </ndxf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17000" sId="5">
    <oc r="D55" t="inlineStr">
      <is>
        <t>исполнено на 01.02.2020 г</t>
      </is>
    </oc>
    <nc r="D55" t="inlineStr">
      <is>
        <t>исполнено на 01.03.2020 г</t>
      </is>
    </nc>
  </rcc>
  <rcc rId="17001" sId="5">
    <oc r="D3" t="inlineStr">
      <is>
        <t>исполнен на 01.02.2020 г.</t>
      </is>
    </oc>
    <nc r="D3" t="inlineStr">
      <is>
        <t>исполнен на 01.03.2020 г.</t>
      </is>
    </nc>
  </rcc>
  <rcc rId="17002" sId="5">
    <oc r="A1" t="inlineStr">
      <is>
        <t xml:space="preserve">                     Анализ исполнения бюджета Большесундырского сельского поселения на 01.02.2020 г.</t>
      </is>
    </oc>
    <nc r="A1" t="inlineStr">
      <is>
        <t xml:space="preserve">                     Анализ исполнения бюджета Большесундырского сельского поселения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c rId="16924" sId="4">
    <oc r="A1" t="inlineStr">
      <is>
        <t xml:space="preserve">                     Анализ исполнения бюджета Александровского сельского поселения на 01.02.2020 г.</t>
      </is>
    </oc>
    <nc r="A1" t="inlineStr">
      <is>
        <t xml:space="preserve">                     Анализ исполнения бюджета Александровского сельского поселения на 01.03.2020 г.</t>
      </is>
    </nc>
  </rcc>
  <rcc rId="16925" sId="4">
    <oc r="D3" t="inlineStr">
      <is>
        <t>исполнен на 01.02.2020 г.</t>
      </is>
    </oc>
    <nc r="D3" t="inlineStr">
      <is>
        <t>исполнен на 01.03.2020 г.</t>
      </is>
    </nc>
  </rcc>
  <rcc rId="16926" sId="4">
    <oc r="D50" t="inlineStr">
      <is>
        <t>исполнено на 01.02.2020 г.</t>
      </is>
    </oc>
    <nc r="D50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16956" sId="4" numFmtId="4">
    <oc r="D6">
      <v>1.4789399999999999</v>
    </oc>
    <nc r="D6">
      <v>4.3124099999999999</v>
    </nc>
  </rcc>
  <rcc rId="16957" sId="4" numFmtId="4">
    <oc r="D8">
      <v>9.7181300000000004</v>
    </oc>
    <nc r="D8">
      <v>17.984539999999999</v>
    </nc>
  </rcc>
  <rcc rId="16958" sId="4" numFmtId="4">
    <oc r="D9">
      <v>6.6140000000000004E-2</v>
    </oc>
    <nc r="D9">
      <v>0.11273</v>
    </nc>
  </rcc>
  <rcc rId="16959" sId="4" numFmtId="4">
    <oc r="D10">
      <v>13.3348</v>
    </oc>
    <nc r="D10">
      <v>25.743749999999999</v>
    </nc>
  </rcc>
  <rcc rId="16960" sId="4" numFmtId="4">
    <oc r="D11">
      <v>-1.78654</v>
    </oc>
    <nc r="D11">
      <v>-3.5110800000000002</v>
    </nc>
  </rcc>
  <rcc rId="16961" sId="4" numFmtId="4">
    <oc r="D13">
      <v>0</v>
    </oc>
    <nc r="D13">
      <v>24.1173</v>
    </nc>
  </rcc>
  <rcc rId="16962" sId="4" numFmtId="4">
    <oc r="D15">
      <v>0.60509999999999997</v>
    </oc>
    <nc r="D15">
      <v>1.68025</v>
    </nc>
  </rcc>
  <rcc rId="16963" sId="4" numFmtId="4">
    <oc r="D16">
      <v>4.6512900000000004</v>
    </oc>
    <nc r="D16">
      <v>13.23348</v>
    </nc>
  </rcc>
  <rcc rId="16964" sId="4" numFmtId="4">
    <oc r="D18">
      <v>0.2</v>
    </oc>
    <nc r="D18">
      <v>0.4</v>
    </nc>
  </rcc>
  <rcc rId="16965" sId="4" numFmtId="4">
    <oc r="D39">
      <v>99.531999999999996</v>
    </oc>
    <nc r="D39">
      <v>199.06399999999999</v>
    </nc>
  </rcc>
  <rcc rId="16966" sId="4" numFmtId="4">
    <oc r="D42">
      <v>7.4667000000000003</v>
    </oc>
    <nc r="D42">
      <v>14.933400000000001</v>
    </nc>
  </rcc>
  <rcc rId="16967" sId="4" numFmtId="4">
    <oc r="D54">
      <v>20</v>
    </oc>
    <nc r="D54">
      <v>92.715720000000005</v>
    </nc>
  </rcc>
  <rcc rId="16968" sId="4" numFmtId="4">
    <oc r="D61">
      <v>2</v>
    </oc>
    <nc r="D61">
      <v>9.8966399999999997</v>
    </nc>
  </rcc>
  <rcc rId="16969" sId="4" numFmtId="4">
    <oc r="D78">
      <v>24</v>
    </oc>
    <nc r="D78">
      <v>48</v>
    </nc>
  </rcc>
  <rcc rId="16970" sId="4" numFmtId="4">
    <oc r="C71">
      <v>643.21</v>
    </oc>
    <nc r="C71">
      <v>1008.61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22698" sId="15">
    <oc r="D54" t="inlineStr">
      <is>
        <t>исполнено на 01.03.2020 г.</t>
      </is>
    </oc>
    <nc r="D54" t="inlineStr">
      <is>
        <t>исполнено на 01.04.2020 г.</t>
      </is>
    </nc>
  </rcc>
  <rcc rId="22699" sId="15">
    <oc r="D3" t="inlineStr">
      <is>
        <t>исполнен на 01.03.2020 г.</t>
      </is>
    </oc>
    <nc r="D3" t="inlineStr">
      <is>
        <t>исполнен на 01.04.2020 г.</t>
      </is>
    </nc>
  </rcc>
  <rcc rId="22700" sId="15">
    <oc r="A1" t="inlineStr">
      <is>
        <t xml:space="preserve">                     Анализ исполнения бюджета Шатьмапосинского сельского поселения на 01.03.2020 г.</t>
      </is>
    </oc>
    <nc r="A1" t="inlineStr">
      <is>
        <t xml:space="preserve">                     Анализ исполнения бюджета Шатьмапосинского сельского поселения на 01.04.2020 г.</t>
      </is>
    </nc>
  </rcc>
  <rcc rId="22701" sId="15" numFmtId="4">
    <oc r="D6">
      <v>4.8130199999999999</v>
    </oc>
    <nc r="D6">
      <v>8.6143699999999992</v>
    </nc>
  </rcc>
  <rcc rId="22702" sId="15" numFmtId="4">
    <oc r="D8">
      <v>26.353639999999999</v>
    </oc>
    <nc r="D8">
      <v>39.503639999999997</v>
    </nc>
  </rcc>
  <rcc rId="22703" sId="15" numFmtId="4">
    <oc r="D9">
      <v>0.16514999999999999</v>
    </oc>
    <nc r="D9">
      <v>0.25752999999999998</v>
    </nc>
  </rcc>
  <rcc rId="22704" sId="15" numFmtId="4">
    <oc r="D10">
      <v>37.723529999999997</v>
    </oc>
    <nc r="D10">
      <v>55.445459999999997</v>
    </nc>
  </rcc>
  <rcc rId="22705" sId="15" numFmtId="4">
    <oc r="D11">
      <v>-5.1449499999999997</v>
    </oc>
    <nc r="D11">
      <v>-8.1597399999999993</v>
    </nc>
  </rcc>
  <rcc rId="22706" sId="15" numFmtId="4">
    <oc r="D15">
      <v>3.8869699999999998</v>
    </oc>
    <nc r="D15">
      <v>3.9693100000000001</v>
    </nc>
  </rcc>
  <rcc rId="22707" sId="15" numFmtId="4">
    <oc r="D16">
      <v>17.75665</v>
    </oc>
    <nc r="D16">
      <v>22.970949999999998</v>
    </nc>
  </rcc>
  <rcc rId="22708" sId="15" numFmtId="4">
    <oc r="D18">
      <v>0.3</v>
    </oc>
    <nc r="D18">
      <v>0.4</v>
    </nc>
  </rcc>
  <rcc rId="22709" sId="15" numFmtId="4">
    <oc r="D27">
      <v>49.196800000000003</v>
    </oc>
    <nc r="D27">
      <v>65.611800000000002</v>
    </nc>
  </rcc>
  <rcc rId="22710" sId="15" numFmtId="4">
    <oc r="D28">
      <v>4.3352000000000004</v>
    </oc>
    <nc r="D28">
      <v>6.5027999999999997</v>
    </nc>
  </rcc>
  <rcc rId="22711" sId="15" numFmtId="4">
    <nc r="C30">
      <v>20</v>
    </nc>
  </rcc>
  <rcc rId="22712" sId="15" numFmtId="4">
    <oc r="D42">
      <v>210.53</v>
    </oc>
    <nc r="D42">
      <v>315.79500000000002</v>
    </nc>
  </rcc>
  <rcc rId="22713" sId="15" numFmtId="4">
    <oc r="D44">
      <v>0</v>
    </oc>
    <nc r="D44">
      <v>116.72199999999999</v>
    </nc>
  </rcc>
  <rcc rId="22714" sId="15" numFmtId="4">
    <oc r="C45">
      <v>93.784999999999997</v>
    </oc>
    <nc r="C45">
      <v>94.522000000000006</v>
    </nc>
  </rcc>
  <rcc rId="22715" sId="15" numFmtId="4">
    <oc r="D45">
      <v>14.933400000000001</v>
    </oc>
    <nc r="D45">
      <v>22.400099999999998</v>
    </nc>
  </rcc>
  <rcc rId="22716" sId="15" numFmtId="4">
    <nc r="C50">
      <v>82.01</v>
    </nc>
  </rcc>
  <rcc rId="22717" sId="15" numFmtId="4">
    <nc r="D50">
      <v>82.6</v>
    </nc>
  </rcc>
  <rcc rId="22718" sId="15" numFmtId="34">
    <oc r="D58">
      <v>108.07249</v>
    </oc>
    <nc r="D58">
      <v>191.42214000000001</v>
    </nc>
  </rcc>
  <rcc rId="22719" sId="15" numFmtId="34">
    <oc r="C65">
      <v>89.605000000000004</v>
    </oc>
    <nc r="C65">
      <v>90.341999999999999</v>
    </nc>
  </rcc>
  <rcc rId="22720" sId="15" numFmtId="34">
    <oc r="D65">
      <v>9.8989999999999991</v>
    </oc>
    <nc r="D65">
      <v>17.795000000000002</v>
    </nc>
  </rcc>
  <rcc rId="22721" sId="15" numFmtId="34">
    <oc r="C75">
      <v>3206.9569999999999</v>
    </oc>
    <nc r="C75">
      <v>3729.1646700000001</v>
    </nc>
  </rcc>
  <rcc rId="22722" sId="15" numFmtId="34">
    <oc r="D75">
      <v>12.9689</v>
    </oc>
    <nc r="D75">
      <v>129.6909</v>
    </nc>
  </rcc>
  <rcc rId="22723" sId="15" numFmtId="34">
    <oc r="D80">
      <v>20.781110000000002</v>
    </oc>
    <nc r="D80">
      <v>32.83925</v>
    </nc>
  </rcc>
  <rcc rId="22724" sId="15" numFmtId="34">
    <oc r="D82">
      <v>140</v>
    </oc>
    <nc r="D82">
      <v>210</v>
    </nc>
  </rcc>
  <rcc rId="22725" sId="15" numFmtId="34">
    <oc r="C74">
      <v>0</v>
    </oc>
    <nc r="C74">
      <v>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cc rId="26256" sId="3" numFmtId="4">
    <oc r="D66">
      <v>2506.8000000000002</v>
    </oc>
    <nc r="D66">
      <v>4178</v>
    </nc>
  </rcc>
  <rcc rId="26257" sId="3" numFmtId="4">
    <oc r="C67">
      <v>351340.49612999998</v>
    </oc>
    <nc r="C67">
      <v>356265.29612999997</v>
    </nc>
  </rcc>
  <rcc rId="26258" sId="3" numFmtId="4">
    <oc r="D67">
      <v>7291.9449999999997</v>
    </oc>
    <nc r="D67">
      <v>17863.671890000001</v>
    </nc>
  </rcc>
  <rcc rId="26259" sId="3" numFmtId="4">
    <oc r="D68">
      <v>92202.361560000005</v>
    </oc>
    <nc r="D68">
      <v>128813.19299</v>
    </nc>
  </rcc>
  <rcc rId="26260" sId="3" numFmtId="4">
    <oc r="C69">
      <v>35948.300000000003</v>
    </oc>
    <nc r="C69">
      <v>36279.4</v>
    </nc>
  </rcc>
  <rcc rId="26261" sId="3" numFmtId="4">
    <oc r="D69">
      <v>6176.7514099999999</v>
    </oc>
    <nc r="D69">
      <v>8418.4501</v>
    </nc>
  </rcc>
  <rfmt sheetId="3" sqref="C63">
    <dxf>
      <numFmt numFmtId="165" formatCode="_(* #,##0.00_);_(* \(#,##0.00\);_(* &quot;-&quot;??_);_(@_)"/>
    </dxf>
  </rfmt>
  <rfmt sheetId="3" sqref="C63">
    <dxf>
      <numFmt numFmtId="165" formatCode="_(* #,##0.00_);_(* \(#,##0.00\);_(* &quot;-&quot;??_);_(@_)"/>
    </dxf>
  </rfmt>
  <rfmt sheetId="3" sqref="C63">
    <dxf>
      <numFmt numFmtId="186" formatCode="_(* #,##0.000_);_(* \(#,##0.000\);_(* &quot;-&quot;??_);_(@_)"/>
    </dxf>
  </rfmt>
  <rfmt sheetId="3" sqref="C63">
    <dxf>
      <numFmt numFmtId="175" formatCode="_(* #,##0.0000_);_(* \(#,##0.0000\);_(* &quot;-&quot;??_);_(@_)"/>
    </dxf>
  </rfmt>
  <rfmt sheetId="3" sqref="C63">
    <dxf>
      <numFmt numFmtId="176" formatCode="_(* #,##0.00000_);_(* \(#,##0.00000\);_(* &quot;-&quot;??_);_(@_)"/>
    </dxf>
  </rfmt>
  <rfmt sheetId="3" sqref="D63">
    <dxf>
      <numFmt numFmtId="2" formatCode="0.00"/>
    </dxf>
  </rfmt>
  <rfmt sheetId="3" sqref="D63">
    <dxf>
      <numFmt numFmtId="183" formatCode="0.000"/>
    </dxf>
  </rfmt>
  <rfmt sheetId="3" sqref="D63">
    <dxf>
      <numFmt numFmtId="174" formatCode="0.0000"/>
    </dxf>
  </rfmt>
  <rfmt sheetId="3" sqref="D63">
    <dxf>
      <numFmt numFmtId="168" formatCode="0.00000"/>
    </dxf>
  </rfmt>
  <rfmt sheetId="3" sqref="D63">
    <dxf>
      <numFmt numFmtId="173" formatCode="0.000000"/>
    </dxf>
  </rfmt>
  <rfmt sheetId="3" sqref="D63">
    <dxf>
      <numFmt numFmtId="177" formatCode="0.0000000"/>
    </dxf>
  </rfmt>
  <rfmt sheetId="3" sqref="D63">
    <dxf>
      <numFmt numFmtId="173" formatCode="0.000000"/>
    </dxf>
  </rfmt>
  <rfmt sheetId="3" sqref="D63">
    <dxf>
      <numFmt numFmtId="168" formatCode="0.00000"/>
    </dxf>
  </rfmt>
  <rcc rId="26262" sId="3" numFmtId="4">
    <oc r="D71">
      <v>-52617.294300000001</v>
    </oc>
    <nc r="D71">
      <v>-52648.824059999999</v>
    </nc>
  </rcc>
  <rfmt sheetId="3" sqref="C63:D63">
    <dxf>
      <numFmt numFmtId="175" formatCode="_(* #,##0.0000_);_(* \(#,##0.0000\);_(* &quot;-&quot;??_);_(@_)"/>
    </dxf>
  </rfmt>
  <rfmt sheetId="3" sqref="C63:D63">
    <dxf>
      <numFmt numFmtId="186" formatCode="_(* #,##0.000_);_(* \(#,##0.000\);_(* &quot;-&quot;??_);_(@_)"/>
    </dxf>
  </rfmt>
  <rfmt sheetId="3" sqref="C63:D63">
    <dxf>
      <numFmt numFmtId="165" formatCode="_(* #,##0.00_);_(* \(#,##0.00\);_(* &quot;-&quot;??_);_(@_)"/>
    </dxf>
  </rfmt>
  <rfmt sheetId="3" sqref="C63:D63">
    <dxf>
      <numFmt numFmtId="169" formatCode="_(* #,##0.0_);_(* \(#,##0.0\);_(* &quot;-&quot;??_);_(@_)"/>
    </dxf>
  </rfmt>
  <rfmt sheetId="3" sqref="C63:D63">
    <dxf>
      <numFmt numFmtId="178" formatCode="_(* #,##0_);_(* \(#,##0\);_(* &quot;-&quot;??_);_(@_)"/>
    </dxf>
  </rfmt>
  <rfmt sheetId="3" sqref="C63:D63">
    <dxf>
      <numFmt numFmtId="169" formatCode="_(* #,##0.0_);_(* \(#,##0.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23488" sId="2" numFmtId="4">
    <oc r="C32">
      <v>123712.10301000001</v>
    </oc>
    <nc r="C32">
      <v>192729.00425999999</v>
    </nc>
  </rcc>
  <rcc rId="23489" sId="2" numFmtId="4">
    <oc r="D32">
      <v>12147.649009999999</v>
    </oc>
    <nc r="D32">
      <v>18907.531029999998</v>
    </nc>
  </rcc>
  <rcc rId="23490" sId="2" numFmtId="4">
    <oc r="F32">
      <v>40911</v>
    </oc>
    <nc r="F32">
      <v>42192.561690000002</v>
    </nc>
  </rcc>
  <rcc rId="23491" sId="2" numFmtId="4">
    <oc r="G32">
      <v>4897.3225300000004</v>
    </oc>
    <nc r="G32">
      <v>7472.4245000000001</v>
    </nc>
  </rcc>
  <rcc rId="23492" sId="2" numFmtId="4">
    <oc r="J32">
      <v>768.41828999999996</v>
    </oc>
    <nc r="J32">
      <v>1261.87096</v>
    </nc>
  </rcc>
  <rcc rId="23493" sId="2" numFmtId="4">
    <oc r="M32">
      <v>652.07452000000001</v>
    </oc>
    <nc r="M32">
      <v>977.44808999999998</v>
    </nc>
  </rcc>
  <rcc rId="23494" sId="2" numFmtId="4">
    <oc r="P32">
      <v>4.0864799999999999</v>
    </oc>
    <nc r="P32">
      <v>6.3720100000000004</v>
    </nc>
  </rcc>
  <rcc rId="23495" sId="2" numFmtId="4">
    <oc r="S32">
      <v>933.40286000000003</v>
    </oc>
    <nc r="S32">
      <v>1371.9005</v>
    </nc>
  </rcc>
  <rcc rId="23496" sId="2" numFmtId="4">
    <oc r="V32">
      <v>-127.30303000000001</v>
    </oc>
    <nc r="V32">
      <v>-201.89873</v>
    </nc>
  </rcc>
  <rcc rId="23497" sId="2" numFmtId="4">
    <oc r="Y32">
      <v>41.072699999999998</v>
    </oc>
    <nc r="Y32">
      <v>221.14564999999999</v>
    </nc>
  </rcc>
  <rcc rId="23498" sId="2" numFmtId="4">
    <oc r="AB32">
      <v>537.51107000000002</v>
    </oc>
    <nc r="AB32">
      <v>591.49522999999999</v>
    </nc>
  </rcc>
  <rcc rId="23499" sId="2" numFmtId="4">
    <oc r="AD32">
      <v>16870</v>
    </oc>
    <nc r="AD32">
      <v>17020.808690000002</v>
    </nc>
  </rcc>
  <rcc rId="23500" sId="2" numFmtId="4">
    <oc r="AE32">
      <v>1442.13679</v>
    </oc>
    <nc r="AE32">
      <v>1938.60995</v>
    </nc>
  </rcc>
  <rcc rId="23501" sId="2" numFmtId="4">
    <oc r="AH32">
      <v>13.1</v>
    </oc>
    <nc r="AH32">
      <v>20.5</v>
    </nc>
  </rcc>
  <rcc rId="23502" sId="2" numFmtId="4">
    <oc r="AP32">
      <v>2591</v>
    </oc>
    <nc r="AP32">
      <v>2889.7530000000002</v>
    </nc>
  </rcc>
  <rcc rId="23503" sId="2" numFmtId="4">
    <oc r="AQ32">
      <v>469.37952000000001</v>
    </oc>
    <nc r="AQ32">
      <v>834.66241000000002</v>
    </nc>
  </rcc>
  <rcc rId="23504" sId="2" numFmtId="4">
    <oc r="AT32">
      <v>59.313679999999998</v>
    </oc>
    <nc r="AT32">
      <v>98.290719999999993</v>
    </nc>
  </rcc>
  <rcc rId="23505" sId="2" numFmtId="4">
    <oc r="AY32">
      <v>0</v>
    </oc>
    <nc r="AY32">
      <v>625</v>
    </nc>
  </rcc>
  <rcc rId="23506" sId="2" numFmtId="4">
    <oc r="AZ32">
      <v>101.68965</v>
    </oc>
    <nc r="AZ32">
      <v>183.64371</v>
    </nc>
  </rcc>
  <rcc rId="23507" sId="2" numFmtId="4">
    <oc r="BE32">
      <v>0</v>
    </oc>
    <nc r="BE32">
      <v>207</v>
    </nc>
  </rcc>
  <rcc rId="23508" sId="2" numFmtId="4">
    <oc r="BF32">
      <v>4.42</v>
    </oc>
    <nc r="BF32">
      <v>149.81</v>
    </nc>
  </rcc>
  <rcc rId="23509" sId="2" numFmtId="4">
    <oc r="BR32">
      <v>-4.3095600000000003</v>
    </oc>
    <nc r="BR32">
      <v>16.244440000000001</v>
    </nc>
  </rcc>
  <rcc rId="23510" sId="2" numFmtId="4">
    <oc r="CD32">
      <v>4917.9170000000004</v>
    </oc>
    <nc r="CD32">
      <v>7376.8755000000001</v>
    </nc>
  </rcc>
  <rcc rId="23511" sId="2" numFmtId="4">
    <oc r="CF32">
      <v>4700</v>
    </oc>
    <nc r="CF32">
      <v>5152.2529999999997</v>
    </nc>
  </rcc>
  <rcc rId="23512" sId="2" numFmtId="4">
    <oc r="CO32">
      <v>0</v>
    </oc>
    <nc r="CO32">
      <v>59220.726340000001</v>
    </nc>
  </rcc>
  <rcc rId="23513" sId="2" numFmtId="4">
    <oc r="CR32">
      <v>462.18360999999999</v>
    </oc>
    <nc r="CR32">
      <v>2924.82089</v>
    </nc>
  </rcc>
  <rcc rId="23514" sId="2" numFmtId="4">
    <oc r="CS32">
      <v>973.94147999999996</v>
    </oc>
    <nc r="CS32">
      <v>1698.0390299999999</v>
    </nc>
  </rcc>
  <rcc rId="23515" sId="2" numFmtId="4">
    <oc r="DG32">
      <v>124529.36155</v>
    </oc>
    <nc r="DG32">
      <v>199204.09341</v>
    </nc>
  </rcc>
  <rcc rId="23516" sId="2" numFmtId="4">
    <oc r="DH32">
      <v>9795.9443300000003</v>
    </oc>
    <nc r="DH32">
      <v>15993.68612</v>
    </nc>
  </rcc>
  <rcc rId="23517" sId="2" numFmtId="4">
    <oc r="DJ32">
      <v>23878.172999999999</v>
    </oc>
    <nc r="DJ32">
      <v>23914.422999999999</v>
    </nc>
  </rcc>
  <rcc rId="23518" sId="2" numFmtId="4">
    <oc r="DK32">
      <v>2545.92875</v>
    </oc>
    <nc r="DK32">
      <v>4406.2869300000002</v>
    </nc>
  </rcc>
  <rcc rId="23519" sId="2" numFmtId="4">
    <oc r="DN32">
      <v>2538.92875</v>
    </oc>
    <nc r="DN32">
      <v>4398.0369300000002</v>
    </nc>
  </rcc>
  <rcc rId="23520" sId="2" numFmtId="4">
    <oc r="DV32">
      <v>88.194000000000003</v>
    </oc>
    <nc r="DV32">
      <v>124.444</v>
    </nc>
  </rcc>
  <rcc rId="23521" sId="2" numFmtId="4">
    <oc r="DW32">
      <v>7</v>
    </oc>
    <nc r="DW32">
      <v>8.25</v>
    </nc>
  </rcc>
  <rcc rId="23522" sId="2" numFmtId="4">
    <oc r="DY32">
      <v>2150.5</v>
    </oc>
    <nc r="DY32">
      <v>2168.1999999999998</v>
    </nc>
  </rcc>
  <rcc rId="23523" sId="2" numFmtId="4">
    <oc r="DZ32">
      <v>243.91227000000001</v>
    </oc>
    <nc r="DZ32">
      <v>413.91275999999999</v>
    </nc>
  </rcc>
  <rcc rId="23524" sId="2" numFmtId="4">
    <oc r="EB32">
      <v>244</v>
    </oc>
    <nc r="EB32">
      <v>268</v>
    </nc>
  </rcc>
  <rcc rId="23525" sId="2" numFmtId="4">
    <oc r="EC32">
      <v>7</v>
    </oc>
    <nc r="EC32">
      <v>9.4</v>
    </nc>
  </rcc>
  <rcc rId="23526" sId="2" numFmtId="4">
    <oc r="EE32">
      <v>50843.365149999998</v>
    </oc>
    <nc r="EE32">
      <v>69260.656489999994</v>
    </nc>
  </rcc>
  <rcc rId="23527" sId="2" numFmtId="4">
    <oc r="EF32">
      <v>2036.83808</v>
    </oc>
    <nc r="EF32">
      <v>3381.8231000000001</v>
    </nc>
  </rcc>
  <rcc rId="23528" sId="2" numFmtId="4">
    <oc r="EH32">
      <v>20576.146400000001</v>
    </oc>
    <nc r="EH32">
      <v>61143.470220000003</v>
    </nc>
  </rcc>
  <rcc rId="23529" sId="2" numFmtId="4">
    <oc r="EI32">
      <v>825.84245999999996</v>
    </oc>
    <nc r="EI32">
      <v>1597.2186799999999</v>
    </nc>
  </rcc>
  <rcc rId="23530" sId="2" numFmtId="4">
    <oc r="EK32">
      <v>26674.152999999998</v>
    </oc>
    <nc r="EK32">
      <v>42278.3197</v>
    </nc>
  </rcc>
  <rcc rId="23531" sId="2" numFmtId="4">
    <oc r="EL32">
      <v>4117.3177699999997</v>
    </oc>
    <nc r="EL32">
      <v>6135.77765</v>
    </nc>
  </rcc>
  <rcc rId="23532" sId="2" numFmtId="4">
    <oc r="EQ32">
      <v>163.024</v>
    </oc>
    <nc r="EQ32">
      <v>171.024</v>
    </nc>
  </rcc>
  <rcc rId="23533" sId="2" numFmtId="4">
    <oc r="ER32">
      <v>19.105</v>
    </oc>
    <nc r="ER32">
      <v>49.267000000000003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25071" sId="8" numFmtId="4">
    <oc r="D6">
      <v>355.84316999999999</v>
    </oc>
    <nc r="D6">
      <v>535.73992999999996</v>
    </nc>
  </rcc>
  <rcc rId="25072" sId="8" numFmtId="4">
    <oc r="D8">
      <v>43.240470000000002</v>
    </oc>
    <nc r="D8">
      <v>58.822659999999999</v>
    </nc>
  </rcc>
  <rcc rId="25073" sId="8" numFmtId="4">
    <oc r="D9">
      <v>0.28188999999999997</v>
    </oc>
    <nc r="D9">
      <v>0.35289999999999999</v>
    </nc>
  </rcc>
  <rcc rId="25074" sId="8" numFmtId="4">
    <oc r="D10">
      <v>60.690300000000001</v>
    </oc>
    <nc r="D10">
      <v>80.881510000000006</v>
    </nc>
  </rcc>
  <rcc rId="25075" sId="8" numFmtId="4">
    <oc r="D11">
      <v>-8.9316200000000006</v>
    </oc>
    <nc r="D11">
      <v>-11.59024</v>
    </nc>
  </rcc>
  <rcc rId="25076" sId="8" numFmtId="4">
    <oc r="D13">
      <v>24.723649999999999</v>
    </oc>
    <nc r="D13">
      <v>42.06785</v>
    </nc>
  </rcc>
  <rcc rId="25077" sId="8" numFmtId="4">
    <oc r="D15">
      <v>70.975279999999998</v>
    </oc>
    <nc r="D15">
      <v>78.580299999999994</v>
    </nc>
  </rcc>
  <rcc rId="25078" sId="8" numFmtId="4">
    <oc r="D16">
      <v>292.52145000000002</v>
    </oc>
    <nc r="D16">
      <v>381.04244</v>
    </nc>
  </rcc>
  <rcc rId="25079" sId="8" numFmtId="4">
    <oc r="D41">
      <v>1288.9290000000001</v>
    </oc>
    <nc r="D41">
      <v>1718.5719999999999</v>
    </nc>
  </rcc>
  <rcc rId="25080" sId="8" numFmtId="4">
    <oc r="C43">
      <f>9320.3704+379.8</f>
    </oc>
    <nc r="C43">
      <v>11433.8704</v>
    </nc>
  </rcc>
  <rcc rId="25081" sId="8" numFmtId="34">
    <oc r="D58">
      <v>460.55862999999999</v>
    </oc>
    <nc r="D58">
      <v>709.59896000000003</v>
    </nc>
  </rcc>
  <rcc rId="25082" sId="8" numFmtId="34">
    <oc r="D74">
      <v>210.26219</v>
    </oc>
    <nc r="D74">
      <v>226.76274000000001</v>
    </nc>
  </rcc>
  <rcc rId="25083" sId="8" numFmtId="34">
    <oc r="C75">
      <v>2654.73119</v>
    </oc>
    <nc r="C75">
      <v>4388.4311900000002</v>
    </nc>
  </rcc>
  <rcc rId="25084" sId="8" numFmtId="34">
    <oc r="D80">
      <v>342.60489000000001</v>
    </oc>
    <nc r="D80">
      <v>528.40724</v>
    </nc>
  </rcc>
  <rcc rId="25085" sId="8" numFmtId="34">
    <oc r="D82">
      <v>1114.299</v>
    </oc>
    <nc r="D82">
      <v>1264.299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23563" sId="2" numFmtId="4">
    <oc r="EW32">
      <v>-817.25854000000004</v>
    </oc>
    <nc r="EW32">
      <v>-6475.0891499999998</v>
    </nc>
  </rcc>
  <rcc rId="23564" sId="2" numFmtId="4">
    <oc r="EX32">
      <v>2351.7046799999998</v>
    </oc>
    <nc r="EX32">
      <v>2913.8449099999998</v>
    </nc>
  </rcc>
  <rfmt sheetId="2" sqref="BR14:BR31">
    <dxf>
      <numFmt numFmtId="4" formatCode="#,##0.00"/>
    </dxf>
  </rfmt>
  <rfmt sheetId="2" sqref="BR14:BR31">
    <dxf>
      <numFmt numFmtId="186" formatCode="#,##0.000"/>
    </dxf>
  </rfmt>
  <rfmt sheetId="2" sqref="BR14:BR31">
    <dxf>
      <numFmt numFmtId="185" formatCode="#,##0.0000"/>
    </dxf>
  </rfmt>
  <rfmt sheetId="2" sqref="BR14:BR31">
    <dxf>
      <numFmt numFmtId="172" formatCode="#,##0.00000"/>
    </dxf>
  </rfmt>
  <rfmt sheetId="2" sqref="BR14:BR31">
    <dxf>
      <numFmt numFmtId="179" formatCode="#,##0.000000"/>
    </dxf>
  </rfmt>
  <rcc rId="23565" sId="6" numFmtId="4">
    <oc r="D40">
      <v>0</v>
    </oc>
    <nc r="D40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25752" sId="19" numFmtId="4">
    <oc r="D18">
      <v>2.4</v>
    </oc>
    <nc r="D18">
      <v>2.6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25562" sId="17" numFmtId="4">
    <oc r="D6">
      <v>28.281420000000001</v>
    </oc>
    <nc r="D6">
      <v>41.009860000000003</v>
    </nc>
  </rcc>
  <rcc rId="25563" sId="17" numFmtId="4">
    <oc r="D8">
      <v>58.18779</v>
    </oc>
    <nc r="D8">
      <v>79.15643</v>
    </nc>
  </rcc>
  <rcc rId="25564" sId="17" numFmtId="4">
    <oc r="D9">
      <v>0.37933</v>
    </oc>
    <nc r="D9">
      <v>0.47491</v>
    </nc>
  </rcc>
  <rcc rId="25565" sId="17" numFmtId="4">
    <oc r="D10">
      <v>81.669659999999993</v>
    </oc>
    <nc r="D10">
      <v>108.84054999999999</v>
    </nc>
  </rcc>
  <rcc rId="25566" sId="17" numFmtId="4">
    <oc r="D11">
      <v>-12.01911</v>
    </oc>
    <nc r="D11">
      <v>-15.596780000000001</v>
    </nc>
  </rcc>
  <rcc rId="25567" sId="17" numFmtId="4">
    <oc r="D15">
      <v>5.6877199999999997</v>
    </oc>
    <nc r="D15">
      <v>6.1728399999999999</v>
    </nc>
  </rcc>
  <rcc rId="25568" sId="17" numFmtId="4">
    <oc r="D16">
      <v>14.04725</v>
    </oc>
    <nc r="D16">
      <v>19.952909999999999</v>
    </nc>
  </rcc>
  <rcc rId="25569" sId="17" numFmtId="4">
    <oc r="D28">
      <v>13.5</v>
    </oc>
    <nc r="D28">
      <v>18</v>
    </nc>
  </rcc>
  <rcc rId="25570" sId="17" numFmtId="4">
    <oc r="D30">
      <v>115.75936</v>
    </oc>
    <nc r="D30">
      <v>121.81646000000001</v>
    </nc>
  </rcc>
  <rcc rId="25571" sId="17" numFmtId="4">
    <oc r="D39">
      <v>855.23400000000004</v>
    </oc>
    <nc r="D39">
      <v>1140.3119999999999</v>
    </nc>
  </rcc>
  <rcc rId="25572" sId="17" numFmtId="4">
    <oc r="D42">
      <v>118.506</v>
    </oc>
    <nc r="D42">
      <v>234.482</v>
    </nc>
  </rcc>
  <rcc rId="25573" sId="17" numFmtId="4">
    <oc r="D43">
      <v>44.799900000000001</v>
    </oc>
    <nc r="D43">
      <v>59.899900000000002</v>
    </nc>
  </rcc>
  <rcc rId="25574" sId="17" numFmtId="34">
    <oc r="D59">
      <v>298.91865999999999</v>
    </oc>
    <nc r="D59">
      <v>468.05741</v>
    </nc>
  </rcc>
  <rcc rId="25575" sId="17" numFmtId="34">
    <oc r="D66">
      <v>35.588999999999999</v>
    </oc>
    <nc r="D66">
      <v>59.889000000000003</v>
    </nc>
  </rcc>
  <rcc rId="25576" sId="17" numFmtId="34">
    <oc r="D71">
      <v>1.5</v>
    </oc>
    <nc r="D71">
      <v>3</v>
    </nc>
  </rcc>
  <rcc rId="25577" sId="17" numFmtId="34">
    <oc r="D76">
      <v>263.27</v>
    </oc>
    <nc r="D76">
      <v>379.24599999999998</v>
    </nc>
  </rcc>
  <rcc rId="25578" sId="17" numFmtId="34">
    <oc r="D81">
      <v>19.317740000000001</v>
    </oc>
    <nc r="D81">
      <v>317.94274000000001</v>
    </nc>
  </rcc>
  <rcc rId="25579" sId="17" numFmtId="34">
    <oc r="D83">
      <v>529.02328999999997</v>
    </oc>
    <nc r="D83">
      <v>732.79292999999996</v>
    </nc>
  </rcc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24346" sId="12">
    <oc r="D54" t="inlineStr">
      <is>
        <t>исполнено на 01.04.2020 г.</t>
      </is>
    </oc>
    <nc r="D54" t="inlineStr">
      <is>
        <t>исполнено на 01.05.2020 г.</t>
      </is>
    </nc>
  </rcc>
  <rcc rId="24347" sId="12">
    <oc r="D3" t="inlineStr">
      <is>
        <t>исполнен на 01.04.2020 г.</t>
      </is>
    </oc>
    <nc r="D3" t="inlineStr">
      <is>
        <t>исполнен на 01.05.2020 г.</t>
      </is>
    </nc>
  </rcc>
  <rcc rId="24348" sId="12">
    <oc r="A1" t="inlineStr">
      <is>
        <t xml:space="preserve">                     Анализ исполнения бюджета Тораевского сельского поселения на 01.04.2020 г.</t>
      </is>
    </oc>
    <nc r="A1" t="inlineStr">
      <is>
        <t xml:space="preserve">                     Анализ исполнения бюджета Тораевского сельского поселения на 01.05.2020 г.</t>
      </is>
    </nc>
  </rcc>
  <rcc rId="24349" sId="13">
    <oc r="D52" t="inlineStr">
      <is>
        <t>исполнено на 01.04.2020 г.</t>
      </is>
    </oc>
    <nc r="D52" t="inlineStr">
      <is>
        <t>исполнено на 01.05.2020 г.</t>
      </is>
    </nc>
  </rcc>
  <rcc rId="24350" sId="13">
    <oc r="D3" t="inlineStr">
      <is>
        <t>исполнен на 01.04.2020 г.</t>
      </is>
    </oc>
    <nc r="D3" t="inlineStr">
      <is>
        <t>исполнен на 01.05.2020 г.</t>
      </is>
    </nc>
  </rcc>
  <rcc rId="24351" sId="13">
    <oc r="A1" t="inlineStr">
      <is>
        <t xml:space="preserve">                     Анализ исполнения бюджета Хорнойского сельского поселения на 01.04.2020 г.</t>
      </is>
    </oc>
    <nc r="A1" t="inlineStr">
      <is>
        <t xml:space="preserve">                     Анализ исполнения бюджета Хорнойского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c rId="25115" sId="9" numFmtId="4">
    <oc r="D6">
      <v>436.77958000000001</v>
    </oc>
    <nc r="D6">
      <v>551.69007999999997</v>
    </nc>
  </rcc>
  <rcc rId="25116" sId="9" numFmtId="4">
    <oc r="D8">
      <v>81.142610000000005</v>
    </oc>
    <nc r="D8">
      <v>110.38328</v>
    </nc>
  </rcc>
  <rcc rId="25117" sId="9" numFmtId="4">
    <oc r="D9">
      <v>0.52897000000000005</v>
    </oc>
    <nc r="D9">
      <v>0.66222000000000003</v>
    </nc>
  </rcc>
  <rcc rId="25118" sId="9" numFmtId="4">
    <oc r="D10">
      <v>113.88798</v>
    </oc>
    <nc r="D10">
      <v>151.77764999999999</v>
    </nc>
  </rcc>
  <rcc rId="25119" sId="9" numFmtId="4">
    <oc r="D11">
      <v>-16.760570000000001</v>
    </oc>
    <nc r="D11">
      <v>-21.749580000000002</v>
    </nc>
  </rcc>
  <rcc rId="25120" sId="9" numFmtId="4">
    <oc r="D15">
      <v>346.6943</v>
    </oc>
    <nc r="D15">
      <v>348.02692999999999</v>
    </nc>
  </rcc>
  <rcc rId="25121" sId="9" numFmtId="4">
    <oc r="D16">
      <v>123.13102000000001</v>
    </oc>
    <nc r="D16">
      <v>230.00715</v>
    </nc>
  </rcc>
  <rcc rId="25122" sId="9" numFmtId="4">
    <oc r="D18">
      <v>0.4</v>
    </oc>
    <nc r="D18">
      <v>0.6</v>
    </nc>
  </rcc>
  <rrc rId="25123" sId="9" ref="A35:XFD35" action="insertRow">
    <undo index="22" exp="area" ref3D="1" dr="$A$143:$XFD$143" dn="Z_61528DAC_5C4C_48F4_ADE2_8A724B05A086_.wvu.Rows" sId="9"/>
    <undo index="20" exp="area" ref3D="1" dr="$A$95:$XFD$102" dn="Z_61528DAC_5C4C_48F4_ADE2_8A724B05A086_.wvu.Rows" sId="9"/>
    <undo index="18" exp="area" ref3D="1" dr="$A$85:$XFD$92" dn="Z_61528DAC_5C4C_48F4_ADE2_8A724B05A086_.wvu.Rows" sId="9"/>
    <undo index="16" exp="area" ref3D="1" dr="$A$82:$XFD$82" dn="Z_61528DAC_5C4C_48F4_ADE2_8A724B05A086_.wvu.Rows" sId="9"/>
    <undo index="14" exp="area" ref3D="1" dr="$A$79:$XFD$80" dn="Z_61528DAC_5C4C_48F4_ADE2_8A724B05A086_.wvu.Rows" sId="9"/>
    <undo index="12" exp="area" ref3D="1" dr="$A$68:$XFD$69" dn="Z_61528DAC_5C4C_48F4_ADE2_8A724B05A086_.wvu.Rows" sId="9"/>
    <undo index="10" exp="area" ref3D="1" dr="$A$60:$XFD$61" dn="Z_61528DAC_5C4C_48F4_ADE2_8A724B05A086_.wvu.Rows" sId="9"/>
    <undo index="8" exp="area" ref3D="1" dr="$A$58:$XFD$58" dn="Z_61528DAC_5C4C_48F4_ADE2_8A724B05A086_.wvu.Rows" sId="9"/>
    <undo index="6" exp="area" ref3D="1" dr="$A$50:$XFD$50" dn="Z_61528DAC_5C4C_48F4_ADE2_8A724B05A086_.wvu.Rows" sId="9"/>
    <undo index="4" exp="area" ref3D="1" dr="$A$44:$XFD$44" dn="Z_61528DAC_5C4C_48F4_ADE2_8A724B05A086_.wvu.Rows" sId="9"/>
    <undo index="14" exp="area" ref3D="1" dr="$A$95:$XFD$100" dn="Z_B31C8DB7_3E78_4144_A6B5_8DE36DE63F0E_.wvu.Rows" sId="9"/>
    <undo index="12" exp="area" ref3D="1" dr="$A$84:$XFD$90" dn="Z_B31C8DB7_3E78_4144_A6B5_8DE36DE63F0E_.wvu.Rows" sId="9"/>
    <undo index="10" exp="area" ref3D="1" dr="$A$82:$XFD$82" dn="Z_B31C8DB7_3E78_4144_A6B5_8DE36DE63F0E_.wvu.Rows" sId="9"/>
    <undo index="8" exp="area" ref3D="1" dr="$A$68:$XFD$69" dn="Z_B31C8DB7_3E78_4144_A6B5_8DE36DE63F0E_.wvu.Rows" sId="9"/>
    <undo index="6" exp="area" ref3D="1" dr="$A$60:$XFD$61" dn="Z_B31C8DB7_3E78_4144_A6B5_8DE36DE63F0E_.wvu.Rows" sId="9"/>
    <undo index="4" exp="area" ref3D="1" dr="$A$58:$XFD$58" dn="Z_B31C8DB7_3E78_4144_A6B5_8DE36DE63F0E_.wvu.Rows" sId="9"/>
    <undo index="2" exp="area" ref3D="1" dr="$A$44:$XFD$44" dn="Z_B31C8DB7_3E78_4144_A6B5_8DE36DE63F0E_.wvu.Rows" sId="9"/>
    <undo index="20" exp="area" ref3D="1" dr="$A$143:$XFD$143" dn="Z_B30CE22D_C12F_4E12_8BB9_3AAE0A6991CC_.wvu.Rows" sId="9"/>
    <undo index="18" exp="area" ref3D="1" dr="$A$95:$XFD$102" dn="Z_B30CE22D_C12F_4E12_8BB9_3AAE0A6991CC_.wvu.Rows" sId="9"/>
    <undo index="16" exp="area" ref3D="1" dr="$A$85:$XFD$92" dn="Z_B30CE22D_C12F_4E12_8BB9_3AAE0A6991CC_.wvu.Rows" sId="9"/>
    <undo index="14" exp="area" ref3D="1" dr="$A$82:$XFD$82" dn="Z_B30CE22D_C12F_4E12_8BB9_3AAE0A6991CC_.wvu.Rows" sId="9"/>
    <undo index="12" exp="area" ref3D="1" dr="$A$79:$XFD$80" dn="Z_B30CE22D_C12F_4E12_8BB9_3AAE0A6991CC_.wvu.Rows" sId="9"/>
    <undo index="10" exp="area" ref3D="1" dr="$A$68:$XFD$69" dn="Z_B30CE22D_C12F_4E12_8BB9_3AAE0A6991CC_.wvu.Rows" sId="9"/>
    <undo index="8" exp="area" ref3D="1" dr="$A$60:$XFD$61" dn="Z_B30CE22D_C12F_4E12_8BB9_3AAE0A6991CC_.wvu.Rows" sId="9"/>
    <undo index="6" exp="area" ref3D="1" dr="$A$58:$XFD$58" dn="Z_B30CE22D_C12F_4E12_8BB9_3AAE0A6991CC_.wvu.Rows" sId="9"/>
    <undo index="4" exp="area" ref3D="1" dr="$A$44:$XFD$44" dn="Z_B30CE22D_C12F_4E12_8BB9_3AAE0A6991CC_.wvu.Rows" sId="9"/>
    <undo index="22" exp="area" ref3D="1" dr="$A$143:$XFD$143" dn="Z_A54C432C_6C68_4B53_A75C_446EB3A61B2B_.wvu.Rows" sId="9"/>
    <undo index="20" exp="area" ref3D="1" dr="$A$95:$XFD$102" dn="Z_A54C432C_6C68_4B53_A75C_446EB3A61B2B_.wvu.Rows" sId="9"/>
    <undo index="18" exp="area" ref3D="1" dr="$A$85:$XFD$92" dn="Z_A54C432C_6C68_4B53_A75C_446EB3A61B2B_.wvu.Rows" sId="9"/>
    <undo index="16" exp="area" ref3D="1" dr="$A$82:$XFD$82" dn="Z_A54C432C_6C68_4B53_A75C_446EB3A61B2B_.wvu.Rows" sId="9"/>
    <undo index="14" exp="area" ref3D="1" dr="$A$79:$XFD$80" dn="Z_A54C432C_6C68_4B53_A75C_446EB3A61B2B_.wvu.Rows" sId="9"/>
    <undo index="12" exp="area" ref3D="1" dr="$A$68:$XFD$69" dn="Z_A54C432C_6C68_4B53_A75C_446EB3A61B2B_.wvu.Rows" sId="9"/>
    <undo index="10" exp="area" ref3D="1" dr="$A$60:$XFD$61" dn="Z_A54C432C_6C68_4B53_A75C_446EB3A61B2B_.wvu.Rows" sId="9"/>
    <undo index="8" exp="area" ref3D="1" dr="$A$58:$XFD$58" dn="Z_A54C432C_6C68_4B53_A75C_446EB3A61B2B_.wvu.Rows" sId="9"/>
    <undo index="6" exp="area" ref3D="1" dr="$A$46:$XFD$50" dn="Z_A54C432C_6C68_4B53_A75C_446EB3A61B2B_.wvu.Rows" sId="9"/>
    <undo index="4" exp="area" ref3D="1" dr="$A$44:$XFD$44" dn="Z_A54C432C_6C68_4B53_A75C_446EB3A61B2B_.wvu.Rows" sId="9"/>
    <undo index="2" exp="area" ref3D="1" dr="$A$29:$XFD$35" dn="Z_A54C432C_6C68_4B53_A75C_446EB3A61B2B_.wvu.Rows" sId="9"/>
    <undo index="14" exp="area" ref3D="1" dr="$A$95:$XFD$100" dn="Z_5BFCA170_DEAE_4D2C_98A0_1E68B427AC01_.wvu.Rows" sId="9"/>
    <undo index="12" exp="area" ref3D="1" dr="$A$84:$XFD$90" dn="Z_5BFCA170_DEAE_4D2C_98A0_1E68B427AC01_.wvu.Rows" sId="9"/>
    <undo index="10" exp="area" ref3D="1" dr="$A$82:$XFD$82" dn="Z_5BFCA170_DEAE_4D2C_98A0_1E68B427AC01_.wvu.Rows" sId="9"/>
    <undo index="8" exp="area" ref3D="1" dr="$A$68:$XFD$69" dn="Z_5BFCA170_DEAE_4D2C_98A0_1E68B427AC01_.wvu.Rows" sId="9"/>
    <undo index="6" exp="area" ref3D="1" dr="$A$60:$XFD$61" dn="Z_5BFCA170_DEAE_4D2C_98A0_1E68B427AC01_.wvu.Rows" sId="9"/>
    <undo index="4" exp="area" ref3D="1" dr="$A$58:$XFD$58" dn="Z_5BFCA170_DEAE_4D2C_98A0_1E68B427AC01_.wvu.Rows" sId="9"/>
    <undo index="2" exp="area" ref3D="1" dr="$A$44:$XFD$44" dn="Z_5BFCA170_DEAE_4D2C_98A0_1E68B427AC01_.wvu.Rows" sId="9"/>
    <undo index="20" exp="area" ref3D="1" dr="$A$95:$XFD$102" dn="Z_42584DC0_1D41_4C93_9B38_C388E7B8DAC4_.wvu.Rows" sId="9"/>
    <undo index="18" exp="area" ref3D="1" dr="$A$85:$XFD$92" dn="Z_42584DC0_1D41_4C93_9B38_C388E7B8DAC4_.wvu.Rows" sId="9"/>
    <undo index="16" exp="area" ref3D="1" dr="$A$82:$XFD$82" dn="Z_42584DC0_1D41_4C93_9B38_C388E7B8DAC4_.wvu.Rows" sId="9"/>
    <undo index="14" exp="area" ref3D="1" dr="$A$79:$XFD$80" dn="Z_42584DC0_1D41_4C93_9B38_C388E7B8DAC4_.wvu.Rows" sId="9"/>
    <undo index="12" exp="area" ref3D="1" dr="$A$68:$XFD$69" dn="Z_42584DC0_1D41_4C93_9B38_C388E7B8DAC4_.wvu.Rows" sId="9"/>
    <undo index="10" exp="area" ref3D="1" dr="$A$60:$XFD$61" dn="Z_42584DC0_1D41_4C93_9B38_C388E7B8DAC4_.wvu.Rows" sId="9"/>
    <undo index="8" exp="area" ref3D="1" dr="$A$58:$XFD$58" dn="Z_42584DC0_1D41_4C93_9B38_C388E7B8DAC4_.wvu.Rows" sId="9"/>
    <undo index="6" exp="area" ref3D="1" dr="$A$46:$XFD$50" dn="Z_42584DC0_1D41_4C93_9B38_C388E7B8DAC4_.wvu.Rows" sId="9"/>
    <undo index="4" exp="area" ref3D="1" dr="$A$44:$XFD$44" dn="Z_42584DC0_1D41_4C93_9B38_C388E7B8DAC4_.wvu.Rows" sId="9"/>
    <undo index="2" exp="area" ref3D="1" dr="$A$29:$XFD$35" dn="Z_42584DC0_1D41_4C93_9B38_C388E7B8DAC4_.wvu.Rows" sId="9"/>
    <undo index="14" exp="area" ref3D="1" dr="$A$95:$XFD$100" dn="Z_3DCB9AAA_F09C_4EA6_B992_F93E466D374A_.wvu.Rows" sId="9"/>
    <undo index="12" exp="area" ref3D="1" dr="$A$84:$XFD$90" dn="Z_3DCB9AAA_F09C_4EA6_B992_F93E466D374A_.wvu.Rows" sId="9"/>
    <undo index="10" exp="area" ref3D="1" dr="$A$82:$XFD$82" dn="Z_3DCB9AAA_F09C_4EA6_B992_F93E466D374A_.wvu.Rows" sId="9"/>
    <undo index="8" exp="area" ref3D="1" dr="$A$68:$XFD$69" dn="Z_3DCB9AAA_F09C_4EA6_B992_F93E466D374A_.wvu.Rows" sId="9"/>
    <undo index="6" exp="area" ref3D="1" dr="$A$60:$XFD$61" dn="Z_3DCB9AAA_F09C_4EA6_B992_F93E466D374A_.wvu.Rows" sId="9"/>
    <undo index="4" exp="area" ref3D="1" dr="$A$58:$XFD$58" dn="Z_3DCB9AAA_F09C_4EA6_B992_F93E466D374A_.wvu.Rows" sId="9"/>
    <undo index="2" exp="area" ref3D="1" dr="$A$44:$XFD$44" dn="Z_3DCB9AAA_F09C_4EA6_B992_F93E466D374A_.wvu.Rows" sId="9"/>
    <undo index="14" exp="area" ref3D="1" dr="$A$95:$XFD$100" dn="Z_1A52382B_3765_4E8C_903F_6B8919B7242E_.wvu.Rows" sId="9"/>
    <undo index="12" exp="area" ref3D="1" dr="$A$86:$XFD$90" dn="Z_1A52382B_3765_4E8C_903F_6B8919B7242E_.wvu.Rows" sId="9"/>
    <undo index="10" exp="area" ref3D="1" dr="$A$82:$XFD$82" dn="Z_1A52382B_3765_4E8C_903F_6B8919B7242E_.wvu.Rows" sId="9"/>
    <undo index="8" exp="area" ref3D="1" dr="$A$68:$XFD$69" dn="Z_1A52382B_3765_4E8C_903F_6B8919B7242E_.wvu.Rows" sId="9"/>
    <undo index="6" exp="area" ref3D="1" dr="$A$60:$XFD$61" dn="Z_1A52382B_3765_4E8C_903F_6B8919B7242E_.wvu.Rows" sId="9"/>
    <undo index="4" exp="area" ref3D="1" dr="$A$58:$XFD$58" dn="Z_1A52382B_3765_4E8C_903F_6B8919B7242E_.wvu.Rows" sId="9"/>
    <undo index="2" exp="area" ref3D="1" dr="$A$44:$XFD$44" dn="Z_1A52382B_3765_4E8C_903F_6B8919B7242E_.wvu.Rows" sId="9"/>
    <undo index="22" exp="area" ref3D="1" dr="$A$143:$XFD$143" dn="Z_1718F1EE_9F48_4DBE_9531_3B70F9C4A5DD_.wvu.Rows" sId="9"/>
    <undo index="20" exp="area" ref3D="1" dr="$A$95:$XFD$102" dn="Z_1718F1EE_9F48_4DBE_9531_3B70F9C4A5DD_.wvu.Rows" sId="9"/>
    <undo index="18" exp="area" ref3D="1" dr="$A$85:$XFD$92" dn="Z_1718F1EE_9F48_4DBE_9531_3B70F9C4A5DD_.wvu.Rows" sId="9"/>
    <undo index="16" exp="area" ref3D="1" dr="$A$82:$XFD$82" dn="Z_1718F1EE_9F48_4DBE_9531_3B70F9C4A5DD_.wvu.Rows" sId="9"/>
    <undo index="14" exp="area" ref3D="1" dr="$A$79:$XFD$80" dn="Z_1718F1EE_9F48_4DBE_9531_3B70F9C4A5DD_.wvu.Rows" sId="9"/>
    <undo index="12" exp="area" ref3D="1" dr="$A$68:$XFD$69" dn="Z_1718F1EE_9F48_4DBE_9531_3B70F9C4A5DD_.wvu.Rows" sId="9"/>
    <undo index="10" exp="area" ref3D="1" dr="$A$60:$XFD$62" dn="Z_1718F1EE_9F48_4DBE_9531_3B70F9C4A5DD_.wvu.Rows" sId="9"/>
    <undo index="8" exp="area" ref3D="1" dr="$A$58:$XFD$58" dn="Z_1718F1EE_9F48_4DBE_9531_3B70F9C4A5DD_.wvu.Rows" sId="9"/>
    <undo index="6" exp="area" ref3D="1" dr="$A$46:$XFD$50" dn="Z_1718F1EE_9F48_4DBE_9531_3B70F9C4A5DD_.wvu.Rows" sId="9"/>
    <undo index="4" exp="area" ref3D="1" dr="$A$44:$XFD$44" dn="Z_1718F1EE_9F48_4DBE_9531_3B70F9C4A5DD_.wvu.Rows" sId="9"/>
    <undo index="2" exp="area" ref3D="1" dr="$A$29:$XFD$35" dn="Z_1718F1EE_9F48_4DBE_9531_3B70F9C4A5DD_.wvu.Rows" sId="9"/>
  </rrc>
  <rcc rId="25124" sId="9">
    <nc r="A35">
      <v>1160700001</v>
    </nc>
  </rcc>
  <rfmt sheetId="9" sqref="A35" start="0" length="2147483647">
    <dxf>
      <font>
        <b val="0"/>
      </font>
    </dxf>
  </rfmt>
  <rcc rId="25125" sId="9">
    <nc r="B35" t="inlineStr">
      <is>
        <t>Штрафы, неустойки, пени,уплаченные в соответствии с законом или договорам в случае неисполнения или ненадлежащего исполнения обязательств</t>
      </is>
    </nc>
  </rcc>
  <rfmt sheetId="9" sqref="B35" start="0" length="2147483647">
    <dxf>
      <font>
        <b val="0"/>
      </font>
    </dxf>
  </rfmt>
  <rcc rId="25126" sId="9" numFmtId="4">
    <nc r="D35">
      <v>18.426490000000001</v>
    </nc>
  </rcc>
  <rcc rId="25127" sId="9">
    <oc r="D34">
      <f>D36</f>
    </oc>
    <nc r="D34">
      <f>SUM(D35)</f>
    </nc>
  </rcc>
  <rcc rId="25128" sId="9" numFmtId="4">
    <nc r="C35">
      <v>0</v>
    </nc>
  </rcc>
  <rfmt sheetId="9" sqref="C35:D35" start="0" length="2147483647">
    <dxf>
      <font>
        <b val="0"/>
      </font>
    </dxf>
  </rfmt>
  <rcc rId="25129" sId="9" numFmtId="4">
    <oc r="D44">
      <v>183.971</v>
    </oc>
    <nc r="D44">
      <v>268.46300000000002</v>
    </nc>
  </rcc>
  <rcc rId="25130" sId="9" numFmtId="4">
    <oc r="D46">
      <v>44.799900000000001</v>
    </oc>
    <nc r="D46">
      <v>59.899900000000002</v>
    </nc>
  </rcc>
  <rcc rId="25131" sId="9" numFmtId="34">
    <oc r="D60">
      <v>447.68360999999999</v>
    </oc>
    <nc r="D60">
      <v>716.25161000000003</v>
    </nc>
  </rcc>
  <rcc rId="25132" sId="9" numFmtId="34">
    <oc r="D67">
      <v>26.476759999999999</v>
    </oc>
    <nc r="D67">
      <v>52.85915</v>
    </nc>
  </rcc>
  <rcc rId="25133" sId="9" numFmtId="34">
    <oc r="D76">
      <v>44.106000000000002</v>
    </oc>
    <nc r="D76">
      <v>162.42400000000001</v>
    </nc>
  </rcc>
  <rcc rId="25134" sId="9" numFmtId="34">
    <oc r="D77">
      <v>213.8</v>
    </oc>
    <nc r="D77">
      <v>298.29199999999997</v>
    </nc>
  </rcc>
  <rcc rId="25135" sId="9" numFmtId="34">
    <oc r="D78">
      <v>0</v>
    </oc>
    <nc r="D78">
      <v>50</v>
    </nc>
  </rcc>
  <rcc rId="25136" sId="9" numFmtId="34">
    <oc r="D82">
      <v>269.86498</v>
    </oc>
    <nc r="D82">
      <v>321.71082999999999</v>
    </nc>
  </rcc>
  <rcc rId="25137" sId="9" numFmtId="34">
    <oc r="D85">
      <v>0</v>
    </oc>
    <nc r="D85">
      <v>101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Мос!$19:$24,Мос!$29:$33,Мос!$45:$45,Мос!$51:$51,Мос!$59:$59,Мос!$61:$62,Мос!$69:$70,Мос!$80:$81,Мос!$83:$83,Мос!$86:$93,Мос!$96:$103,Мос!$144:$144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24713" sId="3">
    <oc r="A54">
      <v>1160701000</v>
    </oc>
    <nc r="A54">
      <v>1160100001</v>
    </nc>
  </rcc>
  <rcc rId="24714" sId="3">
    <oc r="B54" t="inlineStr">
      <is>
        <t>Штрафы, неустойки,пени, уплаченные в случае просрочки исп поставщиком</t>
      </is>
    </oc>
    <nc r="B54" t="inlineStr">
      <is>
        <t>Административные штрафы, установленные Кодексом Российской Федерации об административных правонарушениях</t>
      </is>
    </nc>
  </rcc>
  <rcc rId="24715" sId="3" numFmtId="4">
    <oc r="C54">
      <v>0</v>
    </oc>
    <nc r="C54">
      <v>1734</v>
    </nc>
  </rcc>
  <rcc rId="24716" sId="3" numFmtId="4">
    <oc r="D54">
      <v>0</v>
    </oc>
    <nc r="D54">
      <v>126.04</v>
    </nc>
  </rcc>
  <rcc rId="24717" sId="3" numFmtId="4">
    <oc r="C55">
      <v>5600</v>
    </oc>
    <nc r="C55">
      <v>3466</v>
    </nc>
  </rcc>
  <rcc rId="24718" sId="3" numFmtId="4">
    <oc r="D55">
      <v>902.90674000000001</v>
    </oc>
    <nc r="D55">
      <v>79.766040000000004</v>
    </nc>
  </rcc>
  <rrc rId="24719" sId="3" ref="A55:XFD55" action="insertRow">
    <undo index="16" exp="area" ref3D="1" dr="$A$122:$XFD$124" dn="Z_B31C8DB7_3E78_4144_A6B5_8DE36DE63F0E_.wvu.Rows" sId="3"/>
    <undo index="14" exp="area" ref3D="1" dr="$A$94:$XFD$94" dn="Z_B31C8DB7_3E78_4144_A6B5_8DE36DE63F0E_.wvu.Rows" sId="3"/>
    <undo index="12" exp="area" ref3D="1" dr="$A$87:$XFD$87" dn="Z_B31C8DB7_3E78_4144_A6B5_8DE36DE63F0E_.wvu.Rows" sId="3"/>
    <undo index="10" exp="area" ref3D="1" dr="$A$70:$XFD$70" dn="Z_B31C8DB7_3E78_4144_A6B5_8DE36DE63F0E_.wvu.Rows" sId="3"/>
    <undo index="8" exp="area" ref3D="1" dr="$A$63:$XFD$63" dn="Z_B31C8DB7_3E78_4144_A6B5_8DE36DE63F0E_.wvu.Rows" sId="3"/>
    <undo index="10" exp="area" ref3D="1" dr="$A$127:$XFD$128" dn="Z_B30CE22D_C12F_4E12_8BB9_3AAE0A6991CC_.wvu.Rows" sId="3"/>
    <undo index="8" exp="area" ref3D="1" dr="$A$122:$XFD$124" dn="Z_B30CE22D_C12F_4E12_8BB9_3AAE0A6991CC_.wvu.Rows" sId="3"/>
    <undo index="6" exp="area" ref3D="1" dr="$A$94:$XFD$94" dn="Z_B30CE22D_C12F_4E12_8BB9_3AAE0A6991CC_.wvu.Rows" sId="3"/>
    <undo index="4" exp="area" ref3D="1" dr="$A$70:$XFD$70" dn="Z_B30CE22D_C12F_4E12_8BB9_3AAE0A6991CC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2" exp="area" ref3D="1" dr="$A$94:$XFD$94" dn="Z_A54C432C_6C68_4B53_A75C_446EB3A61B2B_.wvu.Rows" sId="3"/>
    <undo index="20" exp="area" ref3D="1" dr="$A$87:$XFD$87" dn="Z_A54C432C_6C68_4B53_A75C_446EB3A61B2B_.wvu.Rows" sId="3"/>
    <undo index="18" exp="area" ref3D="1" dr="$A$70:$XFD$70" dn="Z_A54C432C_6C68_4B53_A75C_446EB3A61B2B_.wvu.Rows" sId="3"/>
    <undo index="16" exp="area" ref3D="1" dr="$A$63:$XFD$63" dn="Z_A54C432C_6C68_4B53_A75C_446EB3A61B2B_.wvu.Rows" sId="3"/>
    <undo index="16" exp="area" ref3D="1" dr="$A$122:$XFD$124" dn="Z_5BFCA170_DEAE_4D2C_98A0_1E68B427AC01_.wvu.Rows" sId="3"/>
    <undo index="14" exp="area" ref3D="1" dr="$A$94:$XFD$94" dn="Z_5BFCA170_DEAE_4D2C_98A0_1E68B427AC01_.wvu.Rows" sId="3"/>
    <undo index="12" exp="area" ref3D="1" dr="$A$87:$XFD$87" dn="Z_5BFCA170_DEAE_4D2C_98A0_1E68B427AC01_.wvu.Rows" sId="3"/>
    <undo index="10" exp="area" ref3D="1" dr="$A$70:$XFD$70" dn="Z_5BFCA170_DEAE_4D2C_98A0_1E68B427AC01_.wvu.Rows" sId="3"/>
    <undo index="8" exp="area" ref3D="1" dr="$A$63:$XFD$63" dn="Z_5BFCA170_DEAE_4D2C_98A0_1E68B427AC01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2" exp="area" ref3D="1" dr="$A$94:$XFD$94" dn="Z_42584DC0_1D41_4C93_9B38_C388E7B8DAC4_.wvu.Rows" sId="3"/>
    <undo index="30" exp="area" ref3D="1" dr="$A$90:$XFD$90" dn="Z_42584DC0_1D41_4C93_9B38_C388E7B8DAC4_.wvu.Rows" sId="3"/>
    <undo index="28" exp="area" ref3D="1" dr="$A$87:$XFD$87" dn="Z_42584DC0_1D41_4C93_9B38_C388E7B8DAC4_.wvu.Rows" sId="3"/>
    <undo index="26" exp="area" ref3D="1" dr="$A$81:$XFD$81" dn="Z_42584DC0_1D41_4C93_9B38_C388E7B8DAC4_.wvu.Rows" sId="3"/>
    <undo index="24" exp="area" ref3D="1" dr="$A$70:$XFD$70" dn="Z_42584DC0_1D41_4C93_9B38_C388E7B8DAC4_.wvu.Rows" sId="3"/>
    <undo index="22" exp="area" ref3D="1" dr="$A$63:$XFD$63" dn="Z_42584DC0_1D41_4C93_9B38_C388E7B8DAC4_.wvu.Rows" sId="3"/>
    <undo index="20" exp="area" ref3D="1" dr="$A$57:$XFD$59" dn="Z_42584DC0_1D41_4C93_9B38_C388E7B8DAC4_.wvu.Rows" sId="3"/>
    <undo index="16" exp="area" ref3D="1" dr="$A$122:$XFD$124" dn="Z_3DCB9AAA_F09C_4EA6_B992_F93E466D374A_.wvu.Rows" sId="3"/>
    <undo index="14" exp="area" ref3D="1" dr="$A$94:$XFD$94" dn="Z_3DCB9AAA_F09C_4EA6_B992_F93E466D374A_.wvu.Rows" sId="3"/>
    <undo index="12" exp="area" ref3D="1" dr="$A$87:$XFD$87" dn="Z_3DCB9AAA_F09C_4EA6_B992_F93E466D374A_.wvu.Rows" sId="3"/>
    <undo index="10" exp="area" ref3D="1" dr="$A$70:$XFD$70" dn="Z_3DCB9AAA_F09C_4EA6_B992_F93E466D374A_.wvu.Rows" sId="3"/>
    <undo index="8" exp="area" ref3D="1" dr="$A$63:$XFD$63" dn="Z_3DCB9AAA_F09C_4EA6_B992_F93E466D374A_.wvu.Rows" sId="3"/>
    <undo index="18" exp="area" ref3D="1" dr="$A$122:$XFD$124" dn="Z_1A52382B_3765_4E8C_903F_6B8919B7242E_.wvu.Rows" sId="3"/>
    <undo index="16" exp="area" ref3D="1" dr="$A$94:$XFD$94" dn="Z_1A52382B_3765_4E8C_903F_6B8919B7242E_.wvu.Rows" sId="3"/>
    <undo index="14" exp="area" ref3D="1" dr="$A$87:$XFD$87" dn="Z_1A52382B_3765_4E8C_903F_6B8919B7242E_.wvu.Rows" sId="3"/>
    <undo index="12" exp="area" ref3D="1" dr="$A$70:$XFD$70" dn="Z_1A52382B_3765_4E8C_903F_6B8919B7242E_.wvu.Rows" sId="3"/>
    <undo index="10" exp="area" ref3D="1" dr="$A$63:$XFD$63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20" exp="area" ref3D="1" dr="$A$94:$XFD$94" dn="Z_1718F1EE_9F48_4DBE_9531_3B70F9C4A5DD_.wvu.Rows" sId="3"/>
    <undo index="18" exp="area" ref3D="1" dr="$A$87:$XFD$87" dn="Z_1718F1EE_9F48_4DBE_9531_3B70F9C4A5DD_.wvu.Rows" sId="3"/>
    <undo index="16" exp="area" ref3D="1" dr="$A$70:$XFD$70" dn="Z_1718F1EE_9F48_4DBE_9531_3B70F9C4A5DD_.wvu.Rows" sId="3"/>
    <undo index="14" exp="area" ref3D="1" dr="$A$63:$XFD$63" dn="Z_1718F1EE_9F48_4DBE_9531_3B70F9C4A5DD_.wvu.Rows" sId="3"/>
  </rrc>
  <rcc rId="24720" sId="3">
    <nc r="A55">
      <v>1161000000</v>
    </nc>
  </rcc>
  <rcc rId="24721" sId="3">
    <nc r="B55" t="inlineStr">
      <is>
        <t>Платежи в целях возхмещения причиненного ущерба (убытка)</t>
      </is>
    </nc>
  </rcc>
  <rcc rId="24722" sId="3" numFmtId="4">
    <nc r="C55">
      <v>400</v>
    </nc>
  </rcc>
  <rcc rId="24723" sId="3" numFmtId="4">
    <nc r="D55">
      <v>690.76969999999994</v>
    </nc>
  </rcc>
  <rcc rId="24724" sId="3">
    <nc r="E55">
      <f>SUM(D55/C55*100)</f>
    </nc>
  </rcc>
  <rrc rId="24725" sId="3" ref="A56:XFD56" action="insertRow"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10" exp="area" ref3D="1" dr="$A$128:$XFD$129" dn="Z_B30CE22D_C12F_4E12_8BB9_3AAE0A6991CC_.wvu.Rows" sId="3"/>
    <undo index="8" exp="area" ref3D="1" dr="$A$123:$XFD$125" dn="Z_B30CE22D_C12F_4E12_8BB9_3AAE0A6991CC_.wvu.Rows" sId="3"/>
    <undo index="6" exp="area" ref3D="1" dr="$A$95:$XFD$95" dn="Z_B30CE22D_C12F_4E12_8BB9_3AAE0A6991CC_.wvu.Rows" sId="3"/>
    <undo index="4" exp="area" ref3D="1" dr="$A$71:$XFD$71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</rrc>
  <rcc rId="24726" sId="3">
    <nc r="A56">
      <v>1161100001</v>
    </nc>
  </rcc>
  <rcc rId="24727" sId="3">
    <nc r="B56" t="inlineStr">
      <is>
        <t>Платежи,уплачиваемые в целях возмещения вреда</t>
      </is>
    </nc>
  </rcc>
  <rcc rId="24728" sId="3" numFmtId="4">
    <nc r="D56">
      <v>6.3310000000000004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25938" sId="19" numFmtId="34">
    <oc r="D77">
      <v>0</v>
    </oc>
    <nc r="D77">
      <v>51.89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25609" sId="18" numFmtId="4">
    <oc r="D6">
      <v>60.765070000000001</v>
    </oc>
    <nc r="D6">
      <v>83.208259999999996</v>
    </nc>
  </rcc>
  <rcc rId="25610" sId="18" numFmtId="4">
    <oc r="D8">
      <v>89.950860000000006</v>
    </oc>
    <nc r="D8">
      <v>122.36568</v>
    </nc>
  </rcc>
  <rcc rId="25611" sId="18" numFmtId="4">
    <oc r="D9">
      <v>0.58638999999999997</v>
    </oc>
    <nc r="D9">
      <v>0.73409999999999997</v>
    </nc>
  </rcc>
  <rcc rId="25612" sId="18" numFmtId="4">
    <oc r="D10">
      <v>126.25081</v>
    </oc>
    <nc r="D10">
      <v>168.25351000000001</v>
    </nc>
  </rcc>
  <rcc rId="25613" sId="18" numFmtId="4">
    <oc r="D11">
      <v>-18.579979999999999</v>
    </oc>
    <nc r="D11">
      <v>-24.11055</v>
    </nc>
  </rcc>
  <rcc rId="25614" sId="18" numFmtId="4">
    <oc r="D13">
      <v>5.8148999999999997</v>
    </oc>
    <nc r="D13">
      <v>11.3466</v>
    </nc>
  </rcc>
  <rcc rId="25615" sId="18" numFmtId="4">
    <oc r="D15">
      <v>32.044780000000003</v>
    </oc>
    <nc r="D15">
      <v>35.880679999999998</v>
    </nc>
  </rcc>
  <rcc rId="25616" sId="18" numFmtId="4">
    <oc r="D16">
      <v>148.54400999999999</v>
    </oc>
    <nc r="D16">
      <v>171.06549999999999</v>
    </nc>
  </rcc>
  <rcc rId="25617" sId="18" numFmtId="4">
    <oc r="D18">
      <v>0.7</v>
    </oc>
    <nc r="D18">
      <v>0.9</v>
    </nc>
  </rcc>
  <rcc rId="25618" sId="18" numFmtId="4">
    <oc r="D42">
      <v>501.16500000000002</v>
    </oc>
    <nc r="D42">
      <v>668.22</v>
    </nc>
  </rcc>
  <rcc rId="25619" sId="18" numFmtId="4">
    <oc r="D44">
      <v>155.518</v>
    </oc>
    <nc r="D44">
      <v>191.477</v>
    </nc>
  </rcc>
  <rcc rId="25620" sId="18" numFmtId="4">
    <oc r="D45">
      <v>44.799900000000001</v>
    </oc>
    <nc r="D45">
      <v>59.899900000000002</v>
    </nc>
  </rcc>
  <rcc rId="25621" sId="18" numFmtId="4">
    <oc r="D31">
      <v>0</v>
    </oc>
    <nc r="D31">
      <v>12.49527</v>
    </nc>
  </rcc>
  <rcc rId="25622" sId="18" numFmtId="34">
    <oc r="D59">
      <v>303.36059</v>
    </oc>
    <nc r="D59">
      <v>464.50146000000001</v>
    </nc>
  </rcc>
  <rcc rId="25623" sId="18" numFmtId="34">
    <oc r="D66">
      <v>36.386519999999997</v>
    </oc>
    <nc r="D66">
      <v>59.509779999999999</v>
    </nc>
  </rcc>
  <rcc rId="25624" sId="18" numFmtId="34">
    <oc r="D71">
      <v>1</v>
    </oc>
    <nc r="D71">
      <v>2.85</v>
    </nc>
  </rcc>
  <rcc rId="25625" sId="18" numFmtId="34">
    <oc r="D76">
      <v>176.79300000000001</v>
    </oc>
    <nc r="D76">
      <v>212.75200000000001</v>
    </nc>
  </rcc>
  <rcc rId="25626" sId="18" numFmtId="34">
    <oc r="D77">
      <v>9.6999999999999993</v>
    </oc>
    <nc r="D77">
      <v>128.69999999999999</v>
    </nc>
  </rcc>
  <rcc rId="25627" sId="18" numFmtId="34">
    <oc r="D81">
      <v>124.18837000000001</v>
    </oc>
    <nc r="D81">
      <v>128.96572</v>
    </nc>
  </rcc>
  <rcc rId="25628" sId="18" numFmtId="34">
    <oc r="D83">
      <v>489.06382000000002</v>
    </oc>
    <nc r="D83">
      <v>665.88977999999997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21991" sId="8">
    <oc r="D54" t="inlineStr">
      <is>
        <t>исполнено на 01.03.2020 г.</t>
      </is>
    </oc>
    <nc r="D54" t="inlineStr">
      <is>
        <t>исполнено на 01.04.2020 г.</t>
      </is>
    </nc>
  </rcc>
  <rcc rId="21992" sId="8">
    <oc r="D3" t="inlineStr">
      <is>
        <t>исполнен на 01.03.2020 г.</t>
      </is>
    </oc>
    <nc r="D3" t="inlineStr">
      <is>
        <t>исполнен на 01.04.2020 г.</t>
      </is>
    </nc>
  </rcc>
  <rcc rId="21993" sId="8">
    <oc r="A1" t="inlineStr">
      <is>
        <t xml:space="preserve">                     Анализ исполнения бюджета Моргаушского сельского поселения на 01.03.2020 г.</t>
      </is>
    </oc>
    <nc r="A1" t="inlineStr">
      <is>
        <t xml:space="preserve">                     Анализ исполнения бюджета Моргаушского сельского поселения на 01.04.2020 г.</t>
      </is>
    </nc>
  </rcc>
  <rcc rId="21994" sId="8" numFmtId="4">
    <oc r="D6">
      <v>211.54826</v>
    </oc>
    <nc r="D6">
      <v>355.84316999999999</v>
    </nc>
  </rcc>
  <rcc rId="21995" sId="8" numFmtId="4">
    <oc r="D8">
      <v>28.846530000000001</v>
    </oc>
    <nc r="D8">
      <v>43.240470000000002</v>
    </nc>
  </rcc>
  <rcc rId="21996" sId="8" numFmtId="4">
    <oc r="D9">
      <v>0.18078</v>
    </oc>
    <nc r="D9">
      <v>0.28188999999999997</v>
    </nc>
  </rcc>
  <rcc rId="21997" sId="8" numFmtId="4">
    <oc r="D10">
      <v>41.291980000000002</v>
    </oc>
    <nc r="D10">
      <v>60.690300000000001</v>
    </nc>
  </rcc>
  <rcc rId="21998" sId="8" numFmtId="4">
    <oc r="D11">
      <v>-5.6316199999999998</v>
    </oc>
    <nc r="D11">
      <v>-8.9316200000000006</v>
    </nc>
  </rcc>
  <rcc rId="21999" sId="8" numFmtId="4">
    <oc r="D13">
      <v>0</v>
    </oc>
    <nc r="D13">
      <v>24.723649999999999</v>
    </nc>
  </rcc>
  <rcc rId="22000" sId="8" numFmtId="4">
    <oc r="D15">
      <v>49.820329999999998</v>
    </oc>
    <nc r="D15">
      <v>70.975279999999998</v>
    </nc>
  </rcc>
  <rcc rId="22001" sId="8" numFmtId="4">
    <oc r="D16">
      <v>267.38141000000002</v>
    </oc>
    <nc r="D16">
      <v>292.52145000000002</v>
    </nc>
  </rcc>
  <rcc rId="22002" sId="8" numFmtId="4">
    <oc r="D41">
      <v>859.28599999999994</v>
    </oc>
    <nc r="D41">
      <v>1288.9290000000001</v>
    </nc>
  </rcc>
  <rcc rId="22003" sId="8" numFmtId="4">
    <oc r="D43">
      <v>38.918999999999997</v>
    </oc>
    <nc r="D43">
      <v>101.285</v>
    </nc>
  </rcc>
  <rcc rId="22004" sId="8" numFmtId="4">
    <oc r="C48">
      <v>462.18360999999999</v>
    </oc>
    <nc r="C48">
      <v>473.04165</v>
    </nc>
  </rcc>
  <rfmt sheetId="8" sqref="C40">
    <dxf>
      <numFmt numFmtId="4" formatCode="#,##0.00"/>
    </dxf>
  </rfmt>
  <rfmt sheetId="8" sqref="C40">
    <dxf>
      <numFmt numFmtId="186" formatCode="#,##0.000"/>
    </dxf>
  </rfmt>
  <rfmt sheetId="8" sqref="C40">
    <dxf>
      <numFmt numFmtId="185" formatCode="#,##0.0000"/>
    </dxf>
  </rfmt>
  <rfmt sheetId="8" sqref="C40">
    <dxf>
      <numFmt numFmtId="172" formatCode="#,##0.00000"/>
    </dxf>
  </rfmt>
  <rfmt sheetId="8" sqref="C40">
    <dxf>
      <numFmt numFmtId="179" formatCode="#,##0.000000"/>
    </dxf>
  </rfmt>
  <rcc rId="22005" sId="8" numFmtId="4">
    <oc r="C46">
      <v>0</v>
    </oc>
    <nc r="C46">
      <v>5940</v>
    </nc>
  </rcc>
  <rcc rId="22006" sId="8" numFmtId="34">
    <oc r="D58">
      <v>262.72325000000001</v>
    </oc>
    <nc r="D58">
      <v>460.55862999999999</v>
    </nc>
  </rcc>
  <rcc rId="22007" sId="8" numFmtId="34">
    <oc r="C63">
      <v>31.864999999999998</v>
    </oc>
    <nc r="C63">
      <v>51.865000000000002</v>
    </nc>
  </rcc>
  <rcc rId="22008" sId="8" numFmtId="34">
    <oc r="D74">
      <v>185.90031999999999</v>
    </oc>
    <nc r="D74">
      <v>210.26219</v>
    </nc>
  </rcc>
  <rcc rId="22009" sId="8" numFmtId="34">
    <oc r="C75">
      <v>2643.8731499999999</v>
    </oc>
    <nc r="C75">
      <v>2654.73119</v>
    </nc>
  </rcc>
  <rcc rId="22010" sId="8" numFmtId="34">
    <oc r="D75">
      <v>69.600999999999999</v>
    </oc>
    <nc r="D75">
      <v>174.30799999999999</v>
    </nc>
  </rcc>
  <rcc rId="22011" sId="8" numFmtId="34">
    <oc r="C80">
      <v>10372.5494</v>
    </oc>
    <nc r="C80">
      <v>16292.5494</v>
    </nc>
  </rcc>
  <rcc rId="22012" sId="8" numFmtId="34">
    <oc r="D80">
      <v>143.2996</v>
    </oc>
    <nc r="D80">
      <v>342.60489000000001</v>
    </nc>
  </rcc>
  <rcc rId="22013" sId="8" numFmtId="34">
    <oc r="D82">
      <v>742.86599999999999</v>
    </oc>
    <nc r="D82">
      <v>1114.299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c rId="25968" sId="19" numFmtId="34">
    <oc r="D79">
      <v>173.666</v>
    </oc>
    <nc r="D79">
      <v>277.2518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17194" sId="7">
    <oc r="D53" t="inlineStr">
      <is>
        <t>исполнено на 01.02.2020 г.</t>
      </is>
    </oc>
    <nc r="D53" t="inlineStr">
      <is>
        <t>исполнено на 01.03.2020 г.</t>
      </is>
    </nc>
  </rcc>
  <rcc rId="17195" sId="7">
    <oc r="D3" t="inlineStr">
      <is>
        <t>исполнен на 01.02.2020 г.</t>
      </is>
    </oc>
    <nc r="D3" t="inlineStr">
      <is>
        <t>исполнен на 01.03.2020 г.</t>
      </is>
    </nc>
  </rcc>
  <rcc rId="17196" sId="7">
    <oc r="A1" t="inlineStr">
      <is>
        <t xml:space="preserve">                     Анализ исполнения бюджета Кадикасинского сельского поселения на 01.02.2020 г.</t>
      </is>
    </oc>
    <nc r="A1" t="inlineStr">
      <is>
        <t xml:space="preserve">                     Анализ исполнения бюджета Кадикасинского сельского поселения на 01.03.2020 г.</t>
      </is>
    </nc>
  </rcc>
  <rcc rId="17197" sId="7" numFmtId="34">
    <oc r="D6">
      <v>9.5171299999999999</v>
    </oc>
    <nc r="D6">
      <v>40.716430000000003</v>
    </nc>
  </rcc>
  <rcc rId="17198" sId="7" numFmtId="34">
    <oc r="D8">
      <v>31.559950000000001</v>
    </oc>
    <nc r="D8">
      <v>58.405349999999999</v>
    </nc>
  </rcc>
  <rcc rId="17199" sId="7" numFmtId="34">
    <oc r="D9">
      <v>0.21473999999999999</v>
    </oc>
    <nc r="D9">
      <v>0.36601</v>
    </nc>
  </rcc>
  <rcc rId="17200" sId="7" numFmtId="34">
    <oc r="D10">
      <v>43.305129999999998</v>
    </oc>
    <nc r="D10">
      <v>83.603539999999995</v>
    </nc>
  </rcc>
  <rcc rId="17201" sId="7" numFmtId="4">
    <oc r="D11">
      <v>-5.80185</v>
    </oc>
    <nc r="D11">
      <v>-11.402329999999999</v>
    </nc>
  </rcc>
  <rcc rId="17202" sId="7" numFmtId="34">
    <oc r="D13">
      <v>0</v>
    </oc>
    <nc r="D13">
      <v>10.9533</v>
    </nc>
  </rcc>
  <rcc rId="17203" sId="7" numFmtId="34">
    <oc r="D15">
      <v>9.1786499999999993</v>
    </oc>
    <nc r="D15">
      <v>16.963100000000001</v>
    </nc>
  </rcc>
  <rcc rId="17204" sId="7" numFmtId="34">
    <oc r="D16">
      <v>60.755299999999998</v>
    </oc>
    <nc r="D16">
      <v>213.42505</v>
    </nc>
  </rcc>
  <rcc rId="17205" sId="7" numFmtId="34">
    <oc r="D18">
      <v>1</v>
    </oc>
    <nc r="D18">
      <v>1.4</v>
    </nc>
  </rcc>
  <rcc rId="17206" sId="7" numFmtId="4">
    <oc r="D27">
      <v>0</v>
    </oc>
    <nc r="D27">
      <v>16.114000000000001</v>
    </nc>
  </rcc>
  <rcc rId="17207" sId="7" numFmtId="4">
    <oc r="D28">
      <v>1</v>
    </oc>
    <nc r="D28">
      <v>2</v>
    </nc>
  </rcc>
  <rcc rId="17208" sId="7" numFmtId="34">
    <oc r="D41">
      <v>99.715000000000003</v>
    </oc>
    <nc r="D41">
      <v>199.43</v>
    </nc>
  </rcc>
  <rcc rId="17209" sId="7" numFmtId="34">
    <oc r="D43">
      <v>0</v>
    </oc>
    <nc r="D43">
      <v>79.703999999999994</v>
    </nc>
  </rcc>
  <rcc rId="17210" sId="7" numFmtId="34">
    <oc r="D45">
      <v>14.933299999999999</v>
    </oc>
    <nc r="D45">
      <v>29.866599999999998</v>
    </nc>
  </rcc>
  <rcc rId="17211" sId="7" numFmtId="4">
    <oc r="D30">
      <v>0</v>
    </oc>
    <nc r="D30">
      <v>7.21685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17126" sId="6" numFmtId="4">
    <oc r="D60">
      <v>26.114419999999999</v>
    </oc>
    <nc r="D60">
      <v>161.51686000000001</v>
    </nc>
  </rcc>
  <rcc rId="17127" sId="6" numFmtId="4">
    <oc r="D67">
      <v>4</v>
    </oc>
    <nc r="D67">
      <v>19.79326</v>
    </nc>
  </rcc>
  <rcc rId="17128" sId="6" numFmtId="4">
    <oc r="C76">
      <v>0</v>
    </oc>
    <nc r="C76">
      <v>42</v>
    </nc>
  </rcc>
  <rcc rId="17129" sId="6" numFmtId="4">
    <oc r="D76">
      <v>0</v>
    </oc>
    <nc r="D76">
      <v>40</v>
    </nc>
  </rcc>
  <rcc rId="17130" sId="6" numFmtId="4">
    <oc r="D77">
      <v>0</v>
    </oc>
    <nc r="D77">
      <v>107.24</v>
    </nc>
  </rcc>
  <rcc rId="17131" sId="6" numFmtId="4">
    <oc r="C78">
      <v>233.2</v>
    </oc>
    <nc r="C78">
      <v>203.2</v>
    </nc>
  </rcc>
  <rcc rId="17132" sId="6" numFmtId="4">
    <oc r="D78">
      <v>0</v>
    </oc>
    <nc r="D78">
      <v>16.25</v>
    </nc>
  </rcc>
  <rcc rId="17133" sId="6" numFmtId="4">
    <oc r="C84">
      <v>660</v>
    </oc>
    <nc r="C84">
      <v>1560.3</v>
    </nc>
  </rcc>
  <rcc rId="17134" sId="6" numFmtId="4">
    <oc r="D84">
      <v>0</v>
    </oc>
    <nc r="D84">
      <v>77.107420000000005</v>
    </nc>
  </rcc>
  <rcc rId="17135" sId="6" numFmtId="4">
    <oc r="D86">
      <v>125</v>
    </oc>
    <nc r="D86">
      <v>277.74396999999999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17081" sId="6">
    <oc r="D56" t="inlineStr">
      <is>
        <t>исполнено на 01.02.2020 г.</t>
      </is>
    </oc>
    <nc r="D56" t="inlineStr">
      <is>
        <t>исполнено на 01.03.2020 г.</t>
      </is>
    </nc>
  </rcc>
  <rcc rId="17082" sId="6">
    <oc r="D3" t="inlineStr">
      <is>
        <t>исполнен на 01.02.2020 г.</t>
      </is>
    </oc>
    <nc r="D3" t="inlineStr">
      <is>
        <t>исполнен на 01.03.2020 г.</t>
      </is>
    </nc>
  </rcc>
  <rcc rId="17083" sId="6">
    <oc r="A1" t="inlineStr">
      <is>
        <t xml:space="preserve">                     Анализ исполнения бюджета Ильинского сельского поселения на 01.02.2020 г.</t>
      </is>
    </oc>
    <nc r="A1" t="inlineStr">
      <is>
        <t xml:space="preserve">                     Анализ исполнения бюджета Ильинского сельского поселения на 01.03.2020 г.</t>
      </is>
    </nc>
  </rcc>
  <rcc rId="17084" sId="6" numFmtId="4">
    <oc r="D6">
      <v>2.0882000000000001</v>
    </oc>
    <nc r="D6">
      <v>9.1025399999999994</v>
    </nc>
  </rcc>
  <rcc rId="17085" sId="6" numFmtId="4">
    <oc r="D8">
      <v>26.460339999999999</v>
    </oc>
    <nc r="D8">
      <v>48.967919999999999</v>
    </nc>
  </rcc>
  <rcc rId="17086" sId="6" numFmtId="4">
    <oc r="D9">
      <v>0.18004000000000001</v>
    </oc>
    <nc r="D9">
      <v>0.30687999999999999</v>
    </nc>
  </rcc>
  <rcc rId="17087" sId="6" numFmtId="4">
    <oc r="D10">
      <v>36.307650000000002</v>
    </oc>
    <nc r="D10">
      <v>70.094430000000003</v>
    </nc>
  </rcc>
  <rcc rId="17088" sId="6" numFmtId="4">
    <oc r="D15">
      <v>2.40035</v>
    </oc>
    <nc r="D15">
      <v>32.598550000000003</v>
    </nc>
  </rcc>
  <rcc rId="17089" sId="6" numFmtId="4">
    <oc r="D16">
      <v>24.45392</v>
    </oc>
    <nc r="D16">
      <v>47.872239999999998</v>
    </nc>
  </rcc>
  <rcc rId="17090" sId="6" numFmtId="4">
    <oc r="D28">
      <v>3.9630000000000001</v>
    </oc>
    <nc r="D28">
      <v>31.574000000000002</v>
    </nc>
  </rcc>
  <rcc rId="17091" sId="6" numFmtId="4">
    <oc r="D29">
      <v>0</v>
    </oc>
    <nc r="D29">
      <v>16.1403</v>
    </nc>
  </rcc>
  <rcc rId="17092" sId="6" numFmtId="4">
    <oc r="D43">
      <v>142.23099999999999</v>
    </oc>
    <nc r="D43">
      <v>284.46199999999999</v>
    </nc>
  </rcc>
  <rcc rId="17093" sId="6" numFmtId="4">
    <oc r="D45">
      <v>0</v>
    </oc>
    <nc r="D45">
      <v>90.146000000000001</v>
    </nc>
  </rcc>
  <rcc rId="17094" sId="6" numFmtId="4">
    <oc r="D47">
      <v>14.933299999999999</v>
    </oc>
    <nc r="D47">
      <v>29.866599999999998</v>
    </nc>
  </rcc>
  <rcc rId="17095" sId="6" numFmtId="4">
    <oc r="C46">
      <v>433.39</v>
    </oc>
    <nc r="C46">
      <v>0</v>
    </nc>
  </rcc>
  <rfmt sheetId="6" sqref="D7">
    <dxf>
      <numFmt numFmtId="2" formatCode="0.00"/>
    </dxf>
  </rfmt>
  <rfmt sheetId="6" sqref="D7">
    <dxf>
      <numFmt numFmtId="183" formatCode="0.000"/>
    </dxf>
  </rfmt>
  <rfmt sheetId="6" sqref="D7">
    <dxf>
      <numFmt numFmtId="174" formatCode="0.0000"/>
    </dxf>
  </rfmt>
  <rfmt sheetId="6" sqref="D7">
    <dxf>
      <numFmt numFmtId="168" formatCode="0.00000"/>
    </dxf>
  </rfmt>
  <rfmt sheetId="6" sqref="D7">
    <dxf>
      <numFmt numFmtId="173" formatCode="0.000000"/>
    </dxf>
  </rfmt>
  <rcc rId="17096" sId="6" numFmtId="4">
    <oc r="D11">
      <v>-4.8643599999999996</v>
    </oc>
    <nc r="D11">
      <v>-9.5599100000000004</v>
    </nc>
  </rcc>
  <rfmt sheetId="6" sqref="D7">
    <dxf>
      <numFmt numFmtId="168" formatCode="0.00000"/>
    </dxf>
  </rfmt>
  <rfmt sheetId="6" sqref="D7">
    <dxf>
      <numFmt numFmtId="174" formatCode="0.0000"/>
    </dxf>
  </rfmt>
  <rfmt sheetId="6" sqref="D7">
    <dxf>
      <numFmt numFmtId="183" formatCode="0.000"/>
    </dxf>
  </rfmt>
  <rfmt sheetId="6" sqref="D7">
    <dxf>
      <numFmt numFmtId="2" formatCode="0.00"/>
    </dxf>
  </rfmt>
  <rfmt sheetId="6" sqref="D7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17032" sId="5" numFmtId="4">
    <oc r="D6">
      <v>13.70337</v>
    </oc>
    <nc r="D6">
      <v>45.9026</v>
    </nc>
  </rcc>
  <rcc rId="17033" sId="5" numFmtId="4">
    <oc r="D8">
      <v>27.999839999999999</v>
    </oc>
    <nc r="D8">
      <v>51.816960000000002</v>
    </nc>
  </rcc>
  <rcc rId="17034" sId="5" numFmtId="4">
    <oc r="D9">
      <v>0.19053</v>
    </oc>
    <nc r="D9">
      <v>0.32474999999999998</v>
    </nc>
  </rcc>
  <rcc rId="17035" sId="5" numFmtId="4">
    <oc r="D10">
      <v>38.420090000000002</v>
    </oc>
    <nc r="D10">
      <v>74.172640000000001</v>
    </nc>
  </rcc>
  <rcc rId="17036" sId="5" numFmtId="4">
    <oc r="D11">
      <v>-5.1473699999999996</v>
    </oc>
    <nc r="D11">
      <v>-10.11612</v>
    </nc>
  </rcc>
  <rcc rId="17037" sId="5" numFmtId="4">
    <oc r="D15">
      <v>6.2659700000000003</v>
    </oc>
    <nc r="D15">
      <v>12.757580000000001</v>
    </nc>
  </rcc>
  <rcc rId="17038" sId="5" numFmtId="4">
    <oc r="D16">
      <v>64.251040000000003</v>
    </oc>
    <nc r="D16">
      <v>101.22521999999999</v>
    </nc>
  </rcc>
  <rcc rId="17039" sId="5" numFmtId="4">
    <oc r="D18">
      <v>0.4</v>
    </oc>
    <nc r="D18">
      <v>1.1000000000000001</v>
    </nc>
  </rcc>
  <rcc rId="17040" sId="5" numFmtId="4">
    <oc r="D29">
      <v>4.1669999999999998</v>
    </oc>
    <nc r="D29">
      <v>8.3339999999999996</v>
    </nc>
  </rcc>
  <rcc rId="17041" sId="5" numFmtId="4">
    <oc r="D42">
      <v>273.654</v>
    </oc>
    <nc r="D42">
      <v>547.30799999999999</v>
    </nc>
  </rcc>
  <rcc rId="17042" sId="5" numFmtId="4">
    <oc r="D44">
      <v>0</v>
    </oc>
    <nc r="D44">
      <v>96.046000000000006</v>
    </nc>
  </rcc>
  <rcc rId="17043" sId="5" numFmtId="4">
    <oc r="D46">
      <v>14.933299999999999</v>
    </oc>
    <nc r="D46">
      <v>29.866599999999998</v>
    </nc>
  </rcc>
  <rcc rId="17044" sId="5" numFmtId="4">
    <oc r="D59">
      <v>36.070070000000001</v>
    </oc>
    <nc r="D59">
      <v>168.88846000000001</v>
    </nc>
  </rcc>
  <rcc rId="17045" sId="5" numFmtId="4">
    <oc r="D66">
      <v>4</v>
    </oc>
    <nc r="D66">
      <v>19.79326</v>
    </nc>
  </rcc>
  <rcc rId="17046" sId="5" numFmtId="4">
    <oc r="D75">
      <v>0</v>
    </oc>
    <nc r="D75">
      <v>59.453749999999999</v>
    </nc>
  </rcc>
  <rcc rId="17047" sId="5" numFmtId="4">
    <oc r="C76">
      <v>2777.16</v>
    </oc>
    <nc r="C76">
      <v>3696.06</v>
    </nc>
  </rcc>
  <rcc rId="17048" sId="5" numFmtId="4">
    <oc r="D76">
      <v>34.097999999999999</v>
    </oc>
    <nc r="D76">
      <v>223.58099999999999</v>
    </nc>
  </rcc>
  <rcc rId="17049" sId="5" numFmtId="4">
    <oc r="D81">
      <v>0</v>
    </oc>
    <nc r="D81">
      <v>111.38188</v>
    </nc>
  </rcc>
  <rcc rId="17050" sId="5" numFmtId="4">
    <oc r="D84">
      <v>220</v>
    </oc>
    <nc r="D84">
      <v>496.14755000000002</v>
    </nc>
  </rcc>
  <rcc rId="17051" sId="5" numFmtId="4">
    <oc r="D92">
      <v>0</v>
    </oc>
    <nc r="D92">
      <v>8.5850000000000009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3" sqref="C133:D133">
    <dxf>
      <numFmt numFmtId="2" formatCode="0.00"/>
    </dxf>
  </rfmt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cc rId="19268" sId="3" numFmtId="4">
    <oc r="D78">
      <v>437.96341999999999</v>
    </oc>
    <nc r="D78">
      <v>2184.6098000000002</v>
    </nc>
  </rcc>
  <rcc rId="19269" sId="3" numFmtId="4">
    <oc r="D80">
      <v>350.39904000000001</v>
    </oc>
    <nc r="D80">
      <v>956.59857999999997</v>
    </nc>
  </rcc>
  <rcc rId="19270" sId="3" numFmtId="4">
    <oc r="D83">
      <v>1392.7380000000001</v>
    </oc>
    <nc r="D83">
      <v>2818.355</v>
    </nc>
  </rcc>
  <rcc rId="19271" sId="3" numFmtId="4">
    <oc r="D85">
      <v>179.2</v>
    </oc>
    <nc r="D85">
      <v>358.4</v>
    </nc>
  </rcc>
  <rcc rId="19272" sId="3" numFmtId="4">
    <nc r="C87">
      <v>0</v>
    </nc>
  </rcc>
  <rcc rId="19273" sId="3" numFmtId="4">
    <nc r="D87">
      <v>0</v>
    </nc>
  </rcc>
  <rcc rId="19274" sId="3" numFmtId="4">
    <oc r="D88">
      <v>19</v>
    </oc>
    <nc r="D88">
      <v>100.60724999999999</v>
    </nc>
  </rcc>
  <rcc rId="19275" sId="3" numFmtId="4">
    <oc r="D89">
      <v>59.610489999999999</v>
    </oc>
    <nc r="D89">
      <v>262.47237999999999</v>
    </nc>
  </rcc>
  <rcc rId="19276" sId="3" numFmtId="4">
    <oc r="D93">
      <v>0</v>
    </oc>
    <nc r="D93">
      <v>21</v>
    </nc>
  </rcc>
  <rcc rId="19277" sId="3" numFmtId="4">
    <oc r="D95">
      <v>0</v>
    </oc>
    <nc r="D95">
      <v>2.25</v>
    </nc>
  </rcc>
  <rcc rId="19278" sId="3" numFmtId="4">
    <nc r="D96">
      <v>0</v>
    </nc>
  </rcc>
  <rcc rId="19279" sId="3">
    <nc r="F96">
      <f>SUM(D96-C96)</f>
    </nc>
  </rcc>
  <rcc rId="19280" sId="3" numFmtId="4">
    <nc r="E96">
      <f>SUM(D96/C96*100)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17241" sId="7" numFmtId="34">
    <oc r="D57">
      <v>33.744770000000003</v>
    </oc>
    <nc r="D57">
      <v>161.53971999999999</v>
    </nc>
  </rcc>
  <rcc rId="17242" sId="7" numFmtId="34">
    <oc r="D64">
      <v>4</v>
    </oc>
    <nc r="D64">
      <v>17.79326</v>
    </nc>
  </rcc>
  <rcc rId="17243" sId="7" numFmtId="34">
    <oc r="C73">
      <v>0</v>
    </oc>
    <nc r="C73">
      <v>55</v>
    </nc>
  </rcc>
  <rcc rId="17244" sId="7" numFmtId="34">
    <oc r="D73">
      <v>0</v>
    </oc>
    <nc r="D73">
      <v>55</v>
    </nc>
  </rcc>
  <rcc rId="17245" sId="7" numFmtId="34">
    <oc r="D74">
      <v>8.8559999999999999</v>
    </oc>
    <nc r="D74">
      <v>103.6065</v>
    </nc>
  </rcc>
  <rcc rId="17246" sId="7" numFmtId="34">
    <oc r="C79">
      <v>1189.325</v>
    </oc>
    <nc r="C79">
      <v>2022.5250000000001</v>
    </nc>
  </rcc>
  <rcc rId="17247" sId="7" numFmtId="34">
    <oc r="D79">
      <v>0</v>
    </oc>
    <nc r="D79">
      <v>87.174840000000003</v>
    </nc>
  </rcc>
  <rcc rId="17248" sId="7" numFmtId="34">
    <oc r="D81">
      <v>150</v>
    </oc>
    <nc r="D81">
      <v>300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2.xml><?xml version="1.0" encoding="utf-8"?>
<revisions xmlns="http://schemas.openxmlformats.org/spreadsheetml/2006/main" xmlns:r="http://schemas.openxmlformats.org/officeDocument/2006/relationships">
  <rcc rId="17278" sId="8">
    <oc r="D54" t="inlineStr">
      <is>
        <t>исполнено на 01.02.2020 г.</t>
      </is>
    </oc>
    <nc r="D54" t="inlineStr">
      <is>
        <t>исполнено на 01.03.2020 г.</t>
      </is>
    </nc>
  </rcc>
  <rcc rId="17279" sId="8">
    <oc r="D3" t="inlineStr">
      <is>
        <t>исполнен на 01.02.2020 г.</t>
      </is>
    </oc>
    <nc r="D3" t="inlineStr">
      <is>
        <t>исполнен на 01.03.2020 г.</t>
      </is>
    </nc>
  </rcc>
  <rcc rId="17280" sId="8">
    <oc r="A1" t="inlineStr">
      <is>
        <t xml:space="preserve">                     Анализ исполнения бюджета Моргаушского сельского поселения на 01.02.2020 г.</t>
      </is>
    </oc>
    <nc r="A1" t="inlineStr">
      <is>
        <t xml:space="preserve">                     Анализ исполнения бюджета Моргаушского сельского поселения на 01.03.2020 г.</t>
      </is>
    </nc>
  </rcc>
  <rcc rId="17281" sId="8" numFmtId="4">
    <oc r="D6">
      <v>78.23724</v>
    </oc>
    <nc r="D6">
      <v>211.54826</v>
    </nc>
  </rcc>
  <rcc rId="17282" sId="8" numFmtId="4">
    <oc r="D8">
      <v>15.58752</v>
    </oc>
    <nc r="D8">
      <v>28.846530000000001</v>
    </nc>
  </rcc>
  <rcc rId="17283" sId="8" numFmtId="4">
    <oc r="D9">
      <v>0.10606</v>
    </oc>
    <nc r="D9">
      <v>0.18078</v>
    </nc>
  </rcc>
  <rcc rId="17284" sId="8" numFmtId="4">
    <oc r="D10">
      <v>21.388500000000001</v>
    </oc>
    <nc r="D10">
      <v>41.291980000000002</v>
    </nc>
  </rcc>
  <rcc rId="17285" sId="8" numFmtId="4">
    <oc r="D11">
      <v>-2.8655300000000001</v>
    </oc>
    <nc r="D11">
      <v>-5.6316199999999998</v>
    </nc>
  </rcc>
  <rcc rId="17286" sId="8" numFmtId="4">
    <oc r="D15">
      <v>19.577870000000001</v>
    </oc>
    <nc r="D15">
      <v>49.820329999999998</v>
    </nc>
  </rcc>
  <rcc rId="17287" sId="8" numFmtId="4">
    <oc r="D16">
      <v>108.80298999999999</v>
    </oc>
    <nc r="D16">
      <v>267.38141000000002</v>
    </nc>
  </rcc>
  <rcc rId="17288" sId="8" numFmtId="4">
    <oc r="D41">
      <v>429.64299999999997</v>
    </oc>
    <nc r="D41">
      <v>859.28599999999994</v>
    </nc>
  </rcc>
  <rcc rId="17289" sId="8" numFmtId="4">
    <oc r="D43">
      <v>0</v>
    </oc>
    <nc r="D43">
      <v>38.918999999999997</v>
    </nc>
  </rcc>
  <rcc rId="17290" sId="8" numFmtId="4">
    <oc r="D48">
      <v>0</v>
    </oc>
    <nc r="D48">
      <v>473.94148000000001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4506" sId="17">
    <oc r="D55" t="inlineStr">
      <is>
        <t>исполнено на 01.04.2020г.</t>
      </is>
    </oc>
    <nc r="D55" t="inlineStr">
      <is>
        <t>исполнено на 01.05.2020г.</t>
      </is>
    </nc>
  </rcc>
  <rcc rId="24507" sId="17">
    <oc r="D3" t="inlineStr">
      <is>
        <t>исполнен на 01.04.2020 г.</t>
      </is>
    </oc>
    <nc r="D3" t="inlineStr">
      <is>
        <t>исполнен на 01.05.2020 г.</t>
      </is>
    </nc>
  </rcc>
  <rcc rId="24508" sId="17">
    <oc r="A1" t="inlineStr">
      <is>
        <t xml:space="preserve">                     Анализ исполнения бюджета Юськасинского сельского поселения на 01.04.2020 г.</t>
      </is>
    </oc>
    <nc r="A1" t="inlineStr">
      <is>
        <t xml:space="preserve">                     Анализ исполнения бюджета Юськасинского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24189" sId="8">
    <oc r="D54" t="inlineStr">
      <is>
        <t>исполнено на 01.04.2020 г.</t>
      </is>
    </oc>
    <nc r="D54" t="inlineStr">
      <is>
        <t>исполнено на 01.05.2020 г.</t>
      </is>
    </nc>
  </rcc>
  <rcc rId="24190" sId="8">
    <oc r="D3" t="inlineStr">
      <is>
        <t>исполнен на 01.04.2020 г.</t>
      </is>
    </oc>
    <nc r="D3" t="inlineStr">
      <is>
        <t>исполнен на 01.05.2020 г.</t>
      </is>
    </nc>
  </rcc>
  <rcc rId="24191" sId="8">
    <oc r="A1" t="inlineStr">
      <is>
        <t xml:space="preserve">                     Анализ исполнения бюджета Моргаушского сельского поселения на 01.04.2020 г.</t>
      </is>
    </oc>
    <nc r="A1" t="inlineStr">
      <is>
        <t xml:space="preserve">                     Анализ исполнения бюджета Моргаушского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22553" sId="14">
    <oc r="D54" t="inlineStr">
      <is>
        <t>исполнено на 01.03.2020 г.</t>
      </is>
    </oc>
    <nc r="D54" t="inlineStr">
      <is>
        <t>исполнено на 01.04.2020 г.</t>
      </is>
    </nc>
  </rcc>
  <rcc rId="22554" sId="14">
    <oc r="D3" t="inlineStr">
      <is>
        <t>исполнен на 01.03.2020 г.</t>
      </is>
    </oc>
    <nc r="D3" t="inlineStr">
      <is>
        <t>исполнен на 01.04.2020 г.</t>
      </is>
    </nc>
  </rcc>
  <rcc rId="22555" sId="14">
    <oc r="A1" t="inlineStr">
      <is>
        <t xml:space="preserve">                     Анализ исполнения бюджета Чуманкасинского сельского поселения на 01.03.2020 г.</t>
      </is>
    </oc>
    <nc r="A1" t="inlineStr">
      <is>
        <t xml:space="preserve">                     Анализ исполнения бюджета Чуманкасинского сельского поселения на 01.04.2020 г.</t>
      </is>
    </nc>
  </rcc>
  <rcc rId="22556" sId="14" numFmtId="4">
    <oc r="D6">
      <v>8.99573</v>
    </oc>
    <nc r="D6">
      <v>20.325659999999999</v>
    </nc>
  </rcc>
  <rcc rId="22557" sId="14" numFmtId="4">
    <oc r="D8">
      <v>25.819459999999999</v>
    </oc>
    <nc r="D8">
      <v>38.702889999999996</v>
    </nc>
  </rcc>
  <rcc rId="22558" sId="14" numFmtId="4">
    <oc r="D9">
      <v>0.16178999999999999</v>
    </oc>
    <nc r="D9">
      <v>0.25230999999999998</v>
    </nc>
  </rcc>
  <rcc rId="22559" sId="14" numFmtId="4">
    <oc r="D10">
      <v>36.958880000000001</v>
    </oc>
    <nc r="D10">
      <v>54.321570000000001</v>
    </nc>
  </rcc>
  <rcc rId="22560" sId="14" numFmtId="4">
    <oc r="D11">
      <v>-5.04068</v>
    </oc>
    <nc r="D11">
      <v>-7.9943600000000004</v>
    </nc>
  </rcc>
  <rcc rId="22561" sId="14" numFmtId="4">
    <oc r="D13">
      <v>0</v>
    </oc>
    <nc r="D13">
      <v>39.952500000000001</v>
    </nc>
  </rcc>
  <rcc rId="22562" sId="14" numFmtId="4">
    <oc r="D15">
      <v>0.80608999999999997</v>
    </oc>
    <nc r="D15">
      <v>2.2241200000000001</v>
    </nc>
  </rcc>
  <rcc rId="22563" sId="14" numFmtId="4">
    <oc r="D16">
      <v>18.121690000000001</v>
    </oc>
    <nc r="D16">
      <v>64.61806</v>
    </nc>
  </rcc>
  <rcc rId="22564" sId="14" numFmtId="4">
    <oc r="C30">
      <v>0</v>
    </oc>
    <nc r="C30">
      <v>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1.xml><?xml version="1.0" encoding="utf-8"?>
<revisions xmlns="http://schemas.openxmlformats.org/spreadsheetml/2006/main" xmlns:r="http://schemas.openxmlformats.org/officeDocument/2006/relationships">
  <rcc rId="17320" sId="8" numFmtId="34">
    <oc r="D58">
      <v>107.17243000000001</v>
    </oc>
    <nc r="D58">
      <v>262.72325000000001</v>
    </nc>
  </rcc>
  <rcc rId="17321" sId="8" numFmtId="34">
    <oc r="D63">
      <v>0</v>
    </oc>
    <nc r="D63">
      <v>7</v>
    </nc>
  </rcc>
  <rcc rId="17322" sId="8" numFmtId="34">
    <oc r="D74">
      <v>68.609889999999993</v>
    </oc>
    <nc r="D74">
      <v>185.90031999999999</v>
    </nc>
  </rcc>
  <rcc rId="17323" sId="8" numFmtId="34">
    <oc r="C75">
      <v>2264.0731500000002</v>
    </oc>
    <nc r="C75">
      <v>2643.8731499999999</v>
    </nc>
  </rcc>
  <rcc rId="17324" sId="8" numFmtId="34">
    <oc r="D75">
      <v>4.3239999999999998</v>
    </oc>
    <nc r="D75">
      <v>69.600999999999999</v>
    </nc>
  </rcc>
  <rcc rId="17325" sId="8" numFmtId="34">
    <oc r="D80">
      <v>38.148600000000002</v>
    </oc>
    <nc r="D80">
      <v>143.2996</v>
    </nc>
  </rcc>
  <rcc rId="17326" sId="8" numFmtId="34">
    <oc r="D82">
      <v>371.43299999999999</v>
    </oc>
    <nc r="D82">
      <v>742.86599999999999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fmt sheetId="2" sqref="BR14:BR31">
    <dxf>
      <numFmt numFmtId="172" formatCode="#,##0.00000"/>
    </dxf>
  </rfmt>
  <rfmt sheetId="2" sqref="BR14:BR31">
    <dxf>
      <numFmt numFmtId="185" formatCode="#,##0.0000"/>
    </dxf>
  </rfmt>
  <rfmt sheetId="2" sqref="BR14:BR31">
    <dxf>
      <numFmt numFmtId="186" formatCode="#,##0.000"/>
    </dxf>
  </rfmt>
  <rfmt sheetId="2" sqref="BR14:BR31">
    <dxf>
      <numFmt numFmtId="4" formatCode="#,##0.00"/>
    </dxf>
  </rfmt>
  <rfmt sheetId="2" sqref="BZ14:CA31">
    <dxf>
      <numFmt numFmtId="172" formatCode="#,##0.00000"/>
    </dxf>
  </rfmt>
  <rfmt sheetId="2" sqref="BZ14:CA31">
    <dxf>
      <numFmt numFmtId="185" formatCode="#,##0.0000"/>
    </dxf>
  </rfmt>
  <rfmt sheetId="2" sqref="BZ14:CA31">
    <dxf>
      <numFmt numFmtId="186" formatCode="#,##0.000"/>
    </dxf>
  </rfmt>
  <rfmt sheetId="2" sqref="BZ14:CA31">
    <dxf>
      <numFmt numFmtId="4" formatCode="#,##0.00"/>
    </dxf>
  </rfmt>
  <rfmt sheetId="2" sqref="BZ14:CA31">
    <dxf>
      <numFmt numFmtId="167" formatCode="#,##0.0"/>
    </dxf>
  </rfmt>
  <rfmt sheetId="2" sqref="CG14:CG31">
    <dxf>
      <numFmt numFmtId="186" formatCode="#,##0.000"/>
    </dxf>
  </rfmt>
  <rfmt sheetId="2" sqref="CG14:CG31">
    <dxf>
      <numFmt numFmtId="4" formatCode="#,##0.00"/>
    </dxf>
  </rfmt>
  <rfmt sheetId="2" sqref="CG14:CG31">
    <dxf>
      <numFmt numFmtId="167" formatCode="#,##0.0"/>
    </dxf>
  </rfmt>
  <rfmt sheetId="2" sqref="CL14:CM31">
    <dxf>
      <numFmt numFmtId="186" formatCode="#,##0.000"/>
    </dxf>
  </rfmt>
  <rfmt sheetId="2" sqref="CL14:CM31">
    <dxf>
      <numFmt numFmtId="4" formatCode="#,##0.00"/>
    </dxf>
  </rfmt>
  <rfmt sheetId="2" sqref="CL14:CM31">
    <dxf>
      <numFmt numFmtId="167" formatCode="#,##0.0"/>
    </dxf>
  </rfmt>
  <rcc rId="23913" sId="1">
    <oc r="D27">
      <f>D24+D23+D25+D26</f>
    </oc>
    <nc r="D27">
      <f>D24+D23</f>
    </nc>
  </rcc>
  <rcc rId="23914" sId="1">
    <oc r="G27">
      <f>G24+G23+G26</f>
    </oc>
    <nc r="G27">
      <f>G24+G23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1.xml><?xml version="1.0" encoding="utf-8"?>
<revisions xmlns="http://schemas.openxmlformats.org/spreadsheetml/2006/main" xmlns:r="http://schemas.openxmlformats.org/officeDocument/2006/relationships">
  <rcc rId="22190" sId="10">
    <oc r="D54" t="inlineStr">
      <is>
        <t>исполнено на 01.03.2020 г.</t>
      </is>
    </oc>
    <nc r="D54" t="inlineStr">
      <is>
        <t>исполнено на 01.04.2020 г.</t>
      </is>
    </nc>
  </rcc>
  <rcc rId="22191" sId="10">
    <oc r="D3" t="inlineStr">
      <is>
        <t>исполнен на 01.03.2020 г.</t>
      </is>
    </oc>
    <nc r="D3" t="inlineStr">
      <is>
        <t>исполнен на 01.04.2020 г.</t>
      </is>
    </nc>
  </rcc>
  <rcc rId="22192" sId="10">
    <oc r="A1" t="inlineStr">
      <is>
        <t xml:space="preserve">                     Анализ исполнения бюджета Орининского сельского поселения на 01.03.2020 г.</t>
      </is>
    </oc>
    <nc r="A1" t="inlineStr">
      <is>
        <t xml:space="preserve">                     Анализ исполнения бюджета Орининского сельского поселения на 01.04.2020 г.</t>
      </is>
    </nc>
  </rcc>
  <rcc rId="22193" sId="10" numFmtId="4">
    <oc r="D6">
      <v>31.536549999999998</v>
    </oc>
    <nc r="D6">
      <v>55.42022</v>
    </nc>
  </rcc>
  <rcc rId="22194" sId="10" numFmtId="4">
    <oc r="D8">
      <v>34.544629999999998</v>
    </oc>
    <nc r="D8">
      <v>51.781790000000001</v>
    </nc>
  </rcc>
  <rcc rId="22195" sId="10" numFmtId="4">
    <oc r="D9">
      <v>0.21648000000000001</v>
    </oc>
    <nc r="D9">
      <v>0.33756000000000003</v>
    </nc>
  </rcc>
  <rcc rId="22196" sId="10" numFmtId="4">
    <oc r="D10">
      <v>49.448439999999998</v>
    </oc>
    <nc r="D10">
      <v>72.678510000000003</v>
    </nc>
  </rcc>
  <rcc rId="22197" sId="10" numFmtId="4">
    <oc r="D11">
      <v>-6.7440699999999998</v>
    </oc>
    <nc r="D11">
      <v>-10.6959</v>
    </nc>
  </rcc>
  <rcc rId="22198" sId="10" numFmtId="4">
    <oc r="D13">
      <v>0</v>
    </oc>
    <nc r="D13">
      <v>4.1540999999999997</v>
    </nc>
  </rcc>
  <rcc rId="22199" sId="10" numFmtId="4">
    <oc r="D15">
      <v>7.9936499999999997</v>
    </oc>
    <nc r="D15">
      <v>12.48854</v>
    </nc>
  </rcc>
  <rcc rId="22200" sId="10" numFmtId="4">
    <oc r="D16">
      <v>67.311139999999995</v>
    </oc>
    <nc r="D16">
      <v>110.31704000000001</v>
    </nc>
  </rcc>
  <rcc rId="22201" sId="10" numFmtId="4">
    <oc r="D18">
      <v>2.4500000000000002</v>
    </oc>
    <nc r="D18">
      <v>3.25</v>
    </nc>
  </rcc>
  <rcc rId="22202" sId="10" numFmtId="4">
    <oc r="D27">
      <v>10.23612</v>
    </oc>
    <nc r="D27">
      <v>48.071919999999999</v>
    </nc>
  </rcc>
  <rcc rId="22203" sId="10" numFmtId="4">
    <oc r="D28">
      <v>9</v>
    </oc>
    <nc r="D28">
      <v>13.5</v>
    </nc>
  </rcc>
  <rcc rId="22204" sId="10" numFmtId="4">
    <oc r="C30">
      <v>0</v>
    </oc>
    <nc r="C30">
      <v>50</v>
    </nc>
  </rcc>
  <rcc rId="22205" sId="10" numFmtId="4">
    <oc r="D41">
      <v>266.16199999999998</v>
    </oc>
    <nc r="D41">
      <v>399.24299999999999</v>
    </nc>
  </rcc>
  <rcc rId="22206" sId="10" numFmtId="4">
    <oc r="C42">
      <v>150</v>
    </oc>
    <nc r="C42">
      <v>265</v>
    </nc>
  </rcc>
  <rcc rId="22207" sId="10" numFmtId="4">
    <oc r="C43">
      <f>831.265+1663.1</f>
    </oc>
    <nc r="C43">
      <v>3828.3399899999999</v>
    </nc>
  </rcc>
  <rcc rId="22208" sId="10" numFmtId="4">
    <oc r="D43">
      <v>72.888999999999996</v>
    </oc>
    <nc r="D43">
      <v>118.05500000000001</v>
    </nc>
  </rcc>
  <rcc rId="22209" sId="10" numFmtId="4">
    <oc r="C45">
      <v>183.38800000000001</v>
    </oc>
    <nc r="C45">
      <v>184.863</v>
    </nc>
  </rcc>
  <rcc rId="22210" sId="10" numFmtId="4">
    <oc r="D45">
      <v>29.866599999999998</v>
    </oc>
    <nc r="D45">
      <v>44.799900000000001</v>
    </nc>
  </rcc>
  <rcc rId="22211" sId="10" numFmtId="4">
    <nc r="C46">
      <v>7852.1431000000002</v>
    </nc>
  </rcc>
  <rcc rId="22212" sId="10" numFmtId="4">
    <oc r="C47">
      <v>0</v>
    </oc>
    <nc r="C47">
      <v>277.19049000000001</v>
    </nc>
  </rcc>
  <rcc rId="22213" sId="10" numFmtId="4">
    <oc r="D47">
      <v>0</v>
    </oc>
    <nc r="D47">
      <v>88.266300000000001</v>
    </nc>
  </rcc>
  <rcc rId="22214" sId="10" numFmtId="34">
    <oc r="D58">
      <v>143.68393</v>
    </oc>
    <nc r="D58">
      <v>256.92331999999999</v>
    </nc>
  </rcc>
  <rcc rId="22215" sId="10" numFmtId="34">
    <oc r="C65">
      <v>179.208</v>
    </oc>
    <nc r="C65">
      <v>180.68299999999999</v>
    </nc>
  </rcc>
  <rcc rId="22216" sId="10" numFmtId="34">
    <oc r="D65">
      <v>19.795000000000002</v>
    </oc>
    <nc r="D65">
      <v>35.588999999999999</v>
    </nc>
  </rcc>
  <rcc rId="22217" sId="10" numFmtId="34">
    <oc r="C74">
      <v>864.399</v>
    </oc>
    <nc r="C74">
      <v>1182.6652999999999</v>
    </nc>
  </rcc>
  <rcc rId="22218" sId="10" numFmtId="34">
    <oc r="C75">
      <v>2457.8049999999998</v>
    </oc>
    <nc r="C75">
      <v>2756.1648100000002</v>
    </nc>
  </rcc>
  <rcc rId="22219" sId="10" numFmtId="34">
    <oc r="D75">
      <v>86.006</v>
    </oc>
    <nc r="D75">
      <v>135.113</v>
    </nc>
  </rcc>
  <rcc rId="22220" sId="10" numFmtId="34">
    <oc r="C76">
      <v>0</v>
    </oc>
    <nc r="C76">
      <v>101.667</v>
    </nc>
  </rcc>
  <rcc rId="22221" sId="10" numFmtId="34">
    <oc r="C80">
      <v>517.96500000000003</v>
    </oc>
    <nc r="C80">
      <v>8286.7520999999997</v>
    </nc>
  </rcc>
  <rcc rId="22222" sId="10" numFmtId="34">
    <oc r="D80">
      <v>106.46276</v>
    </oc>
    <nc r="D80">
      <v>144.32549</v>
    </nc>
  </rcc>
  <rcc rId="22223" sId="10" numFmtId="34">
    <oc r="C83">
      <v>1674.3</v>
    </oc>
    <nc r="C83">
      <v>3018.2749899999999</v>
    </nc>
  </rcc>
  <rcc rId="22224" sId="10" numFmtId="34">
    <oc r="D83">
      <v>237</v>
    </oc>
    <nc r="D83">
      <v>240.71199999999999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24089" sId="2">
    <oc r="B5" t="inlineStr">
      <is>
        <t>об исполнении бюджетов поселений  Моргаушского района  на 1 апреля 2020 г.</t>
      </is>
    </oc>
    <nc r="B5" t="inlineStr">
      <is>
        <t>об исполнении бюджетов поселений  Моргаушского района  на 1 мая 2020 г.</t>
      </is>
    </nc>
  </rcc>
  <rcc rId="24090" sId="3">
    <oc r="D74" t="inlineStr">
      <is>
        <t xml:space="preserve">исполнено на 01.04.2020 г. </t>
      </is>
    </oc>
    <nc r="D74" t="inlineStr">
      <is>
        <t xml:space="preserve">исполнено на 01.05.2020 г. </t>
      </is>
    </nc>
  </rcc>
  <rcc rId="24091" sId="3">
    <oc r="D3" t="inlineStr">
      <is>
        <t>исполнено на 01.04.2020 г.</t>
      </is>
    </oc>
    <nc r="D3" t="inlineStr">
      <is>
        <t>исполнено на 01.05.2020 г.</t>
      </is>
    </nc>
  </rcc>
  <rcc rId="24092" sId="3">
    <oc r="A2" t="inlineStr">
      <is>
        <t xml:space="preserve">                                                        Моргаушского района на 01.04.2020 г. </t>
      </is>
    </oc>
    <nc r="A2" t="inlineStr">
      <is>
        <t xml:space="preserve">                                                        Моргаушского района на 01.05.2020 г. </t>
      </is>
    </nc>
  </rcc>
  <rcc rId="24093" sId="4">
    <oc r="D50" t="inlineStr">
      <is>
        <t>исполнено на 01.04.2020 г.</t>
      </is>
    </oc>
    <nc r="D50" t="inlineStr">
      <is>
        <t>исполнено на 01.05.2020 г.</t>
      </is>
    </nc>
  </rcc>
  <rcc rId="24094" sId="4">
    <oc r="D3" t="inlineStr">
      <is>
        <t>исполнен на 01.04.2020 г.</t>
      </is>
    </oc>
    <nc r="D3" t="inlineStr">
      <is>
        <t>исполнен на 01.05.2020 г.</t>
      </is>
    </nc>
  </rcc>
  <rcc rId="24095" sId="4">
    <oc r="A1" t="inlineStr">
      <is>
        <t xml:space="preserve">                     Анализ исполнения бюджета Александровского сельского поселения на 01.04.2020 г.</t>
      </is>
    </oc>
    <nc r="A1" t="inlineStr">
      <is>
        <t xml:space="preserve">                     Анализ исполнения бюджета Александровского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1.xml><?xml version="1.0" encoding="utf-8"?>
<revisions xmlns="http://schemas.openxmlformats.org/spreadsheetml/2006/main" xmlns:r="http://schemas.openxmlformats.org/officeDocument/2006/relationships">
  <rcc rId="23141" sId="2">
    <oc r="B5" t="inlineStr">
      <is>
        <t>об исполнении бюджетов поселений  Моргаушского района  на 1 марта 2020 г.</t>
      </is>
    </oc>
    <nc r="B5" t="inlineStr">
      <is>
        <t>об исполнении бюджетов поселений  Моргаушского района  на 1 апреля 2020 г.</t>
      </is>
    </nc>
  </rcc>
  <rcc rId="23142" sId="1">
    <oc r="A1" t="inlineStr">
      <is>
        <t>Анализ исполнения консолидированного бюджета Моргаушского районана 01.03.2020 г.</t>
      </is>
    </oc>
    <nc r="A1" t="inlineStr">
      <is>
        <t>Анализ исполнения консолидированного бюджета Моргаушского районана 01.04.2020 г.</t>
      </is>
    </nc>
  </rcc>
  <rcc rId="23143" sId="1">
    <oc r="D3" t="inlineStr">
      <is>
        <t>исполнено на 01.03.2020 г.</t>
      </is>
    </oc>
    <nc r="D3" t="inlineStr">
      <is>
        <t>исполнено на 01.04.2020 г.</t>
      </is>
    </nc>
  </rcc>
  <rcc rId="23144" sId="1">
    <oc r="G3" t="inlineStr">
      <is>
        <t>исполнено на 01.03.2020 г.</t>
      </is>
    </oc>
    <nc r="G3" t="inlineStr">
      <is>
        <t>исполнено на 01.04.2020 г.</t>
      </is>
    </nc>
  </rcc>
  <rcc rId="23145" sId="1">
    <oc r="J3" t="inlineStr">
      <is>
        <t>исполнено на 01.03.2020 г.</t>
      </is>
    </oc>
    <nc r="J3" t="inlineStr">
      <is>
        <t>исполнено на 01.04.2020 г.</t>
      </is>
    </nc>
  </rcc>
  <rcc rId="23146" sId="3">
    <oc r="A2" t="inlineStr">
      <is>
        <t xml:space="preserve">                                                        Моргаушского района на 01.03.2020 г. </t>
      </is>
    </oc>
    <nc r="A2" t="inlineStr">
      <is>
        <t xml:space="preserve">                                                        Моргаушского района на 01.04.2020 г. </t>
      </is>
    </nc>
  </rcc>
  <rcc rId="23147" sId="3">
    <oc r="D3" t="inlineStr">
      <is>
        <t>исполнено на 01.03.2020 г.</t>
      </is>
    </oc>
    <nc r="D3" t="inlineStr">
      <is>
        <t>исполнено на 01.04.2020 г.</t>
      </is>
    </nc>
  </rcc>
  <rcc rId="23148" sId="3">
    <oc r="D74" t="inlineStr">
      <is>
        <t xml:space="preserve">исполнено на 01.03.2020 г. </t>
      </is>
    </oc>
    <nc r="D74" t="inlineStr">
      <is>
        <t xml:space="preserve">исполнено на 01.04.2020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25322" sId="12" numFmtId="4">
    <oc r="D6">
      <v>25.12528</v>
    </oc>
    <nc r="D6">
      <v>34.213540000000002</v>
    </nc>
  </rcc>
  <rcc rId="25323" sId="12" numFmtId="4">
    <oc r="D8">
      <v>88.883189999999999</v>
    </oc>
    <nc r="D8">
      <v>120.91325000000001</v>
    </nc>
  </rcc>
  <rcc rId="25324" sId="12" numFmtId="4">
    <oc r="D9">
      <v>0.57942000000000005</v>
    </oc>
    <nc r="D9">
      <v>0.72536999999999996</v>
    </nc>
  </rcc>
  <rcc rId="25325" sId="12" numFmtId="4">
    <oc r="D10">
      <v>124.75228</v>
    </oc>
    <nc r="D10">
      <v>166.25644</v>
    </nc>
  </rcc>
  <rcc rId="25326" sId="12" numFmtId="4">
    <oc r="D11">
      <v>-18.359400000000001</v>
    </oc>
    <nc r="D11">
      <v>-23.824300000000001</v>
    </nc>
  </rcc>
  <rcc rId="25327" sId="12" numFmtId="4">
    <oc r="D13">
      <v>30.24</v>
    </oc>
    <nc r="D13">
      <v>33.21</v>
    </nc>
  </rcc>
  <rcc rId="25328" sId="12" numFmtId="4">
    <oc r="D16">
      <v>22.203009999999999</v>
    </oc>
    <nc r="D16">
      <v>26.754989999999999</v>
    </nc>
  </rcc>
  <rcc rId="25329" sId="12" numFmtId="4">
    <oc r="D18">
      <v>1.4</v>
    </oc>
    <nc r="D18">
      <v>2.4</v>
    </nc>
  </rcc>
  <rcc rId="25330" sId="12" numFmtId="4">
    <oc r="D27">
      <v>225.66</v>
    </oc>
    <nc r="D27">
      <v>323.82</v>
    </nc>
  </rcc>
  <rcc rId="25331" sId="12" numFmtId="4">
    <oc r="D28">
      <v>19.25976</v>
    </oc>
    <nc r="D28">
      <v>19.80311</v>
    </nc>
  </rcc>
  <rcc rId="25332" sId="12" numFmtId="4">
    <oc r="D30">
      <v>3.75169</v>
    </oc>
    <nc r="D30">
      <v>7.1417999999999999</v>
    </nc>
  </rcc>
  <rcc rId="25333" sId="12" numFmtId="4">
    <oc r="D42">
      <v>269.87099999999998</v>
    </oc>
    <nc r="D42">
      <v>359.82799999999997</v>
    </nc>
  </rcc>
  <rcc rId="25334" sId="12" numFmtId="4">
    <nc r="D44">
      <v>373.10199999999998</v>
    </nc>
  </rcc>
  <rcc rId="25335" sId="12" numFmtId="4">
    <oc r="D45">
      <v>44.799900000000001</v>
    </oc>
    <nc r="D45">
      <v>59.899900000000002</v>
    </nc>
  </rcc>
  <rcc rId="25336" sId="12" numFmtId="4">
    <nc r="D48">
      <v>32.026000000000003</v>
    </nc>
  </rcc>
  <rcc rId="25337" sId="12" numFmtId="34">
    <oc r="D58">
      <v>182.02544</v>
    </oc>
    <nc r="D58">
      <v>325.71404000000001</v>
    </nc>
  </rcc>
  <rcc rId="25338" sId="12" numFmtId="34">
    <oc r="D65">
      <v>36.386510000000001</v>
    </oc>
    <nc r="D65">
      <v>59.509770000000003</v>
    </nc>
  </rcc>
  <rcc rId="25339" sId="12" numFmtId="34">
    <oc r="D74">
      <v>2</v>
    </oc>
    <nc r="D74">
      <v>9.1417999999999999</v>
    </nc>
  </rcc>
  <rcc rId="25340" sId="12" numFmtId="34">
    <oc r="D76">
      <v>41.456000000000003</v>
    </oc>
    <nc r="D76">
      <v>414.55799999999999</v>
    </nc>
  </rcc>
  <rcc rId="25341" sId="12" numFmtId="34">
    <oc r="D81">
      <v>16.285810000000001</v>
    </oc>
    <nc r="D81">
      <v>76.077439999999996</v>
    </nc>
  </rcc>
  <rcc rId="25342" sId="12" numFmtId="34">
    <oc r="D83">
      <v>282.553</v>
    </oc>
    <nc r="D83">
      <v>380.65300000000002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24874" sId="4" numFmtId="4">
    <oc r="D6">
      <v>7.0953799999999996</v>
    </oc>
    <nc r="D6">
      <v>21.754490000000001</v>
    </nc>
  </rcc>
  <rcc rId="24875" sId="4" numFmtId="4">
    <oc r="D8">
      <v>26.958549999999999</v>
    </oc>
    <nc r="D8">
      <v>36.673369999999998</v>
    </nc>
  </rcc>
  <rcc rId="24876" sId="4" numFmtId="4">
    <oc r="D9">
      <v>0.17574000000000001</v>
    </oc>
    <nc r="D9">
      <v>0.22001000000000001</v>
    </nc>
  </rcc>
  <rcc rId="24877" sId="4" numFmtId="4">
    <oc r="D10">
      <v>37.837769999999999</v>
    </oc>
    <nc r="D10">
      <v>50.426110000000001</v>
    </nc>
  </rcc>
  <rcc rId="24878" sId="4" numFmtId="4">
    <oc r="D11">
      <v>-5.5684800000000001</v>
    </oc>
    <nc r="D11">
      <v>-7.2260099999999996</v>
    </nc>
  </rcc>
  <rcc rId="24879" sId="4" numFmtId="4">
    <oc r="D15">
      <v>3.0829399999999998</v>
    </oc>
    <nc r="D15">
      <v>3.5529299999999999</v>
    </nc>
  </rcc>
  <rcc rId="24880" sId="4" numFmtId="4">
    <oc r="D16">
      <v>16.165240000000001</v>
    </oc>
    <nc r="D16">
      <v>19.159479999999999</v>
    </nc>
  </rcc>
  <rcc rId="24881" sId="4" numFmtId="4">
    <oc r="D39">
      <v>298.596</v>
    </oc>
    <nc r="D39">
      <v>398.12799999999999</v>
    </nc>
  </rcc>
  <rcc rId="24882" sId="4" numFmtId="4">
    <oc r="D41">
      <v>0</v>
    </oc>
    <nc r="D41">
      <v>91.141000000000005</v>
    </nc>
  </rcc>
  <rcc rId="24883" sId="4" numFmtId="4">
    <oc r="D42">
      <v>22.400099999999998</v>
    </oc>
    <nc r="D42">
      <v>29.950099999999999</v>
    </nc>
  </rcc>
  <rcc rId="24884" sId="4" numFmtId="4">
    <oc r="D54">
      <v>164.42352</v>
    </oc>
    <nc r="D54">
      <v>295.91374999999999</v>
    </nc>
  </rcc>
  <rcc rId="24885" sId="4" numFmtId="4">
    <oc r="D59">
      <v>0</v>
    </oc>
    <nc r="D59">
      <v>4.5</v>
    </nc>
  </rcc>
  <rcc rId="24886" sId="4" numFmtId="4">
    <oc r="D61">
      <v>17.79326</v>
    </oc>
    <nc r="D61">
      <v>29.754899999999999</v>
    </nc>
  </rcc>
  <rcc rId="24887" sId="4" numFmtId="4">
    <oc r="D71">
      <v>58.859000000000002</v>
    </oc>
    <nc r="D71">
      <v>150</v>
    </nc>
  </rcc>
  <rcc rId="24888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17438" sId="10">
    <oc r="D54" t="inlineStr">
      <is>
        <t>исполнено на 01.02.2020 г.</t>
      </is>
    </oc>
    <nc r="D54" t="inlineStr">
      <is>
        <t>исполнено на 01.03.2020 г.</t>
      </is>
    </nc>
  </rcc>
  <rcc rId="17439" sId="10">
    <oc r="D3" t="inlineStr">
      <is>
        <t>исполнен на 01.02.2020 г.</t>
      </is>
    </oc>
    <nc r="D3" t="inlineStr">
      <is>
        <t>исполнен на 01.03.2020 г.</t>
      </is>
    </nc>
  </rcc>
  <rcc rId="17440" sId="10">
    <oc r="A1" t="inlineStr">
      <is>
        <t xml:space="preserve">                     Анализ исполнения бюджета Орининского сельского поселения на 01.02.2020 г.</t>
      </is>
    </oc>
    <nc r="A1" t="inlineStr">
      <is>
        <t xml:space="preserve">                     Анализ исполнения бюджета Орининского сельского поселения на 01.03.2020 г.</t>
      </is>
    </nc>
  </rcc>
  <rcc rId="17441" sId="10" numFmtId="4">
    <oc r="D6">
      <v>13.768739999999999</v>
    </oc>
    <nc r="D6">
      <v>31.536549999999998</v>
    </nc>
  </rcc>
  <rcc rId="17442" sId="10" numFmtId="4">
    <oc r="D8">
      <v>18.666550000000001</v>
    </oc>
    <nc r="D8">
      <v>34.544629999999998</v>
    </nc>
  </rcc>
  <rcc rId="17443" sId="10" numFmtId="4">
    <oc r="D9">
      <v>0.12701000000000001</v>
    </oc>
    <nc r="D9">
      <v>0.21648000000000001</v>
    </nc>
  </rcc>
  <rcc rId="17444" sId="10" numFmtId="4">
    <oc r="D10">
      <v>25.613409999999998</v>
    </oc>
    <nc r="D10">
      <v>49.448439999999998</v>
    </nc>
  </rcc>
  <rcc rId="17445" sId="10" numFmtId="4">
    <oc r="D11">
      <v>-3.4315799999999999</v>
    </oc>
    <nc r="D11">
      <v>-6.7440699999999998</v>
    </nc>
  </rcc>
  <rcc rId="17446" sId="10" numFmtId="4">
    <oc r="D15">
      <v>3.1266099999999999</v>
    </oc>
    <nc r="D15">
      <v>7.9936499999999997</v>
    </nc>
  </rcc>
  <rcc rId="17447" sId="10" numFmtId="4">
    <oc r="D16">
      <v>29.829219999999999</v>
    </oc>
    <nc r="D16">
      <v>67.311139999999995</v>
    </nc>
  </rcc>
  <rcc rId="17448" sId="10" numFmtId="4">
    <oc r="D18">
      <v>0.7</v>
    </oc>
    <nc r="D18">
      <v>2.4500000000000002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c rId="17405" sId="9" numFmtId="34">
    <oc r="C75">
      <v>1579.519</v>
    </oc>
    <nc r="C75">
      <v>4578.5190000000002</v>
    </nc>
  </rcc>
  <rcc rId="17406" sId="9" numFmtId="34">
    <oc r="D75">
      <v>0</v>
    </oc>
    <nc r="D75">
      <v>38.106000000000002</v>
    </nc>
  </rcc>
  <rcc rId="17407" sId="9" numFmtId="34">
    <oc r="D76">
      <v>0</v>
    </oc>
    <nc r="D76">
      <v>109.92885</v>
    </nc>
  </rcc>
  <rcc rId="17408" sId="9" numFmtId="34">
    <oc r="D81">
      <v>57.517620000000001</v>
    </oc>
    <nc r="D81">
      <v>193.5915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17356" sId="9">
    <oc r="D55" t="inlineStr">
      <is>
        <t>исполнено на 01.02.2020 г.</t>
      </is>
    </oc>
    <nc r="D55" t="inlineStr">
      <is>
        <t>исполнено на 01.03.2020 г.</t>
      </is>
    </nc>
  </rcc>
  <rcc rId="17357" sId="9">
    <oc r="D3" t="inlineStr">
      <is>
        <t>исполнен на 01.02.2020 г.</t>
      </is>
    </oc>
    <nc r="D3" t="inlineStr">
      <is>
        <t>исполнен на 01.03.2020 г.</t>
      </is>
    </nc>
  </rcc>
  <rcc rId="17358" sId="9">
    <oc r="A1" t="inlineStr">
      <is>
        <t xml:space="preserve">                     Анализ исполнения бюджета Москакасинского сельского поселения на 01.02.2020 г.</t>
      </is>
    </oc>
    <nc r="A1" t="inlineStr">
      <is>
        <t xml:space="preserve">                     Анализ исполнения бюджета Москакасинского сельского поселения на 01.03.2020 г.</t>
      </is>
    </nc>
  </rcc>
  <rcc rId="17359" sId="9" numFmtId="4">
    <oc r="D6">
      <v>152.35122999999999</v>
    </oc>
    <nc r="D6">
      <v>301.89855999999997</v>
    </nc>
  </rcc>
  <rcc rId="17360" sId="9" numFmtId="4">
    <oc r="D8">
      <v>29.250710000000002</v>
    </oc>
    <nc r="D8">
      <v>54.131819999999998</v>
    </nc>
  </rcc>
  <rcc rId="17361" sId="9" numFmtId="4">
    <oc r="D9">
      <v>0.19903000000000001</v>
    </oc>
    <nc r="D9">
      <v>0.33922999999999998</v>
    </nc>
  </rcc>
  <rcc rId="17362" sId="9" numFmtId="4">
    <oc r="D10">
      <v>40.13646</v>
    </oc>
    <nc r="D10">
      <v>77.48621</v>
    </nc>
  </rcc>
  <rcc rId="17363" sId="9" numFmtId="4">
    <oc r="D11">
      <v>-5.3773400000000002</v>
    </oc>
    <nc r="D11">
      <v>-10.568049999999999</v>
    </nc>
  </rcc>
  <rcc rId="17364" sId="9" numFmtId="4">
    <oc r="D13">
      <v>0</v>
    </oc>
    <nc r="D13">
      <v>7.1999999999999995E-2</v>
    </nc>
  </rcc>
  <rcc rId="17365" sId="9" numFmtId="4">
    <oc r="D15">
      <v>2.3001999999999998</v>
    </oc>
    <nc r="D15">
      <v>342.21944999999999</v>
    </nc>
  </rcc>
  <rcc rId="17366" sId="9" numFmtId="4">
    <oc r="D16">
      <v>120.22599</v>
    </oc>
    <nc r="D16">
      <v>198.61698999999999</v>
    </nc>
  </rcc>
  <rcc rId="17367" sId="9" numFmtId="4">
    <oc r="D18">
      <v>0</v>
    </oc>
    <nc r="D18">
      <v>0.4</v>
    </nc>
  </rcc>
  <rcc rId="17368" sId="9" numFmtId="4">
    <oc r="D43">
      <v>0</v>
    </oc>
    <nc r="D43">
      <v>89.486999999999995</v>
    </nc>
  </rcc>
  <rcc rId="17369" sId="9" numFmtId="4">
    <oc r="D45">
      <v>14.933299999999999</v>
    </oc>
    <nc r="D45">
      <v>29.866599999999998</v>
    </nc>
  </rcc>
  <rcc rId="17370" sId="9" numFmtId="4">
    <nc r="D47">
      <v>500</v>
    </nc>
  </rcc>
  <rcc rId="17371" sId="9">
    <nc r="E47">
      <f>SUM(D47/C47*100)</f>
    </nc>
  </rcc>
  <rcc rId="17372" sId="9">
    <nc r="F47">
      <f>SUM(D47-C47)</f>
    </nc>
  </rcc>
  <rcc rId="17373" sId="9">
    <oc r="D40">
      <f>D41+D43+D45+D46+D48+D49+D42+D44+D51</f>
    </oc>
    <nc r="D40">
      <f>D41+D43+D45+D46+D48+D49+D42+D44+D51+D47</f>
    </nc>
  </rcc>
  <rcc rId="17374" sId="9" numFmtId="34">
    <oc r="D59">
      <v>40.363869999999999</v>
    </oc>
    <nc r="D59">
      <v>274.16917000000001</v>
    </nc>
  </rcc>
  <rcc rId="17375" sId="9" numFmtId="34">
    <oc r="D66">
      <v>4.8</v>
    </oc>
    <nc r="D66">
      <v>21.15692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cc rId="17478" sId="10" numFmtId="4">
    <oc r="D28">
      <v>4.5</v>
    </oc>
    <nc r="D28">
      <v>9</v>
    </nc>
  </rcc>
  <rcc rId="17479" sId="10" numFmtId="4">
    <oc r="D41">
      <v>133.08099999999999</v>
    </oc>
    <nc r="D41">
      <v>266.16199999999998</v>
    </nc>
  </rcc>
  <rcc rId="17480" sId="10" numFmtId="4">
    <oc r="D43">
      <v>0</v>
    </oc>
    <nc r="D43">
      <v>72.888999999999996</v>
    </nc>
  </rcc>
  <rcc rId="17481" sId="10" numFmtId="4">
    <oc r="D45">
      <v>14.933299999999999</v>
    </oc>
    <nc r="D45">
      <v>29.866599999999998</v>
    </nc>
  </rcc>
  <rcc rId="17482" sId="10" numFmtId="4">
    <oc r="D30">
      <v>0</v>
    </oc>
    <nc r="D30">
      <v>0.13084999999999999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.xml><?xml version="1.0" encoding="utf-8"?>
<revisions xmlns="http://schemas.openxmlformats.org/spreadsheetml/2006/main" xmlns:r="http://schemas.openxmlformats.org/officeDocument/2006/relationships">
  <rcc rId="24538" sId="18">
    <oc r="D55" t="inlineStr">
      <is>
        <t>исполнено на 01.04.2020 г.</t>
      </is>
    </oc>
    <nc r="D55" t="inlineStr">
      <is>
        <t>исполнено на 01.05.2020 г.</t>
      </is>
    </nc>
  </rcc>
  <rcc rId="24539" sId="18">
    <oc r="D3" t="inlineStr">
      <is>
        <t>исполнен на 01.04.2020 г.</t>
      </is>
    </oc>
    <nc r="D3" t="inlineStr">
      <is>
        <t>исполнен на 01.05.2020 г.</t>
      </is>
    </nc>
  </rcc>
  <rcc rId="24540" sId="18">
    <oc r="A1" t="inlineStr">
      <is>
        <t xml:space="preserve">                     Анализ исполнения бюджета Ярабайкасинского сельского поселения на 01.04.2020 г.</t>
      </is>
    </oc>
    <nc r="A1" t="inlineStr">
      <is>
        <t xml:space="preserve">                     Анализ исполнения бюджета Ярабайкасинского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1.xml><?xml version="1.0" encoding="utf-8"?>
<revisions xmlns="http://schemas.openxmlformats.org/spreadsheetml/2006/main" xmlns:r="http://schemas.openxmlformats.org/officeDocument/2006/relationships">
  <rcc rId="19392" sId="3" numFmtId="4">
    <oc r="D121">
      <v>357.92500000000001</v>
    </oc>
    <nc r="D121">
      <v>1004.995</v>
    </nc>
  </rcc>
  <rcc rId="19393" sId="3" numFmtId="4">
    <oc r="C122">
      <f>SUM(C112:C113)</f>
    </oc>
    <nc r="C122">
      <v>0</v>
    </nc>
  </rcc>
  <rcc rId="19394" sId="3" numFmtId="4">
    <nc r="D122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4.xml><?xml version="1.0" encoding="utf-8"?>
<revisions xmlns="http://schemas.openxmlformats.org/spreadsheetml/2006/main" xmlns:r="http://schemas.openxmlformats.org/officeDocument/2006/relationships">
  <rcc rId="23178" sId="3" numFmtId="4">
    <oc r="C6">
      <v>118798.5</v>
    </oc>
    <nc r="C6">
      <v>123798.5</v>
    </nc>
  </rcc>
  <rcc rId="23179" sId="3" numFmtId="4">
    <oc r="D6">
      <v>15990.18506</v>
    </oc>
    <nc r="D6">
      <v>26258.208279999999</v>
    </nc>
  </rcc>
  <rcc rId="23180" sId="3" numFmtId="4">
    <oc r="D8">
      <v>373.93695000000002</v>
    </oc>
    <nc r="D8">
      <v>560.52464999999995</v>
    </nc>
  </rcc>
  <rcc rId="23181" sId="3" numFmtId="4">
    <oc r="D9">
      <v>2.3432499999999998</v>
    </oc>
    <nc r="D9">
      <v>3.6540400000000002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24381" sId="14">
    <oc r="D54" t="inlineStr">
      <is>
        <t>исполнено на 01.04.2020 г.</t>
      </is>
    </oc>
    <nc r="D54" t="inlineStr">
      <is>
        <t>исполнено на 01.05.2020 г.</t>
      </is>
    </nc>
  </rcc>
  <rcc rId="24382" sId="14">
    <oc r="D3" t="inlineStr">
      <is>
        <t>исполнен на 01.04.2020 г.</t>
      </is>
    </oc>
    <nc r="D3" t="inlineStr">
      <is>
        <t>исполнен на 01.05.2020 г.</t>
      </is>
    </nc>
  </rcc>
  <rcc rId="24383" sId="14">
    <oc r="A1" t="inlineStr">
      <is>
        <t xml:space="preserve">                     Анализ исполнения бюджета Чуманкасинского сельского поселения на 01.04.2020 г.</t>
      </is>
    </oc>
    <nc r="A1" t="inlineStr">
      <is>
        <t xml:space="preserve">                     Анализ исполнения бюджета Чуманкасинского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cc rId="17512" sId="10" numFmtId="34">
    <oc r="D58">
      <v>40.233980000000003</v>
    </oc>
    <nc r="D58">
      <v>143.68393</v>
    </nc>
  </rcc>
  <rcc rId="17513" sId="10" numFmtId="34">
    <oc r="D65">
      <v>4</v>
    </oc>
    <nc r="D65">
      <v>19.795000000000002</v>
    </nc>
  </rcc>
  <rcc rId="17514" sId="10" numFmtId="34">
    <oc r="C74">
      <v>334.79899999999998</v>
    </oc>
    <nc r="C74">
      <v>864.399</v>
    </nc>
  </rcc>
  <rcc rId="17515" sId="10" numFmtId="34">
    <oc r="D74">
      <v>0</v>
    </oc>
    <nc r="D74">
      <v>24</v>
    </nc>
  </rcc>
  <rcc rId="17516" sId="10" numFmtId="34">
    <oc r="C75">
      <v>1324.3050000000001</v>
    </oc>
    <nc r="C75">
      <v>2457.8049999999998</v>
    </nc>
  </rcc>
  <rcc rId="17517" sId="10" numFmtId="34">
    <oc r="D75">
      <v>0</v>
    </oc>
    <nc r="D75">
      <v>86.006</v>
    </nc>
  </rcc>
  <rcc rId="17518" sId="10" numFmtId="34">
    <oc r="D80">
      <v>16.170000000000002</v>
    </oc>
    <nc r="D80">
      <v>106.46276</v>
    </nc>
  </rcc>
  <rcc rId="17519" sId="10" numFmtId="34">
    <oc r="D83">
      <v>100</v>
    </oc>
    <nc r="D83">
      <v>237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c rId="24125" sId="5">
    <oc r="D55" t="inlineStr">
      <is>
        <t>исполнено на 01.04.2020 г</t>
      </is>
    </oc>
    <nc r="D55" t="inlineStr">
      <is>
        <t>исполнено на 01.05.2020 г</t>
      </is>
    </nc>
  </rcc>
  <rcc rId="24126" sId="5">
    <oc r="D3" t="inlineStr">
      <is>
        <t>исполнен на 01.04.2020 г.</t>
      </is>
    </oc>
    <nc r="D3" t="inlineStr">
      <is>
        <t>исполнен на 01.05.2020 г.</t>
      </is>
    </nc>
  </rcc>
  <rcc rId="24127" sId="5">
    <oc r="A1" t="inlineStr">
      <is>
        <t xml:space="preserve">                     Анализ исполнения бюджета Большесундырского сельского поселения на 01.04.2020 г.</t>
      </is>
    </oc>
    <nc r="A1" t="inlineStr">
      <is>
        <t xml:space="preserve">                     Анализ исполнения бюджета Большесундырского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c rId="23595" sId="2" numFmtId="4">
    <oc r="BR15">
      <f>Сун!D37</f>
    </oc>
    <nc r="BR15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17809" sId="17" numFmtId="4">
    <oc r="D6">
      <v>3.9199899999999999</v>
    </oc>
    <nc r="D6">
      <v>15.688179999999999</v>
    </nc>
  </rcc>
  <rcc rId="17810" sId="17" numFmtId="4">
    <oc r="D8">
      <v>20.975840000000002</v>
    </oc>
    <nc r="D8">
      <v>38.818210000000001</v>
    </nc>
  </rcc>
  <rcc rId="17811" sId="17" numFmtId="4">
    <oc r="D9">
      <v>0.14274000000000001</v>
    </oc>
    <nc r="D9">
      <v>0.24329000000000001</v>
    </nc>
  </rcc>
  <rcc rId="17812" sId="17" numFmtId="4">
    <oc r="D10">
      <v>28.782060000000001</v>
    </oc>
    <nc r="D10">
      <v>55.565759999999997</v>
    </nc>
  </rcc>
  <rcc rId="17813" sId="17" numFmtId="4">
    <oc r="D11">
      <v>-3.8561200000000002</v>
    </oc>
    <nc r="D11">
      <v>-7.5784200000000004</v>
    </nc>
  </rcc>
  <rcc rId="17814" sId="17" numFmtId="4">
    <oc r="D15">
      <v>0.77456000000000003</v>
    </oc>
    <nc r="D15">
      <v>4.5334099999999999</v>
    </nc>
  </rcc>
  <rcc rId="17815" sId="17" numFmtId="4">
    <oc r="D16">
      <v>1.6183799999999999</v>
    </oc>
    <nc r="D16">
      <v>10.67493</v>
    </nc>
  </rcc>
  <rcc rId="17816" sId="17" numFmtId="4">
    <oc r="D28">
      <v>4.5</v>
    </oc>
    <nc r="D28">
      <v>9</v>
    </nc>
  </rcc>
  <rcc rId="17817" sId="17" numFmtId="4">
    <oc r="D30">
      <v>26.302569999999999</v>
    </oc>
    <nc r="D30">
      <v>73.054019999999994</v>
    </nc>
  </rcc>
  <rcc rId="17818" sId="17" numFmtId="4">
    <oc r="D39">
      <v>285.07799999999997</v>
    </oc>
    <nc r="D39">
      <v>570.15599999999995</v>
    </nc>
  </rcc>
  <rcc rId="17819" sId="17" numFmtId="4">
    <oc r="D42">
      <v>0</v>
    </oc>
    <nc r="D42">
      <v>85.924000000000007</v>
    </nc>
  </rcc>
  <rcc rId="17820" sId="17" numFmtId="4">
    <oc r="D43">
      <v>14.933299999999999</v>
    </oc>
    <nc r="D43">
      <v>29.866599999999998</v>
    </nc>
  </rcc>
  <rcc rId="17821" sId="17" numFmtId="4">
    <nc r="C50">
      <v>0</v>
    </nc>
  </rcc>
  <rcc rId="17822" sId="17" numFmtId="4">
    <nc r="D50">
      <v>0</v>
    </nc>
  </rcc>
  <rcc rId="17823" sId="17">
    <nc r="G52">
      <f>888.04888-D52</f>
    </nc>
  </rcc>
  <rfmt sheetId="17" sqref="D7">
    <dxf>
      <numFmt numFmtId="174" formatCode="0.0000"/>
    </dxf>
  </rfmt>
  <rfmt sheetId="17" sqref="D7">
    <dxf>
      <numFmt numFmtId="183" formatCode="0.000"/>
    </dxf>
  </rfmt>
  <rfmt sheetId="17" sqref="D7">
    <dxf>
      <numFmt numFmtId="2" formatCode="0.00"/>
    </dxf>
  </rfmt>
  <rfmt sheetId="17" sqref="D7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14883" sId="7">
    <oc r="C53" t="inlineStr">
      <is>
        <t>назначено на 2019 г.</t>
      </is>
    </oc>
    <nc r="C53" t="inlineStr">
      <is>
        <t>назначено на 2020 г.</t>
      </is>
    </nc>
  </rcc>
  <rcc rId="14884" sId="7">
    <oc r="C3" t="inlineStr">
      <is>
        <t>назначено на 2019 г.</t>
      </is>
    </oc>
    <nc r="C3" t="inlineStr">
      <is>
        <t>назначено на 2020 г.</t>
      </is>
    </nc>
  </rcc>
  <rcc rId="14885" sId="7">
    <oc r="D3" t="inlineStr">
      <is>
        <t>исполнен на 01.01.2020 г.</t>
      </is>
    </oc>
    <nc r="D3" t="inlineStr">
      <is>
        <t>исполнен на 01.02.2020 г.</t>
      </is>
    </nc>
  </rcc>
  <rcc rId="14886" sId="7">
    <oc r="D53" t="inlineStr">
      <is>
        <t>исполнено на 01.01.2020 г.</t>
      </is>
    </oc>
    <nc r="D53" t="inlineStr">
      <is>
        <t>исполнено на 01.02.2020 г.</t>
      </is>
    </nc>
  </rcc>
  <rcc rId="14887" sId="7">
    <oc r="A1" t="inlineStr">
      <is>
        <t xml:space="preserve">                     Анализ исполнения бюджета Кадикасинского сельского поселения на 01.01.2020 г.</t>
      </is>
    </oc>
    <nc r="A1" t="inlineStr">
      <is>
        <t xml:space="preserve">                     Анализ исполнения бюджета Кадикасинского сельского поселения на 01.02.2020 г.</t>
      </is>
    </nc>
  </rcc>
  <rcc rId="14888" sId="7" numFmtId="34">
    <oc r="C6">
      <v>472.03100000000001</v>
    </oc>
    <nc r="C6">
      <v>484.2</v>
    </nc>
  </rcc>
  <rcc rId="14889" sId="7" numFmtId="34">
    <oc r="D6">
      <v>480.15465999999998</v>
    </oc>
    <nc r="D6">
      <v>9.5171299999999999</v>
    </nc>
  </rcc>
  <rcc rId="14890" sId="7" numFmtId="34">
    <oc r="C8">
      <v>266.87</v>
    </oc>
    <nc r="C8">
      <v>310.93</v>
    </nc>
  </rcc>
  <rcc rId="14891" sId="7" numFmtId="34">
    <oc r="D8">
      <v>395.50096000000002</v>
    </oc>
    <nc r="D8">
      <v>31.559950000000001</v>
    </nc>
  </rcc>
  <rcc rId="14892" sId="7" numFmtId="34">
    <oc r="C9">
      <v>2.86</v>
    </oc>
    <nc r="C9">
      <v>3.33</v>
    </nc>
  </rcc>
  <rcc rId="14893" sId="7" numFmtId="34">
    <oc r="D9">
      <v>2.9070299999999998</v>
    </oc>
    <nc r="D9">
      <v>0.21473999999999999</v>
    </nc>
  </rcc>
  <rcc rId="14894" sId="7" numFmtId="34">
    <oc r="C10">
      <v>445.73</v>
    </oc>
    <nc r="C10">
      <v>519.33000000000004</v>
    </nc>
  </rcc>
  <rcc rId="14895" sId="7" numFmtId="34">
    <oc r="D10">
      <v>528.39061000000004</v>
    </oc>
    <nc r="D10">
      <v>43.305129999999998</v>
    </nc>
  </rcc>
  <rcc rId="14896" sId="7" numFmtId="4">
    <oc r="D11">
      <v>-57.915489999999998</v>
    </oc>
    <nc r="D11">
      <v>-5.80185</v>
    </nc>
  </rcc>
  <rcc rId="14897" sId="7" numFmtId="34">
    <oc r="C13">
      <v>54.2</v>
    </oc>
    <nc r="C13">
      <v>60</v>
    </nc>
  </rcc>
  <rcc rId="14898" sId="7" numFmtId="34">
    <oc r="D13">
      <v>54.19849</v>
    </oc>
    <nc r="D13">
      <v>0</v>
    </nc>
  </rcc>
  <rcc rId="14899" sId="7" numFmtId="34">
    <oc r="C15">
      <v>380</v>
    </oc>
    <nc r="C15">
      <v>340</v>
    </nc>
  </rcc>
  <rcc rId="14900" sId="7" numFmtId="34">
    <oc r="D15">
      <v>339.61500999999998</v>
    </oc>
    <nc r="D15">
      <v>9.1786499999999993</v>
    </nc>
  </rcc>
  <rcc rId="14901" sId="7" numFmtId="34">
    <oc r="C16">
      <v>2780</v>
    </oc>
    <nc r="C16">
      <v>2691</v>
    </nc>
  </rcc>
  <rcc rId="14902" sId="7" numFmtId="34">
    <oc r="D16">
      <v>2730.87662</v>
    </oc>
    <nc r="D16">
      <v>60.755299999999998</v>
    </nc>
  </rcc>
  <rcc rId="14903" sId="7" numFmtId="34">
    <oc r="C18">
      <v>25</v>
    </oc>
    <nc r="C18">
      <v>20</v>
    </nc>
  </rcc>
  <rcc rId="14904" sId="7" numFmtId="34">
    <oc r="D18">
      <v>18.899999999999999</v>
    </oc>
    <nc r="D18">
      <v>1</v>
    </nc>
  </rcc>
  <rcc rId="14905" sId="7" numFmtId="4">
    <oc r="D27">
      <v>115.49793</v>
    </oc>
    <nc r="D27">
      <v>0</v>
    </nc>
  </rcc>
  <rcc rId="14906" sId="7" numFmtId="4">
    <oc r="D28">
      <v>12</v>
    </oc>
    <nc r="D28">
      <v>1</v>
    </nc>
  </rcc>
  <rcc rId="14907" sId="7" numFmtId="4">
    <oc r="C30">
      <v>75</v>
    </oc>
    <nc r="C30">
      <v>0</v>
    </nc>
  </rcc>
  <rcc rId="14908" sId="7" numFmtId="4">
    <oc r="D30">
      <v>79.866569999999996</v>
    </oc>
    <nc r="D30">
      <v>0</v>
    </nc>
  </rcc>
  <rcc rId="14909" sId="7" numFmtId="34">
    <oc r="C41">
      <v>1101.0999999999999</v>
    </oc>
    <nc r="C41">
      <v>1196.5999999999999</v>
    </nc>
  </rcc>
  <rcc rId="14910" sId="7" numFmtId="34">
    <oc r="D41">
      <v>1101.0999999999999</v>
    </oc>
    <nc r="D41">
      <v>99.715000000000003</v>
    </nc>
  </rcc>
  <rcc rId="14911" sId="7" numFmtId="34">
    <oc r="C42">
      <f>192-42</f>
    </oc>
    <nc r="C42">
      <v>0</v>
    </nc>
  </rcc>
  <rcc rId="14912" sId="7" numFmtId="34">
    <oc r="D42">
      <v>150</v>
    </oc>
    <nc r="D42">
      <v>0</v>
    </nc>
  </rcc>
  <rcc rId="14913" sId="7" numFmtId="34">
    <oc r="C43">
      <v>2870.7764900000002</v>
    </oc>
    <nc r="C43">
      <v>1250.8800000000001</v>
    </nc>
  </rcc>
  <rcc rId="14914" sId="7" numFmtId="34">
    <oc r="D43">
      <v>2870.7764900000002</v>
    </oc>
    <nc r="D43">
      <v>0</v>
    </nc>
  </rcc>
  <rcc rId="14915" sId="7" numFmtId="34">
    <oc r="C45">
      <v>182.38900000000001</v>
    </oc>
    <nc r="C45">
      <v>183.38800000000001</v>
    </nc>
  </rcc>
  <rcc rId="14916" sId="7" numFmtId="34">
    <oc r="D45">
      <v>182.38900000000001</v>
    </oc>
    <nc r="D45">
      <v>14.933299999999999</v>
    </nc>
  </rcc>
  <rcc rId="14917" sId="7" numFmtId="34">
    <oc r="C46">
      <v>415.21699999999998</v>
    </oc>
    <nc r="C46"/>
  </rcc>
  <rcc rId="14918" sId="7" numFmtId="34">
    <oc r="C47">
      <v>2.49139</v>
    </oc>
    <nc r="C47"/>
  </rcc>
  <rcc rId="14919" sId="7" numFmtId="34">
    <oc r="D46">
      <v>388.36500000000001</v>
    </oc>
    <nc r="D46">
      <v>0</v>
    </nc>
  </rcc>
  <rcc rId="14920" sId="7" numFmtId="34">
    <oc r="D47">
      <v>162.10640000000001</v>
    </oc>
    <nc r="D47">
      <v>0</v>
    </nc>
  </rcc>
  <rcc rId="14921" sId="7" numFmtId="34">
    <oc r="C57">
      <v>1658.4880000000001</v>
    </oc>
    <nc r="C57">
      <v>1637</v>
    </nc>
  </rcc>
  <rcc rId="14922" sId="7" numFmtId="34">
    <oc r="D57">
      <v>1649.3450700000001</v>
    </oc>
    <nc r="D57">
      <v>33.744770000000003</v>
    </nc>
  </rcc>
  <rcc rId="14923" sId="7" numFmtId="34">
    <oc r="C60">
      <v>0</v>
    </oc>
    <nc r="C60">
      <v>44</v>
    </nc>
  </rcc>
  <rcc rId="14924" sId="7" numFmtId="34">
    <oc r="C62">
      <v>60.295999999999999</v>
    </oc>
    <nc r="C62">
      <v>4.9340000000000002</v>
    </nc>
  </rcc>
  <rcc rId="14925" sId="7" numFmtId="34">
    <oc r="D62">
      <v>60.295999999999999</v>
    </oc>
    <nc r="D62">
      <v>0</v>
    </nc>
  </rcc>
  <rcc rId="14926" sId="7" numFmtId="34">
    <oc r="C64">
      <v>179.892</v>
    </oc>
    <nc r="C64">
      <v>179.208</v>
    </nc>
  </rcc>
  <rcc rId="14927" sId="7" numFmtId="34">
    <oc r="D64">
      <v>179.892</v>
    </oc>
    <nc r="D64">
      <v>4</v>
    </nc>
  </rcc>
  <rcc rId="14928" sId="7" numFmtId="34">
    <oc r="C68">
      <v>2.7031100000000001</v>
    </oc>
    <nc r="C68">
      <v>1.6</v>
    </nc>
  </rcc>
  <rcc rId="14929" sId="7" numFmtId="34">
    <oc r="D68">
      <v>2.7031100000000001</v>
    </oc>
    <nc r="D68">
      <v>0</v>
    </nc>
  </rcc>
  <rcc rId="14930" sId="7" numFmtId="34">
    <oc r="D69">
      <v>2.4</v>
    </oc>
    <nc r="D69">
      <v>0</v>
    </nc>
  </rcc>
  <rcc rId="14931" sId="7" numFmtId="34">
    <oc r="D70">
      <v>2</v>
    </oc>
    <nc r="D70">
      <v>0</v>
    </nc>
  </rcc>
  <rcc rId="14932" sId="7" numFmtId="34">
    <oc r="C72">
      <v>6.7024999999999997</v>
    </oc>
    <nc r="C72">
      <v>10.021000000000001</v>
    </nc>
  </rcc>
  <rcc rId="14933" sId="7" numFmtId="34">
    <oc r="D72">
      <v>6.7024999999999997</v>
    </oc>
    <nc r="D72">
      <v>0</v>
    </nc>
  </rcc>
  <rcc rId="14934" sId="7" numFmtId="34">
    <oc r="C73">
      <v>643.9</v>
    </oc>
    <nc r="C73">
      <v>0</v>
    </nc>
  </rcc>
  <rcc rId="14935" sId="7" numFmtId="34">
    <oc r="D73">
      <v>640.72026000000005</v>
    </oc>
    <nc r="D73">
      <v>0</v>
    </nc>
  </rcc>
  <rcc rId="14936" sId="7" numFmtId="34">
    <oc r="C74">
      <v>3982.66093</v>
    </oc>
    <nc r="C74">
      <v>2084.4699999999998</v>
    </nc>
  </rcc>
  <rcc rId="14937" sId="7" numFmtId="34">
    <oc r="D74">
      <v>3839.1024499999999</v>
    </oc>
    <nc r="D74">
      <v>8.8559999999999999</v>
    </nc>
  </rcc>
  <rcc rId="14938" sId="7" numFmtId="34">
    <oc r="C75">
      <v>230.95400000000001</v>
    </oc>
    <nc r="C75">
      <v>50</v>
    </nc>
  </rcc>
  <rcc rId="14939" sId="7" numFmtId="34">
    <oc r="D75">
      <v>207.5</v>
    </oc>
    <nc r="D75">
      <v>7</v>
    </nc>
  </rcc>
  <rcc rId="14940" sId="7" numFmtId="34">
    <oc r="C79">
      <v>1204.95389</v>
    </oc>
    <nc r="C79">
      <v>1189.325</v>
    </nc>
  </rcc>
  <rcc rId="14941" sId="7" numFmtId="34">
    <oc r="D79">
      <v>1195.4241999999999</v>
    </oc>
    <nc r="D79">
      <v>0</v>
    </nc>
  </rcc>
  <rcc rId="14942" sId="7" numFmtId="34">
    <oc r="C81">
      <v>2277.6</v>
    </oc>
    <nc r="C81">
      <v>1975.2</v>
    </nc>
  </rcc>
  <rcc rId="14943" sId="7" numFmtId="34">
    <oc r="D81">
      <v>2277.6</v>
    </oc>
    <nc r="D81">
      <v>150</v>
    </nc>
  </rcc>
  <rcc rId="14944" sId="7" numFmtId="34">
    <nc r="C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14540" sId="4" numFmtId="4">
    <oc r="C9">
      <v>0.86499999999999999</v>
    </oc>
    <nc r="C9">
      <v>1.03</v>
    </nc>
  </rcc>
  <rcc rId="14541" sId="4" numFmtId="4">
    <oc r="D9">
      <v>0.90188999999999997</v>
    </oc>
    <nc r="D9">
      <v>6.6140000000000004E-2</v>
    </nc>
  </rcc>
  <rcc rId="14542" sId="4" numFmtId="4">
    <oc r="C10">
      <v>138.30000000000001</v>
    </oc>
    <nc r="C10">
      <v>159.91</v>
    </nc>
  </rcc>
  <rcc rId="14543" sId="4" numFmtId="4">
    <oc r="D10">
      <v>163.92841000000001</v>
    </oc>
    <nc r="D10">
      <v>13.3348</v>
    </nc>
  </rcc>
  <rcc rId="14544" sId="4" numFmtId="4">
    <oc r="D11">
      <v>-17.967759999999998</v>
    </oc>
    <nc r="D11">
      <v>-1.78654</v>
    </nc>
  </rcc>
  <rcc rId="14545" sId="4" numFmtId="4">
    <oc r="C13">
      <v>42</v>
    </oc>
    <nc r="C13">
      <v>35</v>
    </nc>
  </rcc>
  <rcc rId="14546" sId="4" numFmtId="4">
    <oc r="D13">
      <v>40.129199999999997</v>
    </oc>
    <nc r="D13">
      <v>0</v>
    </nc>
  </rcc>
  <rcc rId="14547" sId="4" numFmtId="4">
    <oc r="C15">
      <v>50</v>
    </oc>
    <nc r="C15">
      <v>38</v>
    </nc>
  </rcc>
  <rcc rId="14548" sId="4" numFmtId="4">
    <oc r="D15">
      <v>48.325180000000003</v>
    </oc>
    <nc r="D15">
      <v>0.60509999999999997</v>
    </nc>
  </rcc>
  <rcc rId="14549" sId="4" numFmtId="4">
    <oc r="C16">
      <v>200</v>
    </oc>
    <nc r="C16">
      <v>193</v>
    </nc>
  </rcc>
  <rcc rId="14550" sId="4" numFmtId="4">
    <oc r="D16">
      <v>204.27932000000001</v>
    </oc>
    <nc r="D16">
      <v>4.6512900000000004</v>
    </nc>
  </rcc>
  <rcc rId="14551" sId="4" numFmtId="4">
    <oc r="C18">
      <v>5</v>
    </oc>
    <nc r="C18">
      <v>3</v>
    </nc>
  </rcc>
  <rcc rId="14552" sId="4" numFmtId="4">
    <oc r="D18">
      <v>1.7</v>
    </oc>
    <nc r="D18">
      <v>0.2</v>
    </nc>
  </rcc>
  <rcc rId="14553" sId="4" numFmtId="4">
    <oc r="C27">
      <v>55</v>
    </oc>
    <nc r="C27">
      <v>54.3</v>
    </nc>
  </rcc>
  <rcc rId="14554" sId="4" numFmtId="4">
    <oc r="D27">
      <v>54.324680000000001</v>
    </oc>
    <nc r="D27">
      <v>0</v>
    </nc>
  </rcc>
  <rcc rId="14555" sId="4" numFmtId="4">
    <oc r="C30">
      <v>6</v>
    </oc>
    <nc r="C30">
      <v>0</v>
    </nc>
  </rcc>
  <rcc rId="14556" sId="4" numFmtId="4">
    <oc r="D30">
      <v>6.3845299999999998</v>
    </oc>
    <nc r="D30">
      <v>0</v>
    </nc>
  </rcc>
  <rcc rId="14557" sId="4" numFmtId="34">
    <oc r="C40">
      <v>452.20800000000003</v>
    </oc>
    <nc r="C40">
      <v>100</v>
    </nc>
  </rcc>
  <rcc rId="14558" sId="4" numFmtId="4">
    <oc r="D40">
      <v>452.20800000000003</v>
    </oc>
    <nc r="D40">
      <v>0</v>
    </nc>
  </rcc>
  <rcc rId="14559" sId="4" numFmtId="34">
    <oc r="C39">
      <v>1200.7</v>
    </oc>
    <nc r="C39">
      <v>1194.4000000000001</v>
    </nc>
  </rcc>
  <rcc rId="14560" sId="4" numFmtId="4">
    <oc r="D39">
      <v>1200.7</v>
    </oc>
    <nc r="D39">
      <v>99.531999999999996</v>
    </nc>
  </rcc>
  <rcc rId="14561" sId="4" numFmtId="34">
    <oc r="C41">
      <v>1555.6595600000001</v>
    </oc>
    <nc r="C41">
      <v>386.53</v>
    </nc>
  </rcc>
  <rcc rId="14562" sId="4" numFmtId="4">
    <oc r="D41">
      <v>1555.6595600000001</v>
    </oc>
    <nc r="D41">
      <v>0</v>
    </nc>
  </rcc>
  <rcc rId="14563" sId="4" numFmtId="34">
    <oc r="C42">
      <v>91.480999999999995</v>
    </oc>
    <nc r="C42">
      <v>92.584999999999994</v>
    </nc>
  </rcc>
  <rcc rId="14564" sId="4" numFmtId="4">
    <oc r="D42">
      <v>91.480999999999995</v>
    </oc>
    <nc r="D42">
      <v>7.4667000000000003</v>
    </nc>
  </rcc>
  <rcc rId="14565" sId="4" numFmtId="34">
    <oc r="C43">
      <v>60.477960000000003</v>
    </oc>
    <nc r="C43">
      <v>0</v>
    </nc>
  </rcc>
  <rcc rId="14566" sId="4" numFmtId="4">
    <oc r="D43">
      <v>121.40846999999999</v>
    </oc>
    <nc r="D43">
      <v>0</v>
    </nc>
  </rcc>
  <rcc rId="14567" sId="4" numFmtId="34">
    <oc r="C44">
      <v>64.477000000000004</v>
    </oc>
    <nc r="C44">
      <v>0</v>
    </nc>
  </rcc>
  <rcc rId="14568" sId="4" numFmtId="4">
    <oc r="D44">
      <v>64.477000000000004</v>
    </oc>
    <nc r="D4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район!$17:$18,район!$20:$20,район!$27:$31,район!$35:$35,район!$38:$38,район!$50:$51,район!$62:$62,район!$75:$75,район!$82:$82,район!$99:$99,район!$134:$136,район!$139:$140</formula>
    <oldFormula>район!$17:$18,район!$20:$20,район!$27:$31,район!$35:$35,район!$38:$38,район!$50:$51,район!$62:$62,район!$75:$75,район!$82:$82,район!$99:$99,район!$134:$136,район!$139:$140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25782" sId="19" numFmtId="4">
    <oc r="D27">
      <v>158.54096999999999</v>
    </oc>
    <nc r="D27">
      <v>170.98555999999999</v>
    </nc>
  </rcc>
  <rcc rId="25783" sId="19" numFmtId="4">
    <oc r="D39">
      <v>182.523</v>
    </oc>
    <nc r="D39">
      <v>243.364</v>
    </nc>
  </rcc>
  <rcc rId="25784" sId="19" numFmtId="4">
    <oc r="D41">
      <v>0</v>
    </oc>
    <nc r="D41">
      <v>179.822</v>
    </nc>
  </rcc>
  <rcc rId="25785" sId="19" numFmtId="4">
    <oc r="D42">
      <v>22.400099999999998</v>
    </oc>
    <nc r="D42">
      <v>29.950099999999999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fmt sheetId="2" sqref="BZ16">
    <dxf>
      <numFmt numFmtId="4" formatCode="#,##0.00"/>
    </dxf>
  </rfmt>
  <rfmt sheetId="2" sqref="BZ16">
    <dxf>
      <numFmt numFmtId="186" formatCode="#,##0.000"/>
    </dxf>
  </rfmt>
  <rfmt sheetId="2" sqref="BZ16">
    <dxf>
      <numFmt numFmtId="185" formatCode="#,##0.0000"/>
    </dxf>
  </rfmt>
  <rfmt sheetId="2" sqref="BZ16">
    <dxf>
      <numFmt numFmtId="172" formatCode="#,##0.00000"/>
    </dxf>
  </rfmt>
  <rfmt sheetId="2" sqref="BZ16">
    <dxf>
      <numFmt numFmtId="179" formatCode="#,##0.000000"/>
    </dxf>
  </rfmt>
  <rcc rId="23745" sId="2">
    <oc r="CI16">
      <f>Иль!C45</f>
    </oc>
    <nc r="CI16">
      <f>Иль!C45+C46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17549" sId="11">
    <oc r="D54" t="inlineStr">
      <is>
        <t>исполнено на 01.02.2020 г.</t>
      </is>
    </oc>
    <nc r="D54" t="inlineStr">
      <is>
        <t>исполнено на 01.03.2020 г.</t>
      </is>
    </nc>
  </rcc>
  <rcc rId="17550" sId="11">
    <oc r="D3" t="inlineStr">
      <is>
        <t>исполнен на 01.02.2020 г.</t>
      </is>
    </oc>
    <nc r="D3" t="inlineStr">
      <is>
        <t>исполнен на 01.03.2020 г.</t>
      </is>
    </nc>
  </rcc>
  <rcc rId="17551" sId="11">
    <oc r="A1" t="inlineStr">
      <is>
        <t xml:space="preserve">                     Анализ исполнения бюджета Сятракасинского сельского поселения на 01.02.2020 г.</t>
      </is>
    </oc>
    <nc r="A1" t="inlineStr">
      <is>
        <t xml:space="preserve">                     Анализ исполнения бюджета Сятракасинского сельского поселения на 01.03.2020 г.</t>
      </is>
    </nc>
  </rcc>
  <rcc rId="17552" sId="11" numFmtId="4">
    <oc r="D6">
      <v>7.2460800000000001</v>
    </oc>
    <nc r="D6">
      <v>12.333333</v>
    </nc>
  </rcc>
  <rcc rId="17553" sId="11" numFmtId="4">
    <oc r="D8">
      <v>23.092639999999999</v>
    </oc>
    <nc r="D8">
      <v>42.735610000000001</v>
    </nc>
  </rcc>
  <rcc rId="17554" sId="11" numFmtId="4">
    <oc r="D9">
      <v>0.15712999999999999</v>
    </oc>
    <nc r="D9">
      <v>0.26780999999999999</v>
    </nc>
  </rcc>
  <rcc rId="17555" sId="11" numFmtId="4">
    <oc r="D10">
      <v>31.686679999999999</v>
    </oc>
    <nc r="D10">
      <v>61.173319999999997</v>
    </nc>
  </rcc>
  <rcc rId="17556" sId="11" numFmtId="4">
    <oc r="D11">
      <v>-4.2452399999999999</v>
    </oc>
    <nc r="D11">
      <v>-8.3431499999999996</v>
    </nc>
  </rcc>
  <rcc rId="17557" sId="11" numFmtId="4">
    <oc r="D13">
      <v>0</v>
    </oc>
    <nc r="D13">
      <v>1.9523999999999999</v>
    </nc>
  </rcc>
  <rcc rId="17558" sId="11" numFmtId="4">
    <oc r="D15">
      <v>1.8404700000000001</v>
    </oc>
    <nc r="D15">
      <v>7.5353599999999998</v>
    </nc>
  </rcc>
  <rcc rId="17559" sId="11" numFmtId="4">
    <oc r="D16">
      <v>14.608919999999999</v>
    </oc>
    <nc r="D16">
      <v>60.178849999999997</v>
    </nc>
  </rcc>
  <rcc rId="17560" sId="11" numFmtId="4">
    <oc r="D18">
      <v>0</v>
    </oc>
    <nc r="D18">
      <v>0.7</v>
    </nc>
  </rcc>
  <rcc rId="17561" sId="11" numFmtId="4">
    <oc r="D27">
      <v>0</v>
    </oc>
    <nc r="D27">
      <v>83.36</v>
    </nc>
  </rcc>
  <rcc rId="17562" sId="11" numFmtId="4">
    <oc r="D28">
      <v>0.56447999999999998</v>
    </oc>
    <nc r="D28">
      <v>1.12896</v>
    </nc>
  </rcc>
  <rcc rId="17563" sId="11" numFmtId="4">
    <oc r="D41">
      <v>253.054</v>
    </oc>
    <nc r="D41">
      <v>506.108</v>
    </nc>
  </rcc>
  <rcc rId="17564" sId="11" numFmtId="4">
    <oc r="D43">
      <v>0</v>
    </oc>
    <nc r="D43">
      <v>79.03</v>
    </nc>
  </rcc>
  <rcc rId="17565" sId="11" numFmtId="4">
    <oc r="D44">
      <v>14.933299999999999</v>
    </oc>
    <nc r="D44">
      <v>29.866599999999998</v>
    </nc>
  </rcc>
  <rcc rId="17566" sId="11" numFmtId="34">
    <oc r="D58">
      <v>20.3</v>
    </oc>
    <nc r="D58">
      <v>139.58251000000001</v>
    </nc>
  </rcc>
  <rcc rId="17567" sId="11" numFmtId="34">
    <oc r="D65">
      <v>4.8</v>
    </oc>
    <nc r="D65">
      <v>20.593260000000001</v>
    </nc>
  </rcc>
  <rcc rId="17568" sId="11" numFmtId="34">
    <oc r="C75">
      <v>1787.778</v>
    </oc>
    <nc r="C75">
      <v>4383.1779999999999</v>
    </nc>
  </rcc>
  <rcc rId="17569" sId="11" numFmtId="34">
    <oc r="D75">
      <v>0</v>
    </oc>
    <nc r="D75">
      <v>92.201999999999998</v>
    </nc>
  </rcc>
  <rcc rId="17570" sId="11" numFmtId="34">
    <oc r="D76">
      <v>0</v>
    </oc>
    <nc r="D76">
      <v>7</v>
    </nc>
  </rcc>
  <rcc rId="17571" sId="11" numFmtId="34">
    <oc r="C80">
      <v>653</v>
    </oc>
    <nc r="C80">
      <v>832.3</v>
    </nc>
  </rcc>
  <rcc rId="17572" sId="11" numFmtId="34">
    <oc r="D80">
      <v>0</v>
    </oc>
    <nc r="D80">
      <v>14.16</v>
    </nc>
  </rcc>
  <rcc rId="17573" sId="11" numFmtId="34">
    <oc r="D82">
      <v>158.78299999999999</v>
    </oc>
    <nc r="D82">
      <v>365.28802000000002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17603" sId="17">
    <oc r="A1" t="inlineStr">
      <is>
        <t xml:space="preserve">                     Анализ исполнения бюджета Юськасинского сельского поселения на 01.02.2020 г.</t>
      </is>
    </oc>
    <nc r="A1" t="inlineStr">
      <is>
        <t xml:space="preserve">                     Анализ исполнения бюджета Юськасинского сельского поселения на 01.03.2020 г.</t>
      </is>
    </nc>
  </rcc>
  <rcc rId="17604" sId="17">
    <oc r="D3" t="inlineStr">
      <is>
        <t>исполнен на 01.02.2020 г.</t>
      </is>
    </oc>
    <nc r="D3" t="inlineStr">
      <is>
        <t>исполнен на 01.03.2020 г.</t>
      </is>
    </nc>
  </rcc>
  <rcc rId="17605" sId="17">
    <oc r="D55" t="inlineStr">
      <is>
        <t>исполнено на 01.02.2020г.</t>
      </is>
    </oc>
    <nc r="D55" t="inlineStr">
      <is>
        <t>исполнено на 01.03.2020г.</t>
      </is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район!$18:$19,район!$21:$21,район!$28:$32,район!$36:$36,район!$39:$39,район!$51:$52,район!#REF!,район!$63:$63,район!$70:$70,район!$87:$87,район!$122:$124,район!$127:$128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2967" sId="18">
    <oc r="A1" t="inlineStr">
      <is>
        <t xml:space="preserve">                     Анализ исполнения бюджета Ярабайкасинского сельского поселения на 01.03.2020 г.</t>
      </is>
    </oc>
    <nc r="A1" t="inlineStr">
      <is>
        <t xml:space="preserve">                     Анализ исполнения бюджета Ярабайкасинского сельского поселения на 01.04.2020 г.</t>
      </is>
    </nc>
  </rcc>
  <rcc rId="22968" sId="18">
    <oc r="D3" t="inlineStr">
      <is>
        <t>исполнен на 01.03.2020 г.</t>
      </is>
    </oc>
    <nc r="D3" t="inlineStr">
      <is>
        <t>исполнен на 01.04.2020 г.</t>
      </is>
    </nc>
  </rcc>
  <rcc rId="22969" sId="18">
    <oc r="D55" t="inlineStr">
      <is>
        <t>исполнено на 01.03.2020 г.</t>
      </is>
    </oc>
    <nc r="D55" t="inlineStr">
      <is>
        <t>исполнено на 01.04.2020 г.</t>
      </is>
    </nc>
  </rcc>
  <rcc rId="22970" sId="18" numFmtId="4">
    <oc r="D6">
      <v>27.518229999999999</v>
    </oc>
    <nc r="D6">
      <v>60.765070000000001</v>
    </nc>
  </rcc>
  <rcc rId="22971" sId="18" numFmtId="4">
    <oc r="D8">
      <v>60.007980000000003</v>
    </oc>
    <nc r="D8">
      <v>89.950860000000006</v>
    </nc>
  </rcc>
  <rcc rId="22972" sId="18" numFmtId="4">
    <oc r="D9">
      <v>0.37607000000000002</v>
    </oc>
    <nc r="D9">
      <v>0.58638999999999997</v>
    </nc>
  </rcc>
  <rcc rId="22973" sId="18" numFmtId="4">
    <oc r="D10">
      <v>85.897530000000003</v>
    </oc>
    <nc r="D10">
      <v>126.25081</v>
    </nc>
  </rcc>
  <rcc rId="22974" sId="18" numFmtId="4">
    <oc r="D11">
      <v>-11.715210000000001</v>
    </oc>
    <nc r="D11">
      <v>-18.579979999999999</v>
    </nc>
  </rcc>
  <rcc rId="22975" sId="18" numFmtId="4">
    <oc r="D13">
      <v>2.8584000000000001</v>
    </oc>
    <nc r="D13">
      <v>5.8148999999999997</v>
    </nc>
  </rcc>
  <rcc rId="22976" sId="18" numFmtId="4">
    <oc r="D15">
      <v>26.41508</v>
    </oc>
    <nc r="D15">
      <v>32.044780000000003</v>
    </nc>
  </rcc>
  <rcc rId="22977" sId="18" numFmtId="4">
    <oc r="D16">
      <v>112.04268</v>
    </oc>
    <nc r="D16">
      <v>148.54400999999999</v>
    </nc>
  </rcc>
  <rcc rId="22978" sId="18" numFmtId="4">
    <oc r="D18">
      <v>0</v>
    </oc>
    <nc r="D18">
      <v>0.7</v>
    </nc>
  </rcc>
  <rcc rId="22979" sId="18" numFmtId="4">
    <oc r="D27">
      <v>6.7556000000000003</v>
    </oc>
    <nc r="D27">
      <v>7.8036000000000003</v>
    </nc>
  </rcc>
  <rcc rId="22980" sId="18" numFmtId="4">
    <oc r="D42">
      <v>334.11</v>
    </oc>
    <nc r="D42">
      <v>501.16500000000002</v>
    </nc>
  </rcc>
  <rcc rId="22981" sId="18" numFmtId="4">
    <oc r="D44">
      <v>86.399000000000001</v>
    </oc>
    <nc r="D44">
      <v>155.518</v>
    </nc>
  </rcc>
  <rcc rId="22982" sId="18" numFmtId="4">
    <oc r="C45">
      <v>183.387</v>
    </oc>
    <nc r="C45">
      <v>184.863</v>
    </nc>
  </rcc>
  <rcc rId="22983" sId="18" numFmtId="4">
    <oc r="D45">
      <v>29.866599999999998</v>
    </oc>
    <nc r="D45">
      <v>44.799900000000001</v>
    </nc>
  </rcc>
  <rcc rId="22984" sId="18" numFmtId="4">
    <oc r="C47">
      <v>0</v>
    </oc>
    <nc r="C47">
      <v>8736.7968999999994</v>
    </nc>
  </rcc>
  <rcc rId="22985" sId="18" numFmtId="34">
    <oc r="D59">
      <v>175.94698</v>
    </oc>
    <nc r="D59">
      <v>303.36059</v>
    </nc>
  </rcc>
  <rcc rId="22986" sId="18" numFmtId="34">
    <oc r="C66">
      <v>179.20699999999999</v>
    </oc>
    <nc r="C66">
      <v>180.68299999999999</v>
    </nc>
  </rcc>
  <rcc rId="22987" sId="18" numFmtId="34">
    <oc r="D66">
      <v>20.593260000000001</v>
    </oc>
    <nc r="D66">
      <v>36.386519999999997</v>
    </nc>
  </rcc>
  <rcc rId="22988" sId="18" numFmtId="34">
    <oc r="C76">
      <v>3229.96</v>
    </oc>
    <nc r="C76">
      <v>4184.1767300000001</v>
    </nc>
  </rcc>
  <rcc rId="22989" sId="18" numFmtId="34">
    <oc r="D76">
      <v>103.679</v>
    </oc>
    <nc r="D76">
      <v>176.79300000000001</v>
    </nc>
  </rcc>
  <rcc rId="22990" sId="18" numFmtId="34">
    <oc r="C77">
      <v>30</v>
    </oc>
    <nc r="C77">
      <v>254</v>
    </nc>
  </rcc>
  <rcc rId="22991" sId="18" numFmtId="34">
    <oc r="D77">
      <v>6.5</v>
    </oc>
    <nc r="D77">
      <v>9.6999999999999993</v>
    </nc>
  </rcc>
  <rcc rId="22992" sId="18" numFmtId="34">
    <oc r="C81">
      <v>415.75700000000001</v>
    </oc>
    <nc r="C81">
      <v>4228.5538999999999</v>
    </nc>
  </rcc>
  <rcc rId="22993" sId="18" numFmtId="34">
    <oc r="D81">
      <v>53.714550000000003</v>
    </oc>
    <nc r="D81">
      <v>124.18837000000001</v>
    </nc>
  </rcc>
  <rcc rId="22994" sId="18" numFmtId="34">
    <oc r="C83">
      <v>1946.4</v>
    </oc>
    <nc r="C83">
      <v>6646.4</v>
    </nc>
  </rcc>
  <rcc rId="22995" sId="18" numFmtId="34">
    <oc r="D83">
      <v>324.96165000000002</v>
    </oc>
    <nc r="D83">
      <v>489.06382000000002</v>
    </nc>
  </rcc>
  <rcc rId="22996" sId="18" numFmtId="34">
    <oc r="D90">
      <v>7.2</v>
    </oc>
    <nc r="D90">
      <v>19.395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17898" sId="17" numFmtId="4">
    <oc r="D6">
      <v>15.688179999999999</v>
    </oc>
    <nc r="D6">
      <v>16.691079999999999</v>
    </nc>
  </rcc>
  <rcc rId="17899" sId="17" numFmtId="4">
    <oc r="D18">
      <v>0</v>
    </oc>
    <nc r="D18">
      <v>1.1000000000000001</v>
    </nc>
  </rcc>
  <rfmt sheetId="17" sqref="C38">
    <dxf>
      <numFmt numFmtId="174" formatCode="0.0000"/>
    </dxf>
  </rfmt>
  <rfmt sheetId="17" sqref="C38">
    <dxf>
      <numFmt numFmtId="183" formatCode="0.000"/>
    </dxf>
  </rfmt>
  <rfmt sheetId="17" sqref="C38">
    <dxf>
      <numFmt numFmtId="2" formatCode="0.00"/>
    </dxf>
  </rfmt>
  <rfmt sheetId="17" sqref="C3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17930" sId="17" numFmtId="34">
    <oc r="D59">
      <v>31.869700000000002</v>
    </oc>
    <nc r="D59">
      <v>192.57861</v>
    </nc>
  </rcc>
  <rcc rId="17931" sId="17" numFmtId="34">
    <oc r="D66">
      <v>4</v>
    </oc>
    <nc r="D66">
      <v>19.795000000000002</v>
    </nc>
  </rcc>
  <rcc rId="17932" sId="17" numFmtId="34">
    <oc r="C76">
      <v>1388.54</v>
    </oc>
    <nc r="C76">
      <v>1981.84</v>
    </nc>
  </rcc>
  <rcc rId="17933" sId="17" numFmtId="34">
    <oc r="D76">
      <v>0</v>
    </oc>
    <nc r="D76">
      <v>217.80199999999999</v>
    </nc>
  </rcc>
  <rcc rId="17934" sId="17" numFmtId="34">
    <oc r="C81">
      <v>464.697</v>
    </oc>
    <nc r="C81">
      <v>1002.797</v>
    </nc>
  </rcc>
  <rcc rId="17935" sId="17" numFmtId="34">
    <oc r="D83">
      <v>113.18692</v>
    </oc>
    <nc r="D83">
      <v>315.60410999999999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c rId="22784" sId="16">
    <oc r="A1" t="inlineStr">
      <is>
        <t xml:space="preserve">                     Анализ исполнения бюджета Юнгинского сельского поселения на 01.03.2020 г.</t>
      </is>
    </oc>
    <nc r="A1" t="inlineStr">
      <is>
        <t xml:space="preserve">                     Анализ исполнения бюджета Юнгинского сельского поселения на 01.04.2020 г.</t>
      </is>
    </nc>
  </rcc>
  <rcc rId="22785" sId="16">
    <oc r="D3" t="inlineStr">
      <is>
        <t>исполнен на 01.03.2020 г.</t>
      </is>
    </oc>
    <nc r="D3" t="inlineStr">
      <is>
        <t>исполнен на 01.04.2020 г.</t>
      </is>
    </nc>
  </rcc>
  <rcc rId="22786" sId="16">
    <oc r="D53" t="inlineStr">
      <is>
        <t>исполнено на 01.03.2020 г.</t>
      </is>
    </oc>
    <nc r="D53" t="inlineStr">
      <is>
        <t>исполнено на 01.04.2020 г.</t>
      </is>
    </nc>
  </rcc>
  <rcc rId="22787" sId="16" numFmtId="4">
    <oc r="D6">
      <v>19.005279999999999</v>
    </oc>
    <nc r="D6">
      <v>29.973749999999999</v>
    </nc>
  </rcc>
  <rcc rId="22788" sId="16" numFmtId="4">
    <oc r="D8">
      <v>42.73563</v>
    </oc>
    <nc r="D8">
      <v>64.059960000000004</v>
    </nc>
  </rcc>
  <rcc rId="22789" sId="16" numFmtId="4">
    <oc r="D9">
      <v>0.26780999999999999</v>
    </oc>
    <nc r="D9">
      <v>0.41760999999999998</v>
    </nc>
  </rcc>
  <rcc rId="22790" sId="16" numFmtId="4">
    <oc r="D10">
      <v>61.173319999999997</v>
    </oc>
    <nc r="D10">
      <v>89.911559999999994</v>
    </nc>
  </rcc>
  <rcc rId="22791" sId="16" numFmtId="4">
    <oc r="D11">
      <v>-8.3431700000000006</v>
    </oc>
    <nc r="D11">
      <v>-13.23204</v>
    </nc>
  </rcc>
  <rcc rId="22792" sId="16" numFmtId="4">
    <oc r="D13">
      <v>0</v>
    </oc>
    <nc r="D13">
      <v>46.911299999999997</v>
    </nc>
  </rcc>
  <rcc rId="22793" sId="16" numFmtId="4">
    <oc r="D15">
      <v>3.1251099999999998</v>
    </oc>
    <nc r="D15">
      <v>-1.9236899999999999</v>
    </nc>
  </rcc>
  <rcc rId="22794" sId="16" numFmtId="4">
    <oc r="D16">
      <v>233.93723</v>
    </oc>
    <nc r="D16">
      <v>260.73808000000002</v>
    </nc>
  </rcc>
  <rcc rId="22795" sId="16" numFmtId="4">
    <oc r="D27">
      <v>34.602020000000003</v>
    </oc>
    <nc r="D27">
      <v>42.577820000000003</v>
    </nc>
  </rcc>
  <rcc rId="22796" sId="16" numFmtId="4">
    <oc r="D28">
      <v>8.2885200000000001</v>
    </oc>
    <nc r="D28">
      <v>9.6432699999999993</v>
    </nc>
  </rcc>
  <rcc rId="22797" sId="16" numFmtId="4">
    <oc r="C30">
      <v>0</v>
    </oc>
    <nc r="C30">
      <v>40</v>
    </nc>
  </rcc>
  <rcc rId="22798" sId="16" numFmtId="4">
    <oc r="D37">
      <v>0</v>
    </oc>
    <nc r="D37">
      <v>7.5839999999999996</v>
    </nc>
  </rcc>
  <rcc rId="22799" sId="16" numFmtId="4">
    <oc r="D41">
      <v>69.232200000000006</v>
    </oc>
    <nc r="D41">
      <v>103.84829999999999</v>
    </nc>
  </rcc>
  <rcc rId="22800" sId="16" numFmtId="4">
    <oc r="C44">
      <v>92.584999999999994</v>
    </oc>
    <nc r="C44">
      <v>93.322000000000003</v>
    </nc>
  </rcc>
  <rcc rId="22801" sId="16" numFmtId="4">
    <oc r="D44">
      <v>14.933400000000001</v>
    </oc>
    <nc r="D44">
      <v>22.400099999999998</v>
    </nc>
  </rcc>
  <rcc rId="22802" sId="16" numFmtId="4">
    <nc r="C45">
      <v>207.5</v>
    </nc>
  </rcc>
  <rcc rId="22803" sId="16">
    <oc r="D25">
      <f>D26+D29+D31+D34</f>
    </oc>
    <nc r="D25">
      <f>D26+D29+D31+D34+D36</f>
    </nc>
  </rcc>
  <rcc rId="22804" sId="16" numFmtId="34">
    <oc r="D57">
      <v>135.47792999999999</v>
    </oc>
    <nc r="D57">
      <v>239.93388999999999</v>
    </nc>
  </rcc>
  <rcc rId="22805" sId="16" numFmtId="34">
    <oc r="C62">
      <v>3.6280000000000001</v>
    </oc>
    <nc r="C62">
      <v>9.6280000000000001</v>
    </nc>
  </rcc>
  <rcc rId="22806" sId="16" numFmtId="34">
    <oc r="C64">
      <v>89.605000000000004</v>
    </oc>
    <nc r="C64">
      <v>90.341999999999999</v>
    </nc>
  </rcc>
  <rcc rId="22807" sId="16" numFmtId="34">
    <oc r="D64">
      <v>9.8966399999999997</v>
    </oc>
    <nc r="D64">
      <v>17.793279999999999</v>
    </nc>
  </rcc>
  <rcc rId="22808" sId="16" numFmtId="34">
    <oc r="C68">
      <v>2</v>
    </oc>
    <nc r="C68">
      <v>26</v>
    </nc>
  </rcc>
  <rcc rId="22809" sId="16" numFmtId="34">
    <oc r="D69">
      <v>1.5</v>
    </oc>
    <nc r="D69">
      <v>2.1</v>
    </nc>
  </rcc>
  <rcc rId="22810" sId="16" numFmtId="34">
    <oc r="C73">
      <v>355.9</v>
    </oc>
    <nc r="C73">
      <v>713.48299999999995</v>
    </nc>
  </rcc>
  <rcc rId="22811" sId="16" numFmtId="34">
    <oc r="D73">
      <v>70</v>
    </oc>
    <nc r="D73">
      <v>72.543000000000006</v>
    </nc>
  </rcc>
  <rcc rId="22812" sId="16" numFmtId="34">
    <oc r="C74">
      <v>1471.38</v>
    </oc>
    <nc r="C74">
      <v>1627.1778899999999</v>
    </nc>
  </rcc>
  <rcc rId="22813" sId="16" numFmtId="34">
    <oc r="D74">
      <v>148.51</v>
    </oc>
    <nc r="D74">
      <v>158.386</v>
    </nc>
  </rcc>
  <rcc rId="22814" sId="16" numFmtId="34">
    <oc r="D75">
      <v>8.9</v>
    </oc>
    <nc r="D75">
      <v>13.9</v>
    </nc>
  </rcc>
  <rcc rId="22815" sId="16" numFmtId="34">
    <oc r="C79">
      <v>395.49400000000003</v>
    </oc>
    <nc r="C79">
      <v>429.15300000000002</v>
    </nc>
  </rcc>
  <rcc rId="22816" sId="16" numFmtId="34">
    <oc r="D79">
      <v>4.5999999999999996</v>
    </oc>
    <nc r="D79">
      <v>30.588999999999999</v>
    </nc>
  </rcc>
  <rcc rId="22817" sId="16" numFmtId="34">
    <oc r="D81">
      <v>176.52</v>
    </oc>
    <nc r="D81">
      <v>264.77999999999997</v>
    </nc>
  </rcc>
  <rcc rId="22818" sId="16" numFmtId="34">
    <oc r="C88">
      <v>2</v>
    </oc>
    <nc r="C88">
      <v>10</v>
    </nc>
  </rcc>
  <rcc rId="22819" sId="16" numFmtId="34">
    <oc r="D88">
      <v>0</v>
    </oc>
    <nc r="D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userNames.xml><?xml version="1.0" encoding="utf-8"?>
<users xmlns="http://schemas.openxmlformats.org/spreadsheetml/2006/main" xmlns:r="http://schemas.openxmlformats.org/officeDocument/2006/relationships" count="8">
  <userInfo guid="{7BBE16C8-E29D-45F3-9C1F-09DE9972F0F9}" name="morgau_fin7" id="-1071139096" dateTime="2020-01-22T14:46:30"/>
  <userInfo guid="{34B87E18-4826-4EDF-9254-3F5242D847A3}" name="morgau_fin3" id="-534288278" dateTime="2020-01-28T16:50:26"/>
  <userInfo guid="{34B87E18-4826-4EDF-9254-3F5242D847A3}" name="morgau_fin2" id="-400038847" dateTime="2020-01-29T14:40:32"/>
  <userInfo guid="{DC5B4C67-E241-4FB3-A84B-C5F03714045C}" name="morgau_fin3" id="-534271419" dateTime="2020-02-05T08:52:32"/>
  <userInfo guid="{2DE631F7-786A-4EFF-B5F8-F79E35321049}" name="morgau_fin3" id="-534249898" dateTime="2020-02-07T16:12:20"/>
  <userInfo guid="{5680C098-357B-4405-90B5-BC08574CBAAD}" name="morgau_fin3" id="-534275437" dateTime="2020-04-06T15:49:14"/>
  <userInfo guid="{B3EDE264-6331-4E90-A087-B75978D80E30}" name="morgau_fin3" id="-534310862" dateTime="2020-04-08T15:04:10"/>
  <userInfo guid="{C3A54AAB-AA06-4F84-97E7-7473AAF37281}" name="morgau_fin7" id="-1071139128" dateTime="2020-04-16T10:05:41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5" Type="http://schemas.openxmlformats.org/officeDocument/2006/relationships/printerSettings" Target="../printerSettings/printerSettings15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93.bin"/><Relationship Id="rId7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9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10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83.bin"/><Relationship Id="rId7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6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5.bin"/><Relationship Id="rId10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84.bin"/><Relationship Id="rId9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4"/>
  <sheetViews>
    <sheetView view="pageBreakPreview" topLeftCell="A13" zoomScale="80" zoomScaleNormal="100" zoomScaleSheetLayoutView="80" workbookViewId="0">
      <selection activeCell="J27" sqref="J27"/>
    </sheetView>
  </sheetViews>
  <sheetFormatPr defaultRowHeight="15.75"/>
  <cols>
    <col min="1" max="1" width="41.28515625" style="84" customWidth="1"/>
    <col min="2" max="2" width="10" style="85" customWidth="1"/>
    <col min="3" max="3" width="21.140625" style="75" customWidth="1"/>
    <col min="4" max="4" width="20.42578125" style="75" customWidth="1"/>
    <col min="5" max="5" width="13.5703125" style="75" customWidth="1"/>
    <col min="6" max="6" width="20.85546875" style="75" customWidth="1"/>
    <col min="7" max="7" width="21.42578125" style="75" customWidth="1"/>
    <col min="8" max="8" width="13.5703125" style="75" customWidth="1"/>
    <col min="9" max="9" width="21.140625" style="75" customWidth="1"/>
    <col min="10" max="10" width="18" style="75" customWidth="1"/>
    <col min="11" max="11" width="13" style="75" customWidth="1"/>
    <col min="12" max="12" width="23.5703125" style="75" customWidth="1"/>
    <col min="13" max="13" width="12" style="75" customWidth="1"/>
    <col min="14" max="16384" width="9.140625" style="75"/>
  </cols>
  <sheetData>
    <row r="1" spans="1:15" ht="26.25" customHeight="1">
      <c r="A1" s="491" t="s">
        <v>435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123"/>
      <c r="M1" s="123"/>
      <c r="N1" s="123"/>
      <c r="O1" s="123"/>
    </row>
    <row r="2" spans="1:15" ht="33.75" customHeight="1">
      <c r="A2" s="489" t="s">
        <v>177</v>
      </c>
      <c r="B2" s="490" t="s">
        <v>178</v>
      </c>
      <c r="C2" s="486" t="s">
        <v>179</v>
      </c>
      <c r="D2" s="487"/>
      <c r="E2" s="487"/>
      <c r="F2" s="486" t="s">
        <v>180</v>
      </c>
      <c r="G2" s="487"/>
      <c r="H2" s="487"/>
      <c r="I2" s="486" t="s">
        <v>181</v>
      </c>
      <c r="J2" s="487"/>
      <c r="K2" s="492"/>
    </row>
    <row r="3" spans="1:15" ht="53.25" customHeight="1">
      <c r="A3" s="489"/>
      <c r="B3" s="490"/>
      <c r="C3" s="78" t="s">
        <v>404</v>
      </c>
      <c r="D3" s="78" t="s">
        <v>415</v>
      </c>
      <c r="E3" s="138" t="s">
        <v>316</v>
      </c>
      <c r="F3" s="78" t="s">
        <v>404</v>
      </c>
      <c r="G3" s="78" t="s">
        <v>415</v>
      </c>
      <c r="H3" s="138" t="s">
        <v>316</v>
      </c>
      <c r="I3" s="78" t="s">
        <v>404</v>
      </c>
      <c r="J3" s="78" t="s">
        <v>415</v>
      </c>
      <c r="K3" s="78" t="s">
        <v>316</v>
      </c>
    </row>
    <row r="4" spans="1:15" s="80" customFormat="1" ht="30.75" customHeight="1">
      <c r="A4" s="79" t="s">
        <v>4</v>
      </c>
      <c r="B4" s="76"/>
      <c r="C4" s="201">
        <f>SUM(C5:C13)</f>
        <v>185580.00869000002</v>
      </c>
      <c r="D4" s="201">
        <f>SUM(D5:D13)</f>
        <v>52328.600519999993</v>
      </c>
      <c r="E4" s="201">
        <f>D4/C4*100</f>
        <v>28.197326258030142</v>
      </c>
      <c r="F4" s="201">
        <f>SUM(F5:F13)</f>
        <v>147500</v>
      </c>
      <c r="G4" s="201">
        <f>SUM(G5:G13)</f>
        <v>44043.996149999999</v>
      </c>
      <c r="H4" s="201">
        <f>G4/F4*100</f>
        <v>29.860336372881356</v>
      </c>
      <c r="I4" s="201">
        <f>I5+I7+I6+I8+I10+I11+I12+I13</f>
        <v>38080.008690000002</v>
      </c>
      <c r="J4" s="201">
        <f>J5+J6+J7+J8+J10+J11+J12+J13</f>
        <v>8284.6043699999991</v>
      </c>
      <c r="K4" s="201">
        <f>J4/I4*100</f>
        <v>21.755783822012564</v>
      </c>
    </row>
    <row r="5" spans="1:15" ht="27" customHeight="1">
      <c r="A5" s="81" t="s">
        <v>182</v>
      </c>
      <c r="B5" s="77">
        <v>10102</v>
      </c>
      <c r="C5" s="202">
        <f t="shared" ref="C5:C13" si="0">F5+I5</f>
        <v>129527</v>
      </c>
      <c r="D5" s="202">
        <f t="shared" ref="D5:D13" si="1">G5+J5</f>
        <v>38240.461069999998</v>
      </c>
      <c r="E5" s="203">
        <f t="shared" ref="E5:E12" si="2">D5/C5*100</f>
        <v>29.523158160074729</v>
      </c>
      <c r="F5" s="202">
        <f>район!C5</f>
        <v>123798.5</v>
      </c>
      <c r="G5" s="202">
        <f>район!D5</f>
        <v>36487.36924</v>
      </c>
      <c r="H5" s="203">
        <f t="shared" ref="H5:H41" si="3">G5/F5*100</f>
        <v>29.473191710723473</v>
      </c>
      <c r="I5" s="202">
        <f>Справка!I31</f>
        <v>5728.5</v>
      </c>
      <c r="J5" s="202">
        <f>Справка!J31</f>
        <v>1753.0918299999996</v>
      </c>
      <c r="K5" s="203">
        <f t="shared" ref="K5:K12" si="4">J5/I5*100</f>
        <v>30.60298210700881</v>
      </c>
    </row>
    <row r="6" spans="1:15" ht="41.25" customHeight="1">
      <c r="A6" s="81" t="s">
        <v>269</v>
      </c>
      <c r="B6" s="77">
        <v>10300</v>
      </c>
      <c r="C6" s="202">
        <f t="shared" si="0"/>
        <v>14643.699999999999</v>
      </c>
      <c r="D6" s="202">
        <f t="shared" si="1"/>
        <v>4569.2957299999998</v>
      </c>
      <c r="E6" s="203">
        <f t="shared" si="2"/>
        <v>31.203150365003378</v>
      </c>
      <c r="F6" s="202">
        <f>район!C7</f>
        <v>5337</v>
      </c>
      <c r="G6" s="202">
        <f>район!D7</f>
        <v>1665.31088</v>
      </c>
      <c r="H6" s="203">
        <f t="shared" si="3"/>
        <v>31.203126850290424</v>
      </c>
      <c r="I6" s="202">
        <f>Справка!L31+Справка!R31+Справка!O31</f>
        <v>9306.6999999999989</v>
      </c>
      <c r="J6" s="202">
        <f>Справка!M31+Справка!S31+Справка!P31+Справка!V31</f>
        <v>2903.9848499999998</v>
      </c>
      <c r="K6" s="203">
        <f t="shared" si="4"/>
        <v>31.203163849699685</v>
      </c>
    </row>
    <row r="7" spans="1:15" ht="19.5" customHeight="1">
      <c r="A7" s="81" t="s">
        <v>183</v>
      </c>
      <c r="B7" s="77">
        <v>10500</v>
      </c>
      <c r="C7" s="202">
        <f t="shared" si="0"/>
        <v>12799.5</v>
      </c>
      <c r="D7" s="202">
        <f t="shared" si="1"/>
        <v>4355.4823900000001</v>
      </c>
      <c r="E7" s="203">
        <f t="shared" si="2"/>
        <v>34.028535411539515</v>
      </c>
      <c r="F7" s="202">
        <f>район!C12</f>
        <v>12264.5</v>
      </c>
      <c r="G7" s="202">
        <f>район!D12</f>
        <v>4013.3167400000002</v>
      </c>
      <c r="H7" s="203">
        <f t="shared" si="3"/>
        <v>32.723035916670071</v>
      </c>
      <c r="I7" s="202">
        <f>Справка!X31</f>
        <v>535</v>
      </c>
      <c r="J7" s="202">
        <f>Справка!Y31</f>
        <v>342.16565000000003</v>
      </c>
      <c r="K7" s="203">
        <f t="shared" si="4"/>
        <v>63.956196261682251</v>
      </c>
    </row>
    <row r="8" spans="1:15" ht="19.5" customHeight="1">
      <c r="A8" s="81" t="s">
        <v>184</v>
      </c>
      <c r="B8" s="77">
        <v>10601</v>
      </c>
      <c r="C8" s="202">
        <f t="shared" si="0"/>
        <v>5373</v>
      </c>
      <c r="D8" s="202">
        <f t="shared" si="1"/>
        <v>615.72741999999971</v>
      </c>
      <c r="E8" s="203">
        <f t="shared" si="2"/>
        <v>11.459657919225753</v>
      </c>
      <c r="F8" s="202"/>
      <c r="G8" s="202"/>
      <c r="H8" s="203"/>
      <c r="I8" s="202">
        <f>Справка!AA31</f>
        <v>5373</v>
      </c>
      <c r="J8" s="202">
        <f>Справка!AB31</f>
        <v>615.72741999999971</v>
      </c>
      <c r="K8" s="203">
        <f t="shared" si="4"/>
        <v>11.459657919225753</v>
      </c>
    </row>
    <row r="9" spans="1:15" ht="19.5" customHeight="1">
      <c r="A9" s="81" t="s">
        <v>270</v>
      </c>
      <c r="B9" s="77">
        <v>10604</v>
      </c>
      <c r="C9" s="202">
        <f t="shared" si="0"/>
        <v>2300</v>
      </c>
      <c r="D9" s="202">
        <f t="shared" si="1"/>
        <v>305.38414999999998</v>
      </c>
      <c r="E9" s="203">
        <f t="shared" si="2"/>
        <v>13.277571739130433</v>
      </c>
      <c r="F9" s="202">
        <f>район!C17</f>
        <v>2300</v>
      </c>
      <c r="G9" s="202">
        <f>район!D20</f>
        <v>305.38414999999998</v>
      </c>
      <c r="H9" s="203">
        <f t="shared" si="3"/>
        <v>13.277571739130433</v>
      </c>
      <c r="I9" s="202"/>
      <c r="J9" s="202"/>
      <c r="K9" s="203"/>
    </row>
    <row r="10" spans="1:15" ht="19.5" customHeight="1">
      <c r="A10" s="81" t="s">
        <v>185</v>
      </c>
      <c r="B10" s="77">
        <v>10606</v>
      </c>
      <c r="C10" s="202">
        <f t="shared" si="0"/>
        <v>17020.808690000002</v>
      </c>
      <c r="D10" s="202">
        <f t="shared" si="1"/>
        <v>2645.7846199999999</v>
      </c>
      <c r="E10" s="203">
        <f t="shared" si="2"/>
        <v>15.544411950029383</v>
      </c>
      <c r="F10" s="202"/>
      <c r="G10" s="202"/>
      <c r="H10" s="203">
        <v>0</v>
      </c>
      <c r="I10" s="202">
        <f>Справка!AD31</f>
        <v>17020.808690000002</v>
      </c>
      <c r="J10" s="202">
        <f>Справка!AE31</f>
        <v>2645.7846199999999</v>
      </c>
      <c r="K10" s="203">
        <f t="shared" si="4"/>
        <v>15.544411950029383</v>
      </c>
    </row>
    <row r="11" spans="1:15" ht="33.75" customHeight="1">
      <c r="A11" s="81" t="s">
        <v>186</v>
      </c>
      <c r="B11" s="77">
        <v>10701</v>
      </c>
      <c r="C11" s="202">
        <f t="shared" si="0"/>
        <v>1100</v>
      </c>
      <c r="D11" s="202">
        <f t="shared" si="1"/>
        <v>554.16201999999998</v>
      </c>
      <c r="E11" s="203">
        <f t="shared" si="2"/>
        <v>50.378365454545445</v>
      </c>
      <c r="F11" s="202">
        <f>район!C22</f>
        <v>1100</v>
      </c>
      <c r="G11" s="202">
        <f>район!D22</f>
        <v>554.16201999999998</v>
      </c>
      <c r="H11" s="203">
        <f t="shared" si="3"/>
        <v>50.378365454545445</v>
      </c>
      <c r="I11" s="202"/>
      <c r="J11" s="202"/>
      <c r="K11" s="203">
        <v>0</v>
      </c>
    </row>
    <row r="12" spans="1:15" ht="19.5" customHeight="1">
      <c r="A12" s="81" t="s">
        <v>187</v>
      </c>
      <c r="B12" s="77">
        <v>10800</v>
      </c>
      <c r="C12" s="202">
        <f t="shared" si="0"/>
        <v>2816</v>
      </c>
      <c r="D12" s="202">
        <f t="shared" si="1"/>
        <v>1042.30312</v>
      </c>
      <c r="E12" s="203">
        <f t="shared" si="2"/>
        <v>37.013605113636366</v>
      </c>
      <c r="F12" s="202">
        <f>район!C24</f>
        <v>2700</v>
      </c>
      <c r="G12" s="202">
        <f>район!D24</f>
        <v>1018.45312</v>
      </c>
      <c r="H12" s="203">
        <f t="shared" si="3"/>
        <v>37.720485925925928</v>
      </c>
      <c r="I12" s="202">
        <f>Справка!AG31</f>
        <v>116</v>
      </c>
      <c r="J12" s="202">
        <f>Справка!AH31</f>
        <v>23.849999999999998</v>
      </c>
      <c r="K12" s="203">
        <f t="shared" si="4"/>
        <v>20.560344827586206</v>
      </c>
    </row>
    <row r="13" spans="1:15" ht="19.5" customHeight="1">
      <c r="A13" s="81" t="s">
        <v>188</v>
      </c>
      <c r="B13" s="77">
        <v>10900</v>
      </c>
      <c r="C13" s="202">
        <f t="shared" si="0"/>
        <v>0</v>
      </c>
      <c r="D13" s="202">
        <f t="shared" si="1"/>
        <v>0</v>
      </c>
      <c r="E13" s="203"/>
      <c r="F13" s="202">
        <f>район!C28</f>
        <v>0</v>
      </c>
      <c r="G13" s="202">
        <f>район!D28</f>
        <v>0</v>
      </c>
      <c r="H13" s="203"/>
      <c r="I13" s="202">
        <f>Справка!AJ31</f>
        <v>0</v>
      </c>
      <c r="J13" s="202">
        <f>Справка!AK31</f>
        <v>0</v>
      </c>
      <c r="K13" s="203"/>
    </row>
    <row r="14" spans="1:15" s="80" customFormat="1" ht="20.25" customHeight="1">
      <c r="A14" s="79" t="s">
        <v>12</v>
      </c>
      <c r="B14" s="76"/>
      <c r="C14" s="201">
        <f>SUM(C15:C21)</f>
        <v>24746.553</v>
      </c>
      <c r="D14" s="201">
        <f>SUM(D15:D21)</f>
        <v>6762.4398899999987</v>
      </c>
      <c r="E14" s="201">
        <f t="shared" ref="E14:E39" si="5">D14/C14*100</f>
        <v>27.326795331858939</v>
      </c>
      <c r="F14" s="201">
        <f>F15+F16+F17+F18+F20+F21+F19</f>
        <v>20634</v>
      </c>
      <c r="G14" s="201">
        <f>G15+G16+G17+G18+G20+G21+G19</f>
        <v>5305.0856299999996</v>
      </c>
      <c r="H14" s="201">
        <f t="shared" si="3"/>
        <v>25.710408209750895</v>
      </c>
      <c r="I14" s="204">
        <f>I15+I16+I17+I18+I20+I21+I26</f>
        <v>4112.5529999999999</v>
      </c>
      <c r="J14" s="204">
        <f>J15+J16+J17+J18+J20+J21+J26</f>
        <v>1457.3542599999998</v>
      </c>
      <c r="K14" s="201">
        <f>J14/I14*100</f>
        <v>35.436728961304567</v>
      </c>
    </row>
    <row r="15" spans="1:15" ht="52.5" customHeight="1">
      <c r="A15" s="81" t="s">
        <v>189</v>
      </c>
      <c r="B15" s="77">
        <v>11100</v>
      </c>
      <c r="C15" s="202">
        <f t="shared" ref="C15:D21" si="6">F15+I15</f>
        <v>13180.553</v>
      </c>
      <c r="D15" s="202">
        <f t="shared" si="6"/>
        <v>3687.8570599999994</v>
      </c>
      <c r="E15" s="202">
        <f t="shared" si="5"/>
        <v>27.979532118265443</v>
      </c>
      <c r="F15" s="202">
        <f>район!C34</f>
        <v>9900</v>
      </c>
      <c r="G15" s="202">
        <f>район!D34</f>
        <v>2608.7320099999997</v>
      </c>
      <c r="H15" s="202">
        <f t="shared" si="3"/>
        <v>26.350828383838383</v>
      </c>
      <c r="I15" s="202">
        <f>Справка!AP31+Справка!AS31+Справка!AM31</f>
        <v>3280.5529999999999</v>
      </c>
      <c r="J15" s="202">
        <f>Справка!AQ31+Справка!AT31+Справка!AN31</f>
        <v>1079.1250499999999</v>
      </c>
      <c r="K15" s="203">
        <f>J15/I15*100</f>
        <v>32.89460801273443</v>
      </c>
    </row>
    <row r="16" spans="1:15" ht="33" customHeight="1">
      <c r="A16" s="81" t="s">
        <v>190</v>
      </c>
      <c r="B16" s="77">
        <v>11200</v>
      </c>
      <c r="C16" s="202">
        <f t="shared" si="6"/>
        <v>550</v>
      </c>
      <c r="D16" s="202">
        <f t="shared" si="6"/>
        <v>275.63258999999999</v>
      </c>
      <c r="E16" s="202">
        <f t="shared" si="5"/>
        <v>50.115016363636364</v>
      </c>
      <c r="F16" s="202">
        <f>район!C43</f>
        <v>550</v>
      </c>
      <c r="G16" s="202">
        <f>район!D43</f>
        <v>275.63258999999999</v>
      </c>
      <c r="H16" s="202">
        <f t="shared" si="3"/>
        <v>50.115016363636364</v>
      </c>
      <c r="I16" s="202">
        <v>0</v>
      </c>
      <c r="J16" s="202">
        <v>0</v>
      </c>
      <c r="K16" s="203">
        <v>0</v>
      </c>
    </row>
    <row r="17" spans="1:13" ht="33" customHeight="1">
      <c r="A17" s="81" t="s">
        <v>191</v>
      </c>
      <c r="B17" s="77">
        <v>11300</v>
      </c>
      <c r="C17" s="202">
        <f t="shared" si="6"/>
        <v>709</v>
      </c>
      <c r="D17" s="202">
        <f t="shared" si="6"/>
        <v>211.71575000000001</v>
      </c>
      <c r="E17" s="202">
        <f>D17/C17*100</f>
        <v>29.861177715091682</v>
      </c>
      <c r="F17" s="202">
        <f>район!C45</f>
        <v>84</v>
      </c>
      <c r="G17" s="202">
        <f>район!D45</f>
        <v>0</v>
      </c>
      <c r="H17" s="202">
        <f t="shared" si="3"/>
        <v>0</v>
      </c>
      <c r="I17" s="202">
        <f>Справка!AY31</f>
        <v>625</v>
      </c>
      <c r="J17" s="202">
        <f>Справка!AZ31</f>
        <v>211.71575000000001</v>
      </c>
      <c r="K17" s="203">
        <f>J17/I17*100</f>
        <v>33.874520000000004</v>
      </c>
    </row>
    <row r="18" spans="1:13" ht="33" customHeight="1">
      <c r="A18" s="81" t="s">
        <v>192</v>
      </c>
      <c r="B18" s="77">
        <v>11400</v>
      </c>
      <c r="C18" s="202">
        <f t="shared" si="6"/>
        <v>4707</v>
      </c>
      <c r="D18" s="202">
        <f t="shared" si="6"/>
        <v>1667.62429</v>
      </c>
      <c r="E18" s="202">
        <f t="shared" si="5"/>
        <v>35.428601869555983</v>
      </c>
      <c r="F18" s="202">
        <f>район!C48</f>
        <v>4500</v>
      </c>
      <c r="G18" s="202">
        <f>район!D48</f>
        <v>1517.81429</v>
      </c>
      <c r="H18" s="202">
        <f t="shared" si="3"/>
        <v>33.729206444444443</v>
      </c>
      <c r="I18" s="202">
        <f>Справка!BE31</f>
        <v>207</v>
      </c>
      <c r="J18" s="202">
        <f>Справка!BF31</f>
        <v>149.80999999999997</v>
      </c>
      <c r="K18" s="203">
        <f>J18/I18*100</f>
        <v>72.371980676328491</v>
      </c>
    </row>
    <row r="19" spans="1:13" ht="23.25" customHeight="1">
      <c r="A19" s="81" t="s">
        <v>239</v>
      </c>
      <c r="B19" s="77">
        <v>11500</v>
      </c>
      <c r="C19" s="202">
        <f t="shared" si="6"/>
        <v>0</v>
      </c>
      <c r="D19" s="202">
        <f t="shared" si="6"/>
        <v>0</v>
      </c>
      <c r="E19" s="202"/>
      <c r="F19" s="202">
        <f>район!C51</f>
        <v>0</v>
      </c>
      <c r="G19" s="202">
        <f>район!D51</f>
        <v>0</v>
      </c>
      <c r="H19" s="202"/>
      <c r="I19" s="202"/>
      <c r="J19" s="202"/>
      <c r="K19" s="203"/>
    </row>
    <row r="20" spans="1:13" ht="22.5" customHeight="1">
      <c r="A20" s="81" t="s">
        <v>193</v>
      </c>
      <c r="B20" s="77">
        <v>11600</v>
      </c>
      <c r="C20" s="202">
        <f t="shared" si="6"/>
        <v>5600</v>
      </c>
      <c r="D20" s="202">
        <f t="shared" si="6"/>
        <v>923.66278999999986</v>
      </c>
      <c r="E20" s="202">
        <f t="shared" si="5"/>
        <v>16.493978392857141</v>
      </c>
      <c r="F20" s="202">
        <f>район!C53</f>
        <v>5600</v>
      </c>
      <c r="G20" s="202">
        <f>район!D53</f>
        <v>902.9067399999999</v>
      </c>
      <c r="H20" s="202">
        <f t="shared" si="3"/>
        <v>16.123334642857142</v>
      </c>
      <c r="I20" s="202">
        <f>Справка!BN31</f>
        <v>0</v>
      </c>
      <c r="J20" s="202">
        <f>Справка!BO31</f>
        <v>20.756050000000002</v>
      </c>
      <c r="K20" s="203">
        <v>0</v>
      </c>
    </row>
    <row r="21" spans="1:13" ht="24" customHeight="1">
      <c r="A21" s="81" t="s">
        <v>194</v>
      </c>
      <c r="B21" s="77">
        <v>11700</v>
      </c>
      <c r="C21" s="202">
        <f t="shared" si="6"/>
        <v>0</v>
      </c>
      <c r="D21" s="202">
        <f t="shared" si="6"/>
        <v>-4.0525900000000004</v>
      </c>
      <c r="E21" s="202"/>
      <c r="F21" s="202">
        <f>район!C59</f>
        <v>0</v>
      </c>
      <c r="G21" s="202">
        <f>район!D59</f>
        <v>0</v>
      </c>
      <c r="H21" s="202"/>
      <c r="I21" s="202">
        <f>Справка!BQ31</f>
        <v>0</v>
      </c>
      <c r="J21" s="202">
        <f>Справка!BR31</f>
        <v>-4.0525900000000004</v>
      </c>
      <c r="K21" s="203">
        <v>0</v>
      </c>
    </row>
    <row r="22" spans="1:13" ht="45.75" hidden="1" customHeight="1">
      <c r="A22" s="79" t="s">
        <v>195</v>
      </c>
      <c r="B22" s="76">
        <v>30000</v>
      </c>
      <c r="C22" s="452">
        <f>F22+I22</f>
        <v>0</v>
      </c>
      <c r="D22" s="201">
        <f t="shared" ref="D22" si="7">G22+J22</f>
        <v>0</v>
      </c>
      <c r="E22" s="201"/>
      <c r="F22" s="201">
        <v>0</v>
      </c>
      <c r="G22" s="201">
        <v>0</v>
      </c>
      <c r="H22" s="201"/>
      <c r="I22" s="201">
        <v>0</v>
      </c>
      <c r="J22" s="201">
        <v>0</v>
      </c>
      <c r="K22" s="201"/>
    </row>
    <row r="23" spans="1:13" ht="29.25" customHeight="1">
      <c r="A23" s="79" t="s">
        <v>16</v>
      </c>
      <c r="B23" s="76">
        <v>10000</v>
      </c>
      <c r="C23" s="204">
        <f>SUM(C4,C14,C22,)</f>
        <v>210326.56169</v>
      </c>
      <c r="D23" s="204">
        <f>SUM(D4,D14,)</f>
        <v>59091.040409999994</v>
      </c>
      <c r="E23" s="201">
        <f t="shared" si="5"/>
        <v>28.094901535591205</v>
      </c>
      <c r="F23" s="204">
        <f>SUM(F4,F14,)</f>
        <v>168134</v>
      </c>
      <c r="G23" s="204">
        <f>SUM(G4,G14,G22)</f>
        <v>49349.08178</v>
      </c>
      <c r="H23" s="201">
        <f t="shared" si="3"/>
        <v>29.351042489918754</v>
      </c>
      <c r="I23" s="204">
        <f>I4+I14</f>
        <v>42192.561690000002</v>
      </c>
      <c r="J23" s="204">
        <f>J4+J14</f>
        <v>9741.9586299999992</v>
      </c>
      <c r="K23" s="201">
        <f>J23/I23*100</f>
        <v>23.089279815662216</v>
      </c>
    </row>
    <row r="24" spans="1:13" ht="32.25" customHeight="1">
      <c r="A24" s="79" t="s">
        <v>196</v>
      </c>
      <c r="B24" s="76">
        <v>20200</v>
      </c>
      <c r="C24" s="205">
        <v>696866.28931999998</v>
      </c>
      <c r="D24" s="205">
        <v>101799.01016000001</v>
      </c>
      <c r="E24" s="204">
        <f t="shared" si="5"/>
        <v>14.608112305064314</v>
      </c>
      <c r="F24" s="204">
        <f>район!C63</f>
        <v>718813.99183000007</v>
      </c>
      <c r="G24" s="204">
        <f>SUM(район!D63)</f>
        <v>106624.49092</v>
      </c>
      <c r="H24" s="201">
        <f t="shared" si="3"/>
        <v>14.833391132043621</v>
      </c>
      <c r="I24" s="204">
        <f>Справка!BZ31</f>
        <v>155495.71917</v>
      </c>
      <c r="J24" s="204">
        <f>Справка!CA31</f>
        <v>16097.804240000001</v>
      </c>
      <c r="K24" s="201">
        <f t="shared" ref="K24:K38" si="8">J24/I24*100</f>
        <v>10.352570685499471</v>
      </c>
    </row>
    <row r="25" spans="1:13" ht="33" customHeight="1">
      <c r="A25" s="79" t="s">
        <v>288</v>
      </c>
      <c r="B25" s="76">
        <v>20700</v>
      </c>
      <c r="C25" s="206">
        <f>F25+I25</f>
        <v>2959.2974900000004</v>
      </c>
      <c r="D25" s="206">
        <f>G25+J25</f>
        <v>2334.8532399999999</v>
      </c>
      <c r="E25" s="204">
        <f t="shared" si="5"/>
        <v>78.898902455393198</v>
      </c>
      <c r="F25" s="204"/>
      <c r="G25" s="204"/>
      <c r="H25" s="201"/>
      <c r="I25" s="204">
        <f>Справка!CR31</f>
        <v>2959.2974900000004</v>
      </c>
      <c r="J25" s="204">
        <f>Справка!CS31</f>
        <v>2334.8532399999999</v>
      </c>
      <c r="K25" s="201">
        <f t="shared" si="8"/>
        <v>78.898902455393198</v>
      </c>
    </row>
    <row r="26" spans="1:13" ht="33" customHeight="1">
      <c r="A26" s="79" t="s">
        <v>250</v>
      </c>
      <c r="B26" s="77">
        <v>21900</v>
      </c>
      <c r="C26" s="206">
        <f>F26+I26</f>
        <v>-52617.294300000001</v>
      </c>
      <c r="D26" s="206">
        <f>G26+J26</f>
        <v>-52648.824059999999</v>
      </c>
      <c r="E26" s="204"/>
      <c r="F26" s="203">
        <f>район!C71</f>
        <v>-52617.294300000001</v>
      </c>
      <c r="G26" s="203">
        <f>район!D71</f>
        <v>-52648.824059999999</v>
      </c>
      <c r="H26" s="201"/>
      <c r="I26" s="203">
        <v>0</v>
      </c>
      <c r="J26" s="203">
        <v>0</v>
      </c>
      <c r="K26" s="203">
        <v>0</v>
      </c>
      <c r="L26" s="83"/>
    </row>
    <row r="27" spans="1:13" ht="29.25" customHeight="1">
      <c r="A27" s="76" t="s">
        <v>197</v>
      </c>
      <c r="B27" s="76"/>
      <c r="C27" s="208">
        <f>C24+C23</f>
        <v>907192.85100999998</v>
      </c>
      <c r="D27" s="456">
        <f>D24+D23</f>
        <v>160890.05056999999</v>
      </c>
      <c r="E27" s="208">
        <f t="shared" si="5"/>
        <v>17.734933690325843</v>
      </c>
      <c r="F27" s="456">
        <f>F24+F23</f>
        <v>886947.99183000007</v>
      </c>
      <c r="G27" s="208">
        <f>G24+G23</f>
        <v>155973.57269999999</v>
      </c>
      <c r="H27" s="208">
        <f t="shared" si="3"/>
        <v>17.585424865576019</v>
      </c>
      <c r="I27" s="208">
        <f>I24+I23</f>
        <v>197688.28086</v>
      </c>
      <c r="J27" s="208">
        <f>J24+J23</f>
        <v>25839.762869999999</v>
      </c>
      <c r="K27" s="207">
        <f t="shared" si="8"/>
        <v>13.070963416541289</v>
      </c>
      <c r="L27" s="95"/>
      <c r="M27" s="83"/>
    </row>
    <row r="28" spans="1:13" ht="29.25" customHeight="1">
      <c r="A28" s="76" t="s">
        <v>198</v>
      </c>
      <c r="B28" s="76"/>
      <c r="C28" s="208">
        <f>C29+C30+C31+C32+C33+C34+C35+C36+C37+C41+C38+C39+C40</f>
        <v>976814.58508000011</v>
      </c>
      <c r="D28" s="208">
        <f>SUM(D29:D41)</f>
        <v>209241.06796000004</v>
      </c>
      <c r="E28" s="208">
        <f t="shared" si="5"/>
        <v>21.420755909665644</v>
      </c>
      <c r="F28" s="208">
        <f>SUM(F29+F30+F31+F32+F33+F34+F35+F36+F37+F38+F39+F40+F41)</f>
        <v>950094.63674999995</v>
      </c>
      <c r="G28" s="208">
        <f>SUM(G29:G41)</f>
        <v>205143.75388</v>
      </c>
      <c r="H28" s="208">
        <f t="shared" si="3"/>
        <v>21.591928419019151</v>
      </c>
      <c r="I28" s="208">
        <f>I29+I30+I31+I32+I33+I34+I35+I36+I37+I38+I39+I40+I41</f>
        <v>204163.37000999998</v>
      </c>
      <c r="J28" s="208">
        <f>J29+J30+J31+J32+J33+J34+J35+J36+J37+J38+J39+J40+J41</f>
        <v>25020.59908</v>
      </c>
      <c r="K28" s="207">
        <f t="shared" si="8"/>
        <v>12.255185187614449</v>
      </c>
      <c r="L28" s="95"/>
    </row>
    <row r="29" spans="1:13" ht="30.75" customHeight="1">
      <c r="A29" s="81" t="s">
        <v>199</v>
      </c>
      <c r="B29" s="82" t="s">
        <v>27</v>
      </c>
      <c r="C29" s="258">
        <f>F29+I29</f>
        <v>73922.649120000002</v>
      </c>
      <c r="D29" s="258">
        <f>G29+J29</f>
        <v>21419.413110000001</v>
      </c>
      <c r="E29" s="210">
        <f t="shared" si="5"/>
        <v>28.975440362302862</v>
      </c>
      <c r="F29" s="202">
        <f>район!C78</f>
        <v>49958.126120000001</v>
      </c>
      <c r="G29" s="210">
        <f>район!D78</f>
        <v>14007.592800000002</v>
      </c>
      <c r="H29" s="211">
        <f t="shared" si="3"/>
        <v>28.038667355844378</v>
      </c>
      <c r="I29" s="211">
        <f>Справка!DJ31</f>
        <v>23964.523000000005</v>
      </c>
      <c r="J29" s="211">
        <f>Справка!DK31</f>
        <v>7411.820310000001</v>
      </c>
      <c r="K29" s="211">
        <f t="shared" si="8"/>
        <v>30.928303100378834</v>
      </c>
    </row>
    <row r="30" spans="1:13" ht="30.75" customHeight="1">
      <c r="A30" s="81" t="s">
        <v>200</v>
      </c>
      <c r="B30" s="82" t="s">
        <v>43</v>
      </c>
      <c r="C30" s="206">
        <f>I30</f>
        <v>2168.2000000000003</v>
      </c>
      <c r="D30" s="206">
        <f>J30</f>
        <v>696.99775000000011</v>
      </c>
      <c r="E30" s="210">
        <f t="shared" si="5"/>
        <v>32.146377179227009</v>
      </c>
      <c r="F30" s="202">
        <f>район!C86</f>
        <v>2168.1999999999998</v>
      </c>
      <c r="G30" s="210">
        <f>район!D86</f>
        <v>718.8</v>
      </c>
      <c r="H30" s="211">
        <f t="shared" si="3"/>
        <v>33.151923254312329</v>
      </c>
      <c r="I30" s="211">
        <f>Справка!DY31</f>
        <v>2168.2000000000003</v>
      </c>
      <c r="J30" s="211">
        <f>Справка!DZ31</f>
        <v>696.99775000000011</v>
      </c>
      <c r="K30" s="211">
        <f t="shared" si="8"/>
        <v>32.146377179227009</v>
      </c>
    </row>
    <row r="31" spans="1:13" ht="33" customHeight="1">
      <c r="A31" s="81" t="s">
        <v>201</v>
      </c>
      <c r="B31" s="82" t="s">
        <v>47</v>
      </c>
      <c r="C31" s="258">
        <f>F31+I31</f>
        <v>4978.0000000000009</v>
      </c>
      <c r="D31" s="258">
        <f>G31+J31</f>
        <v>1441.25865</v>
      </c>
      <c r="E31" s="210">
        <f t="shared" si="5"/>
        <v>28.952564282844513</v>
      </c>
      <c r="F31" s="202">
        <f>район!C88</f>
        <v>4707.7000000000007</v>
      </c>
      <c r="G31" s="210">
        <f>район!D88</f>
        <v>1400.00865</v>
      </c>
      <c r="H31" s="211">
        <f t="shared" si="3"/>
        <v>29.738697240690776</v>
      </c>
      <c r="I31" s="211">
        <f>Справка!EB31</f>
        <v>270.3</v>
      </c>
      <c r="J31" s="211">
        <f>Справка!EC31</f>
        <v>41.25</v>
      </c>
      <c r="K31" s="211">
        <f t="shared" si="8"/>
        <v>15.260821309655936</v>
      </c>
    </row>
    <row r="32" spans="1:13" ht="30" customHeight="1">
      <c r="A32" s="81" t="s">
        <v>202</v>
      </c>
      <c r="B32" s="82" t="s">
        <v>55</v>
      </c>
      <c r="C32" s="209">
        <v>149729.54543999999</v>
      </c>
      <c r="D32" s="209">
        <v>13719.627570000001</v>
      </c>
      <c r="E32" s="210">
        <f t="shared" si="5"/>
        <v>9.1629394383607252</v>
      </c>
      <c r="F32" s="202">
        <f>район!C94</f>
        <v>107786.55794999999</v>
      </c>
      <c r="G32" s="210">
        <f>район!D94</f>
        <v>11393.12342</v>
      </c>
      <c r="H32" s="211">
        <f t="shared" si="3"/>
        <v>10.570078158804403</v>
      </c>
      <c r="I32" s="211">
        <f>Справка!EE31</f>
        <v>74220.187489999997</v>
      </c>
      <c r="J32" s="211">
        <f>Справка!EF31</f>
        <v>5534.8211500000007</v>
      </c>
      <c r="K32" s="211">
        <f t="shared" si="8"/>
        <v>7.4572987985859385</v>
      </c>
    </row>
    <row r="33" spans="1:12" ht="30" customHeight="1">
      <c r="A33" s="81" t="s">
        <v>203</v>
      </c>
      <c r="B33" s="82" t="s">
        <v>65</v>
      </c>
      <c r="C33" s="209">
        <v>77911.994319999998</v>
      </c>
      <c r="D33" s="209">
        <v>3304.2579799999999</v>
      </c>
      <c r="E33" s="210">
        <f t="shared" si="5"/>
        <v>4.2410132211848639</v>
      </c>
      <c r="F33" s="202">
        <f>район!C101</f>
        <v>64177.359530000002</v>
      </c>
      <c r="G33" s="210">
        <f>район!D101</f>
        <v>108.60775</v>
      </c>
      <c r="H33" s="211">
        <f t="shared" si="3"/>
        <v>0.16923063023375215</v>
      </c>
      <c r="I33" s="211">
        <f>Справка!EH31</f>
        <v>61090.815819999989</v>
      </c>
      <c r="J33" s="211">
        <f>Справка!EI31</f>
        <v>3195.6502300000002</v>
      </c>
      <c r="K33" s="211">
        <f t="shared" si="8"/>
        <v>5.2309830653035805</v>
      </c>
    </row>
    <row r="34" spans="1:12" ht="30" customHeight="1">
      <c r="A34" s="81" t="s">
        <v>204</v>
      </c>
      <c r="B34" s="82" t="s">
        <v>73</v>
      </c>
      <c r="C34" s="206">
        <f>F34</f>
        <v>50</v>
      </c>
      <c r="D34" s="206">
        <f>G34</f>
        <v>0</v>
      </c>
      <c r="E34" s="210">
        <f t="shared" si="5"/>
        <v>0</v>
      </c>
      <c r="F34" s="202">
        <f>район!C105</f>
        <v>50</v>
      </c>
      <c r="G34" s="210">
        <f>район!D105</f>
        <v>0</v>
      </c>
      <c r="H34" s="211">
        <f t="shared" si="3"/>
        <v>0</v>
      </c>
      <c r="I34" s="210"/>
      <c r="J34" s="210"/>
      <c r="K34" s="211">
        <v>0</v>
      </c>
    </row>
    <row r="35" spans="1:12" ht="30" customHeight="1">
      <c r="A35" s="81" t="s">
        <v>205</v>
      </c>
      <c r="B35" s="82" t="s">
        <v>77</v>
      </c>
      <c r="C35" s="206">
        <f>F35</f>
        <v>510895.3321</v>
      </c>
      <c r="D35" s="206">
        <f>G35</f>
        <v>141340.32275000002</v>
      </c>
      <c r="E35" s="210">
        <f t="shared" si="5"/>
        <v>27.665221008974651</v>
      </c>
      <c r="F35" s="202">
        <f>район!C107</f>
        <v>510895.3321</v>
      </c>
      <c r="G35" s="210">
        <f>район!D107</f>
        <v>141340.32275000002</v>
      </c>
      <c r="H35" s="211">
        <f t="shared" si="3"/>
        <v>27.665221008974651</v>
      </c>
      <c r="I35" s="210"/>
      <c r="J35" s="210"/>
      <c r="K35" s="211">
        <v>0</v>
      </c>
    </row>
    <row r="36" spans="1:12" ht="30" customHeight="1">
      <c r="A36" s="81" t="s">
        <v>206</v>
      </c>
      <c r="B36" s="82" t="s">
        <v>83</v>
      </c>
      <c r="C36" s="209">
        <v>78858.852989999999</v>
      </c>
      <c r="D36" s="209">
        <v>16705.075290000001</v>
      </c>
      <c r="E36" s="210">
        <f t="shared" si="5"/>
        <v>21.183512892481904</v>
      </c>
      <c r="F36" s="202">
        <f>район!C113</f>
        <v>76876.346990000005</v>
      </c>
      <c r="G36" s="210">
        <f>район!D113</f>
        <v>15778.96665</v>
      </c>
      <c r="H36" s="211">
        <f t="shared" si="3"/>
        <v>20.525125435594006</v>
      </c>
      <c r="I36" s="211">
        <f>Справка!EK31</f>
        <v>42278.3197</v>
      </c>
      <c r="J36" s="211">
        <f>Справка!EL31</f>
        <v>8086.4426400000011</v>
      </c>
      <c r="K36" s="211">
        <f t="shared" si="8"/>
        <v>19.126688802629971</v>
      </c>
      <c r="L36" s="83"/>
    </row>
    <row r="37" spans="1:12" ht="30" customHeight="1">
      <c r="A37" s="81" t="s">
        <v>207</v>
      </c>
      <c r="B37" s="82" t="s">
        <v>208</v>
      </c>
      <c r="C37" s="209">
        <v>39369.292110000002</v>
      </c>
      <c r="D37" s="209">
        <v>7952.5781200000001</v>
      </c>
      <c r="E37" s="210">
        <f t="shared" si="5"/>
        <v>20.199952028042702</v>
      </c>
      <c r="F37" s="202">
        <f>район!C116</f>
        <v>39369.292109999995</v>
      </c>
      <c r="G37" s="210">
        <f>район!D116</f>
        <v>7952.5781199999992</v>
      </c>
      <c r="H37" s="211">
        <f t="shared" si="3"/>
        <v>20.199952028042702</v>
      </c>
      <c r="I37" s="211">
        <f>Справка!EN31</f>
        <v>0</v>
      </c>
      <c r="J37" s="211">
        <f>Справка!EO31</f>
        <v>0</v>
      </c>
      <c r="K37" s="211"/>
    </row>
    <row r="38" spans="1:12" ht="30" customHeight="1">
      <c r="A38" s="81" t="s">
        <v>209</v>
      </c>
      <c r="B38" s="82" t="s">
        <v>92</v>
      </c>
      <c r="C38" s="209">
        <v>38885.718999999997</v>
      </c>
      <c r="D38" s="209">
        <v>2661.53674</v>
      </c>
      <c r="E38" s="210">
        <f t="shared" si="5"/>
        <v>6.8445095228919399</v>
      </c>
      <c r="F38" s="202">
        <f>район!C121</f>
        <v>38714.695</v>
      </c>
      <c r="G38" s="210">
        <f>район!D121</f>
        <v>2607.9197399999998</v>
      </c>
      <c r="H38" s="211">
        <f t="shared" si="3"/>
        <v>6.7362528362938159</v>
      </c>
      <c r="I38" s="211">
        <f>Справка!EQ31</f>
        <v>171.024</v>
      </c>
      <c r="J38" s="211">
        <f>Справка!ER31</f>
        <v>53.617000000000004</v>
      </c>
      <c r="K38" s="211">
        <f t="shared" si="8"/>
        <v>31.35057068013846</v>
      </c>
    </row>
    <row r="39" spans="1:12" ht="30" customHeight="1">
      <c r="A39" s="81" t="s">
        <v>210</v>
      </c>
      <c r="B39" s="82" t="s">
        <v>104</v>
      </c>
      <c r="C39" s="202">
        <f>F39</f>
        <v>45</v>
      </c>
      <c r="D39" s="212">
        <f>G39</f>
        <v>0</v>
      </c>
      <c r="E39" s="210">
        <f t="shared" si="5"/>
        <v>0</v>
      </c>
      <c r="F39" s="202">
        <f>район!C127</f>
        <v>45</v>
      </c>
      <c r="G39" s="210">
        <f>район!D127</f>
        <v>0</v>
      </c>
      <c r="H39" s="211">
        <f t="shared" si="3"/>
        <v>0</v>
      </c>
      <c r="I39" s="211"/>
      <c r="J39" s="211"/>
      <c r="K39" s="211">
        <v>0</v>
      </c>
    </row>
    <row r="40" spans="1:12" ht="34.5" customHeight="1">
      <c r="A40" s="81" t="s">
        <v>211</v>
      </c>
      <c r="B40" s="82" t="s">
        <v>108</v>
      </c>
      <c r="C40" s="202">
        <f>F40</f>
        <v>0</v>
      </c>
      <c r="D40" s="212">
        <f>G40</f>
        <v>0</v>
      </c>
      <c r="E40" s="210"/>
      <c r="F40" s="202">
        <f>район!C129</f>
        <v>0</v>
      </c>
      <c r="G40" s="210">
        <f>район!D129</f>
        <v>0</v>
      </c>
      <c r="H40" s="211">
        <v>0</v>
      </c>
      <c r="I40" s="211"/>
      <c r="J40" s="213"/>
      <c r="K40" s="211">
        <v>0</v>
      </c>
    </row>
    <row r="41" spans="1:12" ht="30" customHeight="1">
      <c r="A41" s="81" t="s">
        <v>212</v>
      </c>
      <c r="B41" s="82" t="s">
        <v>213</v>
      </c>
      <c r="C41" s="202">
        <v>0</v>
      </c>
      <c r="D41" s="212"/>
      <c r="E41" s="210">
        <v>0</v>
      </c>
      <c r="F41" s="202">
        <f>район!C131</f>
        <v>55346.026949999999</v>
      </c>
      <c r="G41" s="210">
        <f>район!D131</f>
        <v>9835.8340000000007</v>
      </c>
      <c r="H41" s="211">
        <f t="shared" si="3"/>
        <v>17.771526778039124</v>
      </c>
      <c r="I41" s="211">
        <f>Справка!ET31</f>
        <v>0</v>
      </c>
      <c r="J41" s="213">
        <f>Справка!EU31</f>
        <v>0</v>
      </c>
      <c r="K41" s="211"/>
    </row>
    <row r="42" spans="1:12">
      <c r="A42" s="140"/>
      <c r="B42" s="141"/>
      <c r="C42" s="139"/>
      <c r="D42" s="139"/>
      <c r="E42" s="139"/>
      <c r="F42" s="139"/>
      <c r="G42" s="139"/>
      <c r="H42" s="139"/>
      <c r="I42" s="139"/>
      <c r="J42" s="139"/>
      <c r="K42" s="139"/>
    </row>
    <row r="43" spans="1:12" hidden="1">
      <c r="A43" s="140"/>
      <c r="B43" s="141"/>
      <c r="C43" s="139">
        <f>C27-C28</f>
        <v>-69621.734070000122</v>
      </c>
      <c r="D43" s="139">
        <f>D27-D28</f>
        <v>-48351.017390000052</v>
      </c>
      <c r="E43" s="139"/>
      <c r="F43" s="139">
        <f>F27-F28</f>
        <v>-63146.644919999875</v>
      </c>
      <c r="G43" s="139">
        <f>G27-G28</f>
        <v>-49170.181180000014</v>
      </c>
      <c r="H43" s="139"/>
      <c r="I43" s="139">
        <f>I27-I28</f>
        <v>-6475.0891499999852</v>
      </c>
      <c r="J43" s="139">
        <f>J27-J28</f>
        <v>819.1637899999987</v>
      </c>
      <c r="K43" s="139"/>
    </row>
    <row r="44" spans="1:12" hidden="1">
      <c r="A44" s="140"/>
      <c r="B44" s="141"/>
      <c r="C44" s="139">
        <f>C43-F44</f>
        <v>-2.6193447411060333E-10</v>
      </c>
      <c r="D44" s="139">
        <f>D43-G44</f>
        <v>0</v>
      </c>
      <c r="E44" s="139"/>
      <c r="F44" s="139">
        <f>F43+I43</f>
        <v>-69621.73406999986</v>
      </c>
      <c r="G44" s="139">
        <f>G43+J43</f>
        <v>-48351.017390000015</v>
      </c>
      <c r="H44" s="139"/>
      <c r="I44" s="139"/>
      <c r="J44" s="139"/>
      <c r="K44" s="139"/>
    </row>
    <row r="45" spans="1:12" ht="20.25" hidden="1" customHeight="1">
      <c r="A45" s="140"/>
      <c r="B45" s="141"/>
      <c r="C45" s="142"/>
      <c r="D45" s="142"/>
      <c r="E45" s="143"/>
      <c r="F45" s="143">
        <f>C28+F44-C23-C26</f>
        <v>749483.58362000016</v>
      </c>
      <c r="G45" s="143">
        <f>D28+G44-D23-D26</f>
        <v>154447.83422000002</v>
      </c>
      <c r="H45" s="137"/>
      <c r="I45" s="137"/>
      <c r="J45" s="137"/>
      <c r="K45" s="139"/>
    </row>
    <row r="46" spans="1:12">
      <c r="A46" s="140"/>
      <c r="B46" s="141"/>
      <c r="C46" s="216"/>
      <c r="D46" s="139"/>
      <c r="E46" s="139"/>
      <c r="F46" s="139"/>
      <c r="G46" s="139"/>
      <c r="H46" s="139"/>
      <c r="I46" s="139"/>
      <c r="J46" s="139"/>
      <c r="K46" s="139"/>
    </row>
    <row r="47" spans="1:12">
      <c r="A47" s="140"/>
      <c r="B47" s="141"/>
      <c r="C47" s="139"/>
      <c r="D47" s="139"/>
      <c r="E47" s="139"/>
      <c r="F47" s="139"/>
      <c r="G47" s="139"/>
      <c r="H47" s="139"/>
      <c r="I47" s="139"/>
      <c r="J47" s="139"/>
      <c r="K47" s="139"/>
    </row>
    <row r="48" spans="1:12">
      <c r="A48" s="140"/>
      <c r="B48" s="141"/>
      <c r="C48" s="139"/>
      <c r="D48" s="139"/>
      <c r="E48" s="139"/>
      <c r="F48" s="139"/>
      <c r="G48" s="139"/>
      <c r="H48" s="139"/>
      <c r="I48" s="139"/>
      <c r="J48" s="139"/>
      <c r="K48" s="139"/>
    </row>
    <row r="49" spans="1:11" ht="47.25">
      <c r="A49" s="140" t="s">
        <v>409</v>
      </c>
      <c r="B49" s="141"/>
      <c r="C49" s="144"/>
      <c r="D49" s="144" t="s">
        <v>254</v>
      </c>
      <c r="E49" s="143"/>
      <c r="F49" s="143"/>
      <c r="G49" s="143"/>
      <c r="H49" s="137"/>
      <c r="I49" s="137"/>
      <c r="J49" s="137"/>
      <c r="K49" s="137"/>
    </row>
    <row r="50" spans="1:11">
      <c r="A50" s="140"/>
      <c r="B50" s="141"/>
      <c r="C50" s="144"/>
      <c r="D50" s="488"/>
      <c r="E50" s="488"/>
      <c r="F50" s="145"/>
      <c r="G50" s="143"/>
      <c r="H50" s="137"/>
      <c r="I50" s="137"/>
      <c r="J50" s="137"/>
      <c r="K50" s="137"/>
    </row>
    <row r="51" spans="1:11">
      <c r="C51" s="86"/>
      <c r="D51" s="86"/>
      <c r="F51" s="83"/>
      <c r="G51" s="83"/>
    </row>
    <row r="52" spans="1:11">
      <c r="C52" s="90"/>
      <c r="D52" s="90"/>
      <c r="F52" s="83"/>
      <c r="G52" s="83"/>
      <c r="I52" s="83"/>
      <c r="J52" s="83"/>
    </row>
    <row r="53" spans="1:11">
      <c r="C53" s="98"/>
      <c r="D53" s="83"/>
      <c r="F53" s="83"/>
      <c r="G53" s="83"/>
    </row>
    <row r="54" spans="1:11">
      <c r="C54" s="98"/>
      <c r="D54" s="83"/>
    </row>
  </sheetData>
  <customSheetViews>
    <customSheetView guid="{61528DAC-5C4C-48F4-ADE2-8A724B05A086}" scale="80" showPageBreaks="1" printArea="1" hiddenRows="1" view="pageBreakPreview" topLeftCell="A13">
      <selection activeCell="J27" sqref="J27"/>
      <rowBreaks count="1" manualBreakCount="1">
        <brk id="27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B30CE22D-C12F-4E12-8BB9-3AAE0A6991CC}" scale="80" showPageBreaks="1" printArea="1" hiddenRows="1" view="pageBreakPreview">
      <selection activeCell="B30" sqref="B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2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3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5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7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8"/>
    </customSheetView>
    <customSheetView guid="{5BFCA170-DEAE-4D2C-98A0-1E68B427AC01}" scale="80" showPageBreaks="1" printArea="1" hiddenRows="1" view="pageBreakPreview" topLeftCell="A4">
      <selection activeCell="C23" sqref="C2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</customSheetViews>
  <mergeCells count="7">
    <mergeCell ref="C2:E2"/>
    <mergeCell ref="D50:E50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0"/>
  <rowBreaks count="1" manualBreakCount="1">
    <brk id="27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15" zoomScale="70" zoomScaleNormal="100" zoomScaleSheetLayoutView="70" workbookViewId="0">
      <selection activeCell="D51" sqref="D51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1" t="s">
        <v>424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6.75" customHeight="1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2498.54</v>
      </c>
      <c r="D4" s="5">
        <f>D5+D12+D14+D17+D7</f>
        <v>373.85812999999996</v>
      </c>
      <c r="E4" s="5">
        <f>SUM(D4/C4*100)</f>
        <v>14.963063629159429</v>
      </c>
      <c r="F4" s="5">
        <f>SUM(D4-C4)</f>
        <v>-2124.6818699999999</v>
      </c>
    </row>
    <row r="5" spans="1:6" s="6" customFormat="1">
      <c r="A5" s="68">
        <v>1010000000</v>
      </c>
      <c r="B5" s="67" t="s">
        <v>5</v>
      </c>
      <c r="C5" s="5">
        <f>C6</f>
        <v>187.5</v>
      </c>
      <c r="D5" s="5">
        <f>D6</f>
        <v>71.624099999999999</v>
      </c>
      <c r="E5" s="5">
        <f t="shared" ref="E5:E51" si="0">SUM(D5/C5*100)</f>
        <v>38.19952</v>
      </c>
      <c r="F5" s="5">
        <f t="shared" ref="F5:F51" si="1">SUM(D5-C5)</f>
        <v>-115.8759</v>
      </c>
    </row>
    <row r="6" spans="1:6">
      <c r="A6" s="7">
        <v>1010200001</v>
      </c>
      <c r="B6" s="8" t="s">
        <v>224</v>
      </c>
      <c r="C6" s="9">
        <v>187.5</v>
      </c>
      <c r="D6" s="10">
        <v>71.624099999999999</v>
      </c>
      <c r="E6" s="9">
        <f t="shared" ref="E6:E11" si="2">SUM(D6/C6*100)</f>
        <v>38.19952</v>
      </c>
      <c r="F6" s="9">
        <f t="shared" si="1"/>
        <v>-115.8759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D8+D9+D10+D11</f>
        <v>153.84297999999998</v>
      </c>
      <c r="E7" s="9">
        <f t="shared" si="2"/>
        <v>31.202940937854933</v>
      </c>
      <c r="F7" s="9">
        <f t="shared" si="1"/>
        <v>-339.19702000000007</v>
      </c>
    </row>
    <row r="8" spans="1:6">
      <c r="A8" s="7">
        <v>1030223001</v>
      </c>
      <c r="B8" s="8" t="s">
        <v>268</v>
      </c>
      <c r="C8" s="9">
        <v>183.91</v>
      </c>
      <c r="D8" s="10">
        <v>70.441959999999995</v>
      </c>
      <c r="E8" s="9">
        <f t="shared" si="2"/>
        <v>38.302408786906639</v>
      </c>
      <c r="F8" s="9">
        <f t="shared" si="1"/>
        <v>-113.46804</v>
      </c>
    </row>
    <row r="9" spans="1:6">
      <c r="A9" s="7">
        <v>1030224001</v>
      </c>
      <c r="B9" s="8" t="s">
        <v>274</v>
      </c>
      <c r="C9" s="9">
        <v>1.97</v>
      </c>
      <c r="D9" s="10">
        <v>0.42259999999999998</v>
      </c>
      <c r="E9" s="9">
        <f t="shared" si="2"/>
        <v>21.451776649746193</v>
      </c>
      <c r="F9" s="9">
        <f t="shared" si="1"/>
        <v>-1.5474000000000001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96.858099999999993</v>
      </c>
      <c r="E10" s="9">
        <f t="shared" si="2"/>
        <v>31.533435343143633</v>
      </c>
      <c r="F10" s="9">
        <f t="shared" si="1"/>
        <v>-210.30190000000005</v>
      </c>
    </row>
    <row r="11" spans="1:6">
      <c r="A11" s="7">
        <v>1030265001</v>
      </c>
      <c r="B11" s="8" t="s">
        <v>276</v>
      </c>
      <c r="C11" s="9">
        <v>0</v>
      </c>
      <c r="D11" s="10">
        <v>-13.87968</v>
      </c>
      <c r="E11" s="9" t="e">
        <f t="shared" si="2"/>
        <v>#DIV/0!</v>
      </c>
      <c r="F11" s="9">
        <f t="shared" si="1"/>
        <v>-13.87968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4.1540999999999997</v>
      </c>
      <c r="E12" s="5">
        <f t="shared" si="0"/>
        <v>13.846999999999998</v>
      </c>
      <c r="F12" s="5">
        <f t="shared" si="1"/>
        <v>-25.8459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4.1540999999999997</v>
      </c>
      <c r="E13" s="9">
        <f t="shared" si="0"/>
        <v>13.846999999999998</v>
      </c>
      <c r="F13" s="9">
        <f t="shared" si="1"/>
        <v>-25.8459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1782</v>
      </c>
      <c r="D14" s="5">
        <f>D15+D16</f>
        <v>140.13695000000001</v>
      </c>
      <c r="E14" s="5">
        <f t="shared" si="0"/>
        <v>7.8640263748597086</v>
      </c>
      <c r="F14" s="5">
        <f t="shared" si="1"/>
        <v>-1641.8630499999999</v>
      </c>
    </row>
    <row r="15" spans="1:6" s="6" customFormat="1" ht="15.75" customHeight="1">
      <c r="A15" s="7">
        <v>1060100000</v>
      </c>
      <c r="B15" s="11" t="s">
        <v>8</v>
      </c>
      <c r="C15" s="9">
        <v>290</v>
      </c>
      <c r="D15" s="10">
        <v>13.20133</v>
      </c>
      <c r="E15" s="9">
        <f t="shared" si="0"/>
        <v>4.55218275862069</v>
      </c>
      <c r="F15" s="9">
        <f>SUM(D15-C15)</f>
        <v>-276.79867000000002</v>
      </c>
    </row>
    <row r="16" spans="1:6" ht="15.75" customHeight="1">
      <c r="A16" s="7">
        <v>1060600000</v>
      </c>
      <c r="B16" s="11" t="s">
        <v>7</v>
      </c>
      <c r="C16" s="9">
        <v>1492</v>
      </c>
      <c r="D16" s="10">
        <v>126.93562</v>
      </c>
      <c r="E16" s="9">
        <f t="shared" si="0"/>
        <v>8.5077493297587132</v>
      </c>
      <c r="F16" s="9">
        <f t="shared" si="1"/>
        <v>-1365.06438</v>
      </c>
    </row>
    <row r="17" spans="1:6" s="6" customFormat="1">
      <c r="A17" s="3">
        <v>1080000000</v>
      </c>
      <c r="B17" s="4" t="s">
        <v>10</v>
      </c>
      <c r="C17" s="5">
        <f>C18</f>
        <v>6</v>
      </c>
      <c r="D17" s="5">
        <f>D18</f>
        <v>4.0999999999999996</v>
      </c>
      <c r="E17" s="5">
        <f t="shared" si="0"/>
        <v>68.333333333333329</v>
      </c>
      <c r="F17" s="5">
        <f t="shared" si="1"/>
        <v>-1.9000000000000004</v>
      </c>
    </row>
    <row r="18" spans="1:6" ht="18" customHeight="1">
      <c r="A18" s="7">
        <v>1080400001</v>
      </c>
      <c r="B18" s="8" t="s">
        <v>223</v>
      </c>
      <c r="C18" s="9">
        <v>6</v>
      </c>
      <c r="D18" s="9">
        <v>4.0999999999999996</v>
      </c>
      <c r="E18" s="9">
        <f t="shared" si="0"/>
        <v>68.333333333333329</v>
      </c>
      <c r="F18" s="9">
        <f t="shared" si="1"/>
        <v>-1.9000000000000004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334.4</v>
      </c>
      <c r="D25" s="5">
        <f>D26+D29+D31+D36+D34</f>
        <v>66.459739999999996</v>
      </c>
      <c r="E25" s="5">
        <f t="shared" si="0"/>
        <v>19.874324162679429</v>
      </c>
      <c r="F25" s="5">
        <f t="shared" si="1"/>
        <v>-267.94025999999997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284.39999999999998</v>
      </c>
      <c r="D26" s="5">
        <f>D27+D28</f>
        <v>66.071920000000006</v>
      </c>
      <c r="E26" s="5">
        <f t="shared" si="0"/>
        <v>23.23203938115331</v>
      </c>
      <c r="F26" s="5">
        <f t="shared" si="1"/>
        <v>-218.32807999999997</v>
      </c>
    </row>
    <row r="27" spans="1:6" ht="15.75" customHeight="1">
      <c r="A27" s="16">
        <v>1110502510</v>
      </c>
      <c r="B27" s="17" t="s">
        <v>221</v>
      </c>
      <c r="C27" s="12">
        <v>230.4</v>
      </c>
      <c r="D27" s="12">
        <v>52.571919999999999</v>
      </c>
      <c r="E27" s="9">
        <f t="shared" si="0"/>
        <v>22.817673611111111</v>
      </c>
      <c r="F27" s="9">
        <f t="shared" si="1"/>
        <v>-177.82808</v>
      </c>
    </row>
    <row r="28" spans="1:6" ht="17.25" customHeight="1">
      <c r="A28" s="7">
        <v>1110503510</v>
      </c>
      <c r="B28" s="11" t="s">
        <v>220</v>
      </c>
      <c r="C28" s="12">
        <v>54</v>
      </c>
      <c r="D28" s="10">
        <v>13.5</v>
      </c>
      <c r="E28" s="9">
        <f t="shared" si="0"/>
        <v>25</v>
      </c>
      <c r="F28" s="9">
        <f t="shared" si="1"/>
        <v>-40.5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0.13084999999999999</v>
      </c>
      <c r="E29" s="5">
        <f t="shared" si="0"/>
        <v>0.26169999999999999</v>
      </c>
      <c r="F29" s="5">
        <f t="shared" si="1"/>
        <v>-49.869149999999998</v>
      </c>
    </row>
    <row r="30" spans="1:6" ht="15.75" customHeight="1">
      <c r="A30" s="7">
        <v>1130206005</v>
      </c>
      <c r="B30" s="8" t="s">
        <v>219</v>
      </c>
      <c r="C30" s="9">
        <v>50</v>
      </c>
      <c r="D30" s="10">
        <v>0.13084999999999999</v>
      </c>
      <c r="E30" s="9">
        <f t="shared" si="0"/>
        <v>0.26169999999999999</v>
      </c>
      <c r="F30" s="9">
        <f t="shared" si="1"/>
        <v>-49.869149999999998</v>
      </c>
    </row>
    <row r="31" spans="1:6" ht="15.7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7">
        <v>1169000000</v>
      </c>
      <c r="B34" s="13" t="s">
        <v>323</v>
      </c>
      <c r="C34" s="9">
        <v>0</v>
      </c>
      <c r="D34" s="10">
        <v>0</v>
      </c>
      <c r="E34" s="9" t="e">
        <f>SUM(D34/C34*100)</f>
        <v>#DIV/0!</v>
      </c>
      <c r="F34" s="9">
        <f>SUM(D34-C34)</f>
        <v>0</v>
      </c>
    </row>
    <row r="35" spans="1:7" ht="18" hidden="1" customHeight="1">
      <c r="A35" s="7">
        <v>1169005010</v>
      </c>
      <c r="B35" s="8" t="s">
        <v>324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0.25696999999999998</v>
      </c>
      <c r="E36" s="5" t="e">
        <f t="shared" si="0"/>
        <v>#DIV/0!</v>
      </c>
      <c r="F36" s="5">
        <f t="shared" si="1"/>
        <v>0.25696999999999998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0.25696999999999998</v>
      </c>
      <c r="E37" s="9" t="e">
        <f t="shared" si="0"/>
        <v>#DIV/0!</v>
      </c>
      <c r="F37" s="9">
        <f t="shared" si="1"/>
        <v>0.25696999999999998</v>
      </c>
    </row>
    <row r="38" spans="1:7" ht="18.7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127">
        <f>SUM(C4,C25)</f>
        <v>2832.94</v>
      </c>
      <c r="D39" s="127">
        <f>SUM(D4,D25)</f>
        <v>440.31786999999997</v>
      </c>
      <c r="E39" s="5">
        <f t="shared" si="0"/>
        <v>15.542788410626414</v>
      </c>
      <c r="F39" s="5">
        <f t="shared" si="1"/>
        <v>-2392.6221300000002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14004.536580000002</v>
      </c>
      <c r="D40" s="5">
        <f>D41+D43+D45+D46+D48+D49+D42+D47</f>
        <v>1022.94139</v>
      </c>
      <c r="E40" s="5">
        <f t="shared" si="0"/>
        <v>7.3043572999114543</v>
      </c>
      <c r="F40" s="5">
        <f t="shared" si="1"/>
        <v>-12981.595190000002</v>
      </c>
      <c r="G40" s="19"/>
    </row>
    <row r="41" spans="1:7">
      <c r="A41" s="16">
        <v>2021000000</v>
      </c>
      <c r="B41" s="17" t="s">
        <v>18</v>
      </c>
      <c r="C41" s="99">
        <v>1597</v>
      </c>
      <c r="D41" s="20">
        <v>532.32399999999996</v>
      </c>
      <c r="E41" s="9">
        <f t="shared" si="0"/>
        <v>33.332748904195363</v>
      </c>
      <c r="F41" s="9">
        <f t="shared" si="1"/>
        <v>-1064.6759999999999</v>
      </c>
    </row>
    <row r="42" spans="1:7" ht="17.25" customHeight="1">
      <c r="A42" s="16">
        <v>2021500200</v>
      </c>
      <c r="B42" s="17" t="s">
        <v>227</v>
      </c>
      <c r="C42" s="12">
        <v>265</v>
      </c>
      <c r="D42" s="20">
        <v>0</v>
      </c>
      <c r="E42" s="9">
        <f>SUM(D42/C42*100)</f>
        <v>0</v>
      </c>
      <c r="F42" s="9">
        <f>SUM(D42-C42)</f>
        <v>-265</v>
      </c>
    </row>
    <row r="43" spans="1:7" ht="19.5" customHeight="1">
      <c r="A43" s="16">
        <v>2022000000</v>
      </c>
      <c r="B43" s="17" t="s">
        <v>19</v>
      </c>
      <c r="C43" s="12">
        <v>3828.3399899999999</v>
      </c>
      <c r="D43" s="10">
        <v>153.52699999999999</v>
      </c>
      <c r="E43" s="9">
        <f t="shared" si="0"/>
        <v>4.0102760047704118</v>
      </c>
      <c r="F43" s="9">
        <f t="shared" si="1"/>
        <v>-3674.8129899999999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184.863</v>
      </c>
      <c r="D45" s="187">
        <v>59.899900000000002</v>
      </c>
      <c r="E45" s="9">
        <f t="shared" si="0"/>
        <v>32.402319555562769</v>
      </c>
      <c r="F45" s="9">
        <f t="shared" si="1"/>
        <v>-124.9631</v>
      </c>
    </row>
    <row r="46" spans="1:7" ht="19.5" customHeight="1">
      <c r="A46" s="16">
        <v>2020400000</v>
      </c>
      <c r="B46" s="17" t="s">
        <v>21</v>
      </c>
      <c r="C46" s="12">
        <v>7852.1431000000002</v>
      </c>
      <c r="D46" s="188"/>
      <c r="E46" s="9">
        <f t="shared" si="0"/>
        <v>0</v>
      </c>
      <c r="F46" s="9">
        <f t="shared" si="1"/>
        <v>-7852.1431000000002</v>
      </c>
    </row>
    <row r="47" spans="1:7" ht="20.25" customHeight="1">
      <c r="A47" s="7">
        <v>2070500010</v>
      </c>
      <c r="B47" s="18" t="s">
        <v>283</v>
      </c>
      <c r="C47" s="12">
        <v>277.19049000000001</v>
      </c>
      <c r="D47" s="188">
        <v>277.19049000000001</v>
      </c>
      <c r="E47" s="9">
        <f t="shared" si="0"/>
        <v>100</v>
      </c>
      <c r="F47" s="9">
        <f t="shared" si="1"/>
        <v>0</v>
      </c>
    </row>
    <row r="48" spans="1:7" ht="19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5">
        <f>C39+C40</f>
        <v>16837.476580000002</v>
      </c>
      <c r="D51" s="483">
        <f>D39+D40</f>
        <v>1463.2592599999998</v>
      </c>
      <c r="E51" s="5">
        <f t="shared" si="0"/>
        <v>8.6904902468467125</v>
      </c>
      <c r="F51" s="5">
        <f t="shared" si="1"/>
        <v>-15374.217320000003</v>
      </c>
      <c r="G51" s="200"/>
    </row>
    <row r="52" spans="1:7" s="6" customFormat="1">
      <c r="A52" s="3"/>
      <c r="B52" s="21" t="s">
        <v>306</v>
      </c>
      <c r="C52" s="93">
        <f>C51-C99</f>
        <v>-202.74661999999807</v>
      </c>
      <c r="D52" s="93">
        <f>D51-D99</f>
        <v>80.123079999999845</v>
      </c>
      <c r="E52" s="22"/>
      <c r="F52" s="22"/>
    </row>
    <row r="53" spans="1:7" ht="23.25" customHeight="1">
      <c r="A53" s="23"/>
      <c r="B53" s="24"/>
      <c r="C53" s="178"/>
      <c r="D53" s="178"/>
      <c r="E53" s="132"/>
      <c r="F53" s="92"/>
    </row>
    <row r="54" spans="1:7" ht="65.25" customHeight="1">
      <c r="A54" s="28" t="s">
        <v>0</v>
      </c>
      <c r="B54" s="28" t="s">
        <v>26</v>
      </c>
      <c r="C54" s="72" t="s">
        <v>402</v>
      </c>
      <c r="D54" s="103" t="s">
        <v>415</v>
      </c>
      <c r="E54" s="72" t="s">
        <v>2</v>
      </c>
      <c r="F54" s="74" t="s">
        <v>3</v>
      </c>
    </row>
    <row r="55" spans="1:7" ht="19.5" customHeight="1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1491.9949999999999</v>
      </c>
      <c r="D56" s="33">
        <f>D57+D58+D59+D60+D61+D63+D62</f>
        <v>446.97363000000001</v>
      </c>
      <c r="E56" s="34">
        <f>SUM(D56/C56*100)</f>
        <v>29.958118492354203</v>
      </c>
      <c r="F56" s="34">
        <f>SUM(D56-C56)</f>
        <v>-1045.0213699999999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1441</v>
      </c>
      <c r="D58" s="37">
        <v>446.97363000000001</v>
      </c>
      <c r="E58" s="38">
        <f t="shared" ref="E58:E99" si="3">SUM(D58/C58*100)</f>
        <v>31.018294934073559</v>
      </c>
      <c r="F58" s="38">
        <f t="shared" ref="F58:F99" si="4">SUM(D58-C58)</f>
        <v>-994.02637000000004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41</v>
      </c>
      <c r="B63" s="39" t="s">
        <v>42</v>
      </c>
      <c r="C63" s="37">
        <v>3.9950000000000001</v>
      </c>
      <c r="D63" s="37">
        <v>0</v>
      </c>
      <c r="E63" s="38">
        <f t="shared" si="3"/>
        <v>0</v>
      </c>
      <c r="F63" s="38">
        <f t="shared" si="4"/>
        <v>-3.9950000000000001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59.889000000000003</v>
      </c>
      <c r="E64" s="34">
        <f t="shared" si="3"/>
        <v>33.145896404199618</v>
      </c>
      <c r="F64" s="34">
        <f t="shared" si="4"/>
        <v>-120.79399999999998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59.889000000000003</v>
      </c>
      <c r="E65" s="38">
        <f t="shared" si="3"/>
        <v>33.145896404199618</v>
      </c>
      <c r="F65" s="38">
        <f t="shared" si="4"/>
        <v>-120.79399999999998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10</v>
      </c>
      <c r="D66" s="32">
        <f>SUM(D69+D70+D71)</f>
        <v>3</v>
      </c>
      <c r="E66" s="34">
        <f t="shared" si="3"/>
        <v>30</v>
      </c>
      <c r="F66" s="34">
        <f t="shared" si="4"/>
        <v>-7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2</v>
      </c>
      <c r="D69" s="37">
        <v>0</v>
      </c>
      <c r="E69" s="38">
        <f t="shared" si="3"/>
        <v>0</v>
      </c>
      <c r="F69" s="38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6</v>
      </c>
      <c r="D70" s="37">
        <v>3</v>
      </c>
      <c r="E70" s="38">
        <f>SUM(D70/C70*100)</f>
        <v>50</v>
      </c>
      <c r="F70" s="38">
        <f>SUM(D70-C70)</f>
        <v>-3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4050.51811</v>
      </c>
      <c r="D72" s="48">
        <f>SUM(D73:D76)</f>
        <v>303.822</v>
      </c>
      <c r="E72" s="34">
        <f t="shared" si="3"/>
        <v>7.500818210142504</v>
      </c>
      <c r="F72" s="34">
        <f t="shared" si="4"/>
        <v>-3746.6961099999999</v>
      </c>
    </row>
    <row r="73" spans="1:7" ht="17.2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7.25" customHeight="1">
      <c r="A74" s="35" t="s">
        <v>59</v>
      </c>
      <c r="B74" s="39" t="s">
        <v>60</v>
      </c>
      <c r="C74" s="49">
        <v>1182.6652999999999</v>
      </c>
      <c r="D74" s="37">
        <v>31.57</v>
      </c>
      <c r="E74" s="38">
        <f t="shared" si="3"/>
        <v>2.6693942910136959</v>
      </c>
      <c r="F74" s="38">
        <f t="shared" si="4"/>
        <v>-1151.0953</v>
      </c>
      <c r="G74" s="50"/>
    </row>
    <row r="75" spans="1:7">
      <c r="A75" s="35" t="s">
        <v>61</v>
      </c>
      <c r="B75" s="39" t="s">
        <v>62</v>
      </c>
      <c r="C75" s="49">
        <v>2756.1648100000002</v>
      </c>
      <c r="D75" s="37">
        <v>170.58500000000001</v>
      </c>
      <c r="E75" s="38">
        <f t="shared" si="3"/>
        <v>6.1892162392132128</v>
      </c>
      <c r="F75" s="38">
        <f t="shared" si="4"/>
        <v>-2585.5798100000002</v>
      </c>
    </row>
    <row r="76" spans="1:7">
      <c r="A76" s="35" t="s">
        <v>63</v>
      </c>
      <c r="B76" s="39" t="s">
        <v>64</v>
      </c>
      <c r="C76" s="49">
        <v>101.667</v>
      </c>
      <c r="D76" s="37">
        <v>101.667</v>
      </c>
      <c r="E76" s="38">
        <f t="shared" si="3"/>
        <v>100</v>
      </c>
      <c r="F76" s="38">
        <f t="shared" si="4"/>
        <v>0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8286.7520999999997</v>
      </c>
      <c r="D77" s="32">
        <f>SUM(D78:D81)</f>
        <v>314.23955000000001</v>
      </c>
      <c r="E77" s="34">
        <f t="shared" si="3"/>
        <v>3.7920713230941225</v>
      </c>
      <c r="F77" s="34">
        <f t="shared" si="4"/>
        <v>-7972.5125499999995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hidden="1" customHeight="1">
      <c r="A79" s="35" t="s">
        <v>69</v>
      </c>
      <c r="B79" s="51" t="s">
        <v>70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6.5" customHeight="1">
      <c r="A80" s="35" t="s">
        <v>71</v>
      </c>
      <c r="B80" s="39" t="s">
        <v>72</v>
      </c>
      <c r="C80" s="37">
        <v>8286.7520999999997</v>
      </c>
      <c r="D80" s="37">
        <v>314.23955000000001</v>
      </c>
      <c r="E80" s="38">
        <f t="shared" si="3"/>
        <v>3.7920713230941225</v>
      </c>
      <c r="F80" s="38">
        <f t="shared" si="4"/>
        <v>-7972.5125499999995</v>
      </c>
    </row>
    <row r="81" spans="1:6" ht="31.5" hidden="1">
      <c r="A81" s="35" t="s">
        <v>251</v>
      </c>
      <c r="B81" s="39" t="s">
        <v>263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3018.2749899999999</v>
      </c>
      <c r="D82" s="32">
        <f>SUM(D83)</f>
        <v>255.21199999999999</v>
      </c>
      <c r="E82" s="34">
        <f t="shared" si="3"/>
        <v>8.4555582524970667</v>
      </c>
      <c r="F82" s="34">
        <f t="shared" si="4"/>
        <v>-2763.0629899999999</v>
      </c>
    </row>
    <row r="83" spans="1:6" ht="16.5" customHeight="1">
      <c r="A83" s="35" t="s">
        <v>85</v>
      </c>
      <c r="B83" s="39" t="s">
        <v>229</v>
      </c>
      <c r="C83" s="37">
        <v>3018.2749899999999</v>
      </c>
      <c r="D83" s="37">
        <v>255.21199999999999</v>
      </c>
      <c r="E83" s="38">
        <f t="shared" si="3"/>
        <v>8.4555582524970667</v>
      </c>
      <c r="F83" s="38">
        <f t="shared" si="4"/>
        <v>-2763.0629899999999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9.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102">
        <f>C56+C64+C66+C72+C77+C82+C84+C89+C95</f>
        <v>17040.2232</v>
      </c>
      <c r="D99" s="102">
        <f>D56+D64+D66+D72+D77+D82+D84+D89+D95</f>
        <v>1383.13618</v>
      </c>
      <c r="E99" s="34">
        <f t="shared" si="3"/>
        <v>8.11689004167504</v>
      </c>
      <c r="F99" s="34">
        <f t="shared" si="4"/>
        <v>-15657.087020000001</v>
      </c>
    </row>
    <row r="100" spans="1:6" ht="20.25" customHeight="1">
      <c r="C100" s="235"/>
      <c r="D100" s="236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4" t="s">
        <v>119</v>
      </c>
      <c r="D102" s="134"/>
    </row>
    <row r="103" spans="1:6" ht="5.25" customHeight="1"/>
    <row r="142" hidden="1"/>
  </sheetData>
  <customSheetViews>
    <customSheetView guid="{61528DAC-5C4C-48F4-ADE2-8A724B05A086}" scale="70" showPageBreaks="1" hiddenRows="1" view="pageBreakPreview" topLeftCell="A15">
      <selection activeCell="D51" sqref="D5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28">
      <selection activeCell="D54" sqref="D5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3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4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5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6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7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7" zoomScale="70" zoomScaleNormal="100" zoomScaleSheetLayoutView="70" workbookViewId="0">
      <selection activeCell="C75" sqref="C75"/>
    </sheetView>
  </sheetViews>
  <sheetFormatPr defaultRowHeight="15.75"/>
  <cols>
    <col min="1" max="1" width="17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1" t="s">
        <v>425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1856.54</v>
      </c>
      <c r="D4" s="5">
        <f>D5+D12+D14+D17+D7+D20</f>
        <v>332.08909</v>
      </c>
      <c r="E4" s="5">
        <f>SUM(D4/C4*100)</f>
        <v>17.887526797160309</v>
      </c>
      <c r="F4" s="5">
        <f>SUM(D4-C4)</f>
        <v>-1524.45091</v>
      </c>
    </row>
    <row r="5" spans="1:6" s="6" customFormat="1">
      <c r="A5" s="68">
        <v>1010000000</v>
      </c>
      <c r="B5" s="67" t="s">
        <v>5</v>
      </c>
      <c r="C5" s="5">
        <f>C6</f>
        <v>137.6</v>
      </c>
      <c r="D5" s="5">
        <f>D6</f>
        <v>32.591610000000003</v>
      </c>
      <c r="E5" s="5">
        <f t="shared" ref="E5:E51" si="0">SUM(D5/C5*100)</f>
        <v>23.685763081395354</v>
      </c>
      <c r="F5" s="5">
        <f t="shared" ref="F5:F48" si="1">SUM(D5-C5)</f>
        <v>-105.00838999999999</v>
      </c>
    </row>
    <row r="6" spans="1:6">
      <c r="A6" s="7">
        <v>1010200001</v>
      </c>
      <c r="B6" s="8" t="s">
        <v>224</v>
      </c>
      <c r="C6" s="9">
        <v>137.6</v>
      </c>
      <c r="D6" s="10">
        <v>32.591610000000003</v>
      </c>
      <c r="E6" s="9">
        <f t="shared" ref="E6:E11" si="2">SUM(D6/C6*100)</f>
        <v>23.685763081395354</v>
      </c>
      <c r="F6" s="9">
        <f t="shared" si="1"/>
        <v>-105.00838999999999</v>
      </c>
    </row>
    <row r="7" spans="1:6" ht="31.5">
      <c r="A7" s="3">
        <v>1030000000</v>
      </c>
      <c r="B7" s="13" t="s">
        <v>266</v>
      </c>
      <c r="C7" s="5">
        <f>C8+C10+C9</f>
        <v>609.94000000000005</v>
      </c>
      <c r="D7" s="5">
        <f>D8+D10+D9+D11</f>
        <v>190.32119</v>
      </c>
      <c r="E7" s="9">
        <f t="shared" si="2"/>
        <v>31.203264255500539</v>
      </c>
      <c r="F7" s="9">
        <f t="shared" si="1"/>
        <v>-419.61881000000005</v>
      </c>
    </row>
    <row r="8" spans="1:6">
      <c r="A8" s="7">
        <v>1030223001</v>
      </c>
      <c r="B8" s="8" t="s">
        <v>268</v>
      </c>
      <c r="C8" s="9">
        <v>227.51</v>
      </c>
      <c r="D8" s="10">
        <v>87.144639999999995</v>
      </c>
      <c r="E8" s="9">
        <f t="shared" si="2"/>
        <v>38.303652586699485</v>
      </c>
      <c r="F8" s="9">
        <f t="shared" si="1"/>
        <v>-140.36536000000001</v>
      </c>
    </row>
    <row r="9" spans="1:6">
      <c r="A9" s="7">
        <v>1030224001</v>
      </c>
      <c r="B9" s="8" t="s">
        <v>274</v>
      </c>
      <c r="C9" s="9">
        <v>2.44</v>
      </c>
      <c r="D9" s="10">
        <v>0.52283000000000002</v>
      </c>
      <c r="E9" s="9">
        <f t="shared" si="2"/>
        <v>21.427459016393442</v>
      </c>
      <c r="F9" s="9">
        <f t="shared" si="1"/>
        <v>-1.91717</v>
      </c>
    </row>
    <row r="10" spans="1:6">
      <c r="A10" s="7">
        <v>1030225001</v>
      </c>
      <c r="B10" s="8" t="s">
        <v>267</v>
      </c>
      <c r="C10" s="9">
        <v>379.99</v>
      </c>
      <c r="D10" s="10">
        <v>119.82447000000001</v>
      </c>
      <c r="E10" s="9">
        <f t="shared" si="2"/>
        <v>31.533585094344591</v>
      </c>
      <c r="F10" s="9">
        <f t="shared" si="1"/>
        <v>-260.16552999999999</v>
      </c>
    </row>
    <row r="11" spans="1:6">
      <c r="A11" s="7">
        <v>1030226001</v>
      </c>
      <c r="B11" s="8" t="s">
        <v>276</v>
      </c>
      <c r="C11" s="9">
        <v>0</v>
      </c>
      <c r="D11" s="10">
        <v>-17.170750000000002</v>
      </c>
      <c r="E11" s="9" t="e">
        <f t="shared" si="2"/>
        <v>#DIV/0!</v>
      </c>
      <c r="F11" s="9">
        <f t="shared" si="1"/>
        <v>-17.170750000000002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D13</f>
        <v>3.8325</v>
      </c>
      <c r="E12" s="5">
        <f t="shared" si="0"/>
        <v>7.6649999999999991</v>
      </c>
      <c r="F12" s="5">
        <f t="shared" si="1"/>
        <v>-46.167499999999997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3.8325</v>
      </c>
      <c r="E13" s="9">
        <f t="shared" si="0"/>
        <v>7.6649999999999991</v>
      </c>
      <c r="F13" s="9">
        <f t="shared" si="1"/>
        <v>-46.167499999999997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1055</v>
      </c>
      <c r="D14" s="5">
        <f>D15+D16</f>
        <v>103.84379</v>
      </c>
      <c r="E14" s="5">
        <f t="shared" si="0"/>
        <v>9.8430132701421797</v>
      </c>
      <c r="F14" s="5">
        <f t="shared" si="1"/>
        <v>-951.15620999999999</v>
      </c>
    </row>
    <row r="15" spans="1:6" s="6" customFormat="1" ht="15.75" customHeight="1">
      <c r="A15" s="7">
        <v>1060100000</v>
      </c>
      <c r="B15" s="11" t="s">
        <v>8</v>
      </c>
      <c r="C15" s="9">
        <v>150</v>
      </c>
      <c r="D15" s="10">
        <v>11.304360000000001</v>
      </c>
      <c r="E15" s="9">
        <f t="shared" si="0"/>
        <v>7.5362400000000012</v>
      </c>
      <c r="F15" s="9">
        <f>SUM(D15-C15)</f>
        <v>-138.69564</v>
      </c>
    </row>
    <row r="16" spans="1:6" ht="15.75" customHeight="1">
      <c r="A16" s="7">
        <v>1060600000</v>
      </c>
      <c r="B16" s="11" t="s">
        <v>7</v>
      </c>
      <c r="C16" s="9">
        <v>905</v>
      </c>
      <c r="D16" s="10">
        <v>92.539429999999996</v>
      </c>
      <c r="E16" s="9">
        <f t="shared" si="0"/>
        <v>10.22535138121547</v>
      </c>
      <c r="F16" s="9">
        <f t="shared" si="1"/>
        <v>-812.46056999999996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1.5</v>
      </c>
      <c r="E17" s="5">
        <f t="shared" si="0"/>
        <v>37.5</v>
      </c>
      <c r="F17" s="5">
        <f t="shared" si="1"/>
        <v>-2.5</v>
      </c>
    </row>
    <row r="18" spans="1:6" ht="18" customHeight="1">
      <c r="A18" s="7">
        <v>1080400001</v>
      </c>
      <c r="B18" s="8" t="s">
        <v>223</v>
      </c>
      <c r="C18" s="9">
        <v>4</v>
      </c>
      <c r="D18" s="10">
        <v>1.5</v>
      </c>
      <c r="E18" s="9">
        <f t="shared" si="0"/>
        <v>37.5</v>
      </c>
      <c r="F18" s="9">
        <f t="shared" si="1"/>
        <v>-2.5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452.15299999999996</v>
      </c>
      <c r="D25" s="5">
        <f>D26+D29+D31+D36+D34</f>
        <v>134.14792</v>
      </c>
      <c r="E25" s="5">
        <f t="shared" si="0"/>
        <v>29.668700638943012</v>
      </c>
      <c r="F25" s="5">
        <f t="shared" si="1"/>
        <v>-318.00507999999996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452.15299999999996</v>
      </c>
      <c r="D26" s="250">
        <f>D27+D28</f>
        <v>134.14792</v>
      </c>
      <c r="E26" s="5">
        <f t="shared" si="0"/>
        <v>29.668700638943012</v>
      </c>
      <c r="F26" s="5">
        <f t="shared" si="1"/>
        <v>-318.00507999999996</v>
      </c>
    </row>
    <row r="27" spans="1:6">
      <c r="A27" s="16">
        <v>1110502510</v>
      </c>
      <c r="B27" s="17" t="s">
        <v>221</v>
      </c>
      <c r="C27" s="12">
        <v>445.45299999999997</v>
      </c>
      <c r="D27" s="10">
        <v>131.88999999999999</v>
      </c>
      <c r="E27" s="9">
        <f t="shared" si="0"/>
        <v>29.608061905520895</v>
      </c>
      <c r="F27" s="9">
        <f t="shared" si="1"/>
        <v>-313.56299999999999</v>
      </c>
    </row>
    <row r="28" spans="1:6" ht="18" customHeight="1">
      <c r="A28" s="7">
        <v>1110503510</v>
      </c>
      <c r="B28" s="11" t="s">
        <v>220</v>
      </c>
      <c r="C28" s="12">
        <v>6.7</v>
      </c>
      <c r="D28" s="10">
        <v>2.2579199999999999</v>
      </c>
      <c r="E28" s="9">
        <f t="shared" si="0"/>
        <v>33.700298507462684</v>
      </c>
      <c r="F28" s="9">
        <f t="shared" si="1"/>
        <v>-4.4420800000000007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7.25" customHeight="1">
      <c r="A30" s="7">
        <v>1130206005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7">
        <f>SUM(C4,C25)</f>
        <v>2308.6929999999998</v>
      </c>
      <c r="D39" s="127">
        <f>SUM(D4,D25)</f>
        <v>466.23701</v>
      </c>
      <c r="E39" s="5">
        <f t="shared" si="0"/>
        <v>20.194846608015879</v>
      </c>
      <c r="F39" s="5">
        <f t="shared" si="1"/>
        <v>-1842.4559899999997</v>
      </c>
    </row>
    <row r="40" spans="1:7" s="6" customFormat="1">
      <c r="A40" s="3">
        <v>2000000000</v>
      </c>
      <c r="B40" s="4" t="s">
        <v>17</v>
      </c>
      <c r="C40" s="93">
        <f>C41+C42+C43+C44+C48+C49</f>
        <v>11724.60795</v>
      </c>
      <c r="D40" s="93">
        <f>D41+D42+D43+D44+D48+D49+D50</f>
        <v>1677.72315</v>
      </c>
      <c r="E40" s="5">
        <f t="shared" si="0"/>
        <v>14.309417911069684</v>
      </c>
      <c r="F40" s="5">
        <f t="shared" si="1"/>
        <v>-10046.8848</v>
      </c>
      <c r="G40" s="19"/>
    </row>
    <row r="41" spans="1:7">
      <c r="A41" s="16">
        <v>2021000000</v>
      </c>
      <c r="B41" s="17" t="s">
        <v>18</v>
      </c>
      <c r="C41" s="12">
        <v>3036.7</v>
      </c>
      <c r="D41" s="20">
        <v>1012.216</v>
      </c>
      <c r="E41" s="9">
        <f t="shared" si="0"/>
        <v>33.332762538281692</v>
      </c>
      <c r="F41" s="9">
        <f t="shared" si="1"/>
        <v>-2024.4839999999999</v>
      </c>
    </row>
    <row r="42" spans="1:7" ht="17.2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5259.6943799999999</v>
      </c>
      <c r="D43" s="10">
        <v>172.376</v>
      </c>
      <c r="E43" s="9">
        <f t="shared" si="0"/>
        <v>3.277300686052409</v>
      </c>
      <c r="F43" s="9">
        <f t="shared" si="1"/>
        <v>-5087.3183799999997</v>
      </c>
    </row>
    <row r="44" spans="1:7" ht="18" customHeight="1">
      <c r="A44" s="16">
        <v>2023000000</v>
      </c>
      <c r="B44" s="17" t="s">
        <v>20</v>
      </c>
      <c r="C44" s="12">
        <v>183.66300000000001</v>
      </c>
      <c r="D44" s="187">
        <v>59.899900000000002</v>
      </c>
      <c r="E44" s="9">
        <f t="shared" si="0"/>
        <v>32.614026777304083</v>
      </c>
      <c r="F44" s="9">
        <f t="shared" si="1"/>
        <v>-123.76310000000001</v>
      </c>
    </row>
    <row r="45" spans="1:7" ht="0.75" hidden="1" customHeight="1">
      <c r="A45" s="16">
        <v>2020400000</v>
      </c>
      <c r="B45" s="17" t="s">
        <v>21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2020400000</v>
      </c>
      <c r="B48" s="8" t="s">
        <v>21</v>
      </c>
      <c r="C48" s="12">
        <v>2812</v>
      </c>
      <c r="D48" s="10"/>
      <c r="E48" s="9">
        <f t="shared" si="0"/>
        <v>0</v>
      </c>
      <c r="F48" s="9">
        <f t="shared" si="1"/>
        <v>-2812</v>
      </c>
    </row>
    <row r="49" spans="1:7" s="6" customFormat="1" ht="18.75" customHeight="1">
      <c r="A49" s="7">
        <v>2070500010</v>
      </c>
      <c r="B49" s="8" t="s">
        <v>334</v>
      </c>
      <c r="C49" s="12">
        <v>432.55056999999999</v>
      </c>
      <c r="D49" s="10">
        <v>433.23124999999999</v>
      </c>
      <c r="E49" s="9">
        <f>SUM(D49/C49*100)</f>
        <v>100.15736425916629</v>
      </c>
      <c r="F49" s="9">
        <f>SUM(D49-C49)</f>
        <v>0.68067999999999529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93">
        <f>C39+C40</f>
        <v>14033.300949999999</v>
      </c>
      <c r="D51" s="93">
        <f>SUM(D39,D40,)</f>
        <v>2143.9601600000001</v>
      </c>
      <c r="E51" s="5">
        <f t="shared" si="0"/>
        <v>15.27766109797567</v>
      </c>
      <c r="F51" s="5">
        <f>SUM(D51-C51)</f>
        <v>-11889.340789999998</v>
      </c>
      <c r="G51" s="200"/>
    </row>
    <row r="52" spans="1:7" s="6" customFormat="1">
      <c r="A52" s="3"/>
      <c r="B52" s="21" t="s">
        <v>306</v>
      </c>
      <c r="C52" s="93">
        <f>C51-C98</f>
        <v>-509.50651000000107</v>
      </c>
      <c r="D52" s="93">
        <f>D51-D98</f>
        <v>217.2813900000001</v>
      </c>
      <c r="E52" s="22"/>
      <c r="F52" s="22"/>
    </row>
    <row r="53" spans="1:7">
      <c r="A53" s="23"/>
      <c r="B53" s="24"/>
      <c r="C53" s="186"/>
      <c r="D53" s="186"/>
      <c r="E53" s="26"/>
      <c r="F53" s="92"/>
    </row>
    <row r="54" spans="1:7" ht="60" customHeight="1">
      <c r="A54" s="28" t="s">
        <v>0</v>
      </c>
      <c r="B54" s="28" t="s">
        <v>26</v>
      </c>
      <c r="C54" s="179" t="s">
        <v>402</v>
      </c>
      <c r="D54" s="180" t="s">
        <v>415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1499.001</v>
      </c>
      <c r="D56" s="182">
        <f>D57+D58+D59+D60+D61+D63+D62</f>
        <v>452.25916999999998</v>
      </c>
      <c r="E56" s="34">
        <f>SUM(D56/C56*100)</f>
        <v>30.170705022878568</v>
      </c>
      <c r="F56" s="34">
        <f>SUM(D56-C56)</f>
        <v>-1046.7418299999999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1396.2</v>
      </c>
      <c r="D58" s="37">
        <v>451.00916999999998</v>
      </c>
      <c r="E58" s="38">
        <f t="shared" ref="E58:E98" si="3">SUM(D58/C58*100)</f>
        <v>32.302619252256122</v>
      </c>
      <c r="F58" s="38">
        <f t="shared" ref="F58:F98" si="4">SUM(D58-C58)</f>
        <v>-945.19083000000001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.75" customHeight="1">
      <c r="A63" s="35" t="s">
        <v>41</v>
      </c>
      <c r="B63" s="39" t="s">
        <v>42</v>
      </c>
      <c r="C63" s="37">
        <v>55.801000000000002</v>
      </c>
      <c r="D63" s="37">
        <v>1.25</v>
      </c>
      <c r="E63" s="38">
        <f t="shared" si="3"/>
        <v>2.2401032239565599</v>
      </c>
      <c r="F63" s="38">
        <f t="shared" si="4"/>
        <v>-54.551000000000002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56.436390000000003</v>
      </c>
      <c r="E64" s="34">
        <f>SUM(D64/C64*100)</f>
        <v>31.235030412379693</v>
      </c>
      <c r="F64" s="34">
        <f t="shared" si="4"/>
        <v>-124.24660999999999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56.436390000000003</v>
      </c>
      <c r="E65" s="259">
        <f>SUM(D65/C65*100)</f>
        <v>31.235030412379693</v>
      </c>
      <c r="F65" s="38">
        <f t="shared" si="4"/>
        <v>-124.24660999999999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6</v>
      </c>
      <c r="D66" s="32">
        <f>D69+D70+D71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6915.16705</v>
      </c>
      <c r="D72" s="48">
        <f>SUM(D73:D76)</f>
        <v>265.62900000000002</v>
      </c>
      <c r="E72" s="34">
        <f t="shared" si="3"/>
        <v>3.841252106845344</v>
      </c>
      <c r="F72" s="34">
        <f t="shared" si="4"/>
        <v>-6649.5380500000001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5" customHeight="1">
      <c r="A74" s="35" t="s">
        <v>59</v>
      </c>
      <c r="B74" s="39" t="s">
        <v>60</v>
      </c>
      <c r="C74" s="49">
        <v>100</v>
      </c>
      <c r="D74" s="37">
        <v>47.1</v>
      </c>
      <c r="E74" s="38">
        <f t="shared" si="3"/>
        <v>47.1</v>
      </c>
      <c r="F74" s="38">
        <f t="shared" si="4"/>
        <v>-52.9</v>
      </c>
      <c r="G74" s="50"/>
    </row>
    <row r="75" spans="1:7">
      <c r="A75" s="35" t="s">
        <v>61</v>
      </c>
      <c r="B75" s="39" t="s">
        <v>62</v>
      </c>
      <c r="C75" s="49">
        <v>5306.3816699999998</v>
      </c>
      <c r="D75" s="37">
        <v>191.529</v>
      </c>
      <c r="E75" s="38">
        <f t="shared" si="3"/>
        <v>3.6094086688641829</v>
      </c>
      <c r="F75" s="38">
        <f t="shared" si="4"/>
        <v>-5114.8526700000002</v>
      </c>
    </row>
    <row r="76" spans="1:7">
      <c r="A76" s="35" t="s">
        <v>63</v>
      </c>
      <c r="B76" s="39" t="s">
        <v>64</v>
      </c>
      <c r="C76" s="49">
        <v>1501.6273799999999</v>
      </c>
      <c r="D76" s="37">
        <v>27</v>
      </c>
      <c r="E76" s="38">
        <f t="shared" si="3"/>
        <v>1.7980492603964109</v>
      </c>
      <c r="F76" s="38">
        <f t="shared" si="4"/>
        <v>-1474.6273799999999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3805.6564100000001</v>
      </c>
      <c r="D77" s="32">
        <f>SUM(D78:D80)</f>
        <v>406.23788999999999</v>
      </c>
      <c r="E77" s="34">
        <f t="shared" si="3"/>
        <v>10.674581366109191</v>
      </c>
      <c r="F77" s="34">
        <f t="shared" si="4"/>
        <v>-3399.4185200000002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8.75" hidden="1" customHeight="1">
      <c r="A79" s="35" t="s">
        <v>69</v>
      </c>
      <c r="B79" s="51" t="s">
        <v>70</v>
      </c>
      <c r="C79" s="37">
        <v>0</v>
      </c>
      <c r="D79" s="37">
        <v>0</v>
      </c>
      <c r="E79" s="34" t="e">
        <f t="shared" si="3"/>
        <v>#DIV/0!</v>
      </c>
      <c r="F79" s="34">
        <f t="shared" si="4"/>
        <v>0</v>
      </c>
    </row>
    <row r="80" spans="1:7">
      <c r="A80" s="35" t="s">
        <v>71</v>
      </c>
      <c r="B80" s="39" t="s">
        <v>72</v>
      </c>
      <c r="C80" s="37">
        <v>3805.6564100000001</v>
      </c>
      <c r="D80" s="37">
        <v>406.23788999999999</v>
      </c>
      <c r="E80" s="38">
        <f t="shared" si="3"/>
        <v>10.674581366109191</v>
      </c>
      <c r="F80" s="38">
        <f t="shared" si="4"/>
        <v>-3399.4185200000002</v>
      </c>
    </row>
    <row r="81" spans="1:6" s="6" customFormat="1">
      <c r="A81" s="30" t="s">
        <v>83</v>
      </c>
      <c r="B81" s="31" t="s">
        <v>84</v>
      </c>
      <c r="C81" s="32">
        <f>C82</f>
        <v>2134.3000000000002</v>
      </c>
      <c r="D81" s="32">
        <f>D82</f>
        <v>745.14931999999999</v>
      </c>
      <c r="E81" s="34">
        <f>SUM(D81/C81*100)</f>
        <v>34.913054397226247</v>
      </c>
      <c r="F81" s="34">
        <f t="shared" si="4"/>
        <v>-1389.1506800000002</v>
      </c>
    </row>
    <row r="82" spans="1:6" ht="15.75" customHeight="1">
      <c r="A82" s="35" t="s">
        <v>85</v>
      </c>
      <c r="B82" s="39" t="s">
        <v>229</v>
      </c>
      <c r="C82" s="37">
        <v>2134.3000000000002</v>
      </c>
      <c r="D82" s="37">
        <v>745.14931999999999</v>
      </c>
      <c r="E82" s="38">
        <f>SUM(D82/C82*100)</f>
        <v>34.913054397226247</v>
      </c>
      <c r="F82" s="38">
        <f t="shared" si="4"/>
        <v>-1389.1506800000002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0.96699999999999997</v>
      </c>
      <c r="E88" s="38">
        <f t="shared" si="3"/>
        <v>48.35</v>
      </c>
      <c r="F88" s="22">
        <f>F89+F90+F91+F92+F93</f>
        <v>-1.0329999999999999</v>
      </c>
    </row>
    <row r="89" spans="1:6" ht="18.75" customHeight="1">
      <c r="A89" s="35" t="s">
        <v>94</v>
      </c>
      <c r="B89" s="39" t="s">
        <v>95</v>
      </c>
      <c r="C89" s="37">
        <v>2</v>
      </c>
      <c r="D89" s="37">
        <v>0.96699999999999997</v>
      </c>
      <c r="E89" s="38">
        <f t="shared" si="3"/>
        <v>48.35</v>
      </c>
      <c r="F89" s="38">
        <f>SUM(D89-C89)</f>
        <v>-1.0329999999999999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460">
        <f>C56+C64+C66+C72+C77+C81+C83+C88+C94</f>
        <v>14542.80746</v>
      </c>
      <c r="D98" s="460">
        <f>D56+D64+D66+D72+D77+D81+D83+D88+D94</f>
        <v>1926.67877</v>
      </c>
      <c r="E98" s="34">
        <f t="shared" si="3"/>
        <v>13.248327568795304</v>
      </c>
      <c r="F98" s="34">
        <f t="shared" si="4"/>
        <v>-12616.12869</v>
      </c>
      <c r="G98" s="200"/>
    </row>
    <row r="99" spans="1:7" ht="0.75" customHeight="1">
      <c r="C99" s="126"/>
      <c r="D99" s="101"/>
    </row>
    <row r="100" spans="1:7" s="65" customFormat="1" ht="16.5" customHeight="1">
      <c r="A100" s="63" t="s">
        <v>117</v>
      </c>
      <c r="B100" s="63"/>
      <c r="C100" s="185"/>
      <c r="D100" s="185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20"/>
    </row>
    <row r="103" spans="1:7" ht="5.25" customHeight="1"/>
    <row r="143" hidden="1"/>
  </sheetData>
  <customSheetViews>
    <customSheetView guid="{61528DAC-5C4C-48F4-ADE2-8A724B05A086}" scale="70" showPageBreaks="1" hiddenRows="1" view="pageBreakPreview" topLeftCell="A37">
      <selection activeCell="C75" sqref="C75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B30CE22D-C12F-4E12-8BB9-3AAE0A6991CC}" scale="70" showPageBreaks="1" hiddenRows="1" view="pageBreakPreview">
      <selection activeCell="D7" sqref="D7"/>
      <pageMargins left="0.70866141732283472" right="0.70866141732283472" top="0.74803149606299213" bottom="0.74803149606299213" header="0.31496062992125984" footer="0.31496062992125984"/>
      <pageSetup paperSize="9" scale="59" orientation="portrait" r:id="rId2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3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4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6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7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1" t="s">
        <v>426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1639.9</v>
      </c>
      <c r="D4" s="5">
        <f>D5+D12+D14+D17+D20+D7</f>
        <v>369.84289000000001</v>
      </c>
      <c r="E4" s="5">
        <f>SUM(D4/C4*100)</f>
        <v>22.552770900664672</v>
      </c>
      <c r="F4" s="5">
        <f>SUM(D4-C4)</f>
        <v>-1270.0571100000002</v>
      </c>
    </row>
    <row r="5" spans="1:6" s="6" customFormat="1">
      <c r="A5" s="68">
        <v>1010000000</v>
      </c>
      <c r="B5" s="67" t="s">
        <v>5</v>
      </c>
      <c r="C5" s="5">
        <f>C6</f>
        <v>117.6</v>
      </c>
      <c r="D5" s="5">
        <f>D6</f>
        <v>34.213540000000002</v>
      </c>
      <c r="E5" s="5">
        <f t="shared" ref="E5:E51" si="0">SUM(D5/C5*100)</f>
        <v>29.093146258503406</v>
      </c>
      <c r="F5" s="5">
        <f t="shared" ref="F5:F51" si="1">SUM(D5-C5)</f>
        <v>-83.38646</v>
      </c>
    </row>
    <row r="6" spans="1:6">
      <c r="A6" s="7">
        <v>1010200001</v>
      </c>
      <c r="B6" s="8" t="s">
        <v>224</v>
      </c>
      <c r="C6" s="9">
        <v>117.6</v>
      </c>
      <c r="D6" s="10">
        <v>34.213540000000002</v>
      </c>
      <c r="E6" s="9">
        <f t="shared" ref="E6:E11" si="2">SUM(D6/C6*100)</f>
        <v>29.093146258503406</v>
      </c>
      <c r="F6" s="9">
        <f t="shared" si="1"/>
        <v>-83.38646</v>
      </c>
    </row>
    <row r="7" spans="1:6" ht="31.5">
      <c r="A7" s="3">
        <v>1030000000</v>
      </c>
      <c r="B7" s="13" t="s">
        <v>266</v>
      </c>
      <c r="C7" s="5">
        <f>C8+C10+C9</f>
        <v>846.30000000000007</v>
      </c>
      <c r="D7" s="5">
        <f>D8+D10+D9+D11</f>
        <v>264.07076000000001</v>
      </c>
      <c r="E7" s="5">
        <f t="shared" si="2"/>
        <v>31.202972941037455</v>
      </c>
      <c r="F7" s="5">
        <f t="shared" si="1"/>
        <v>-582.22924000000012</v>
      </c>
    </row>
    <row r="8" spans="1:6">
      <c r="A8" s="7">
        <v>1030223001</v>
      </c>
      <c r="B8" s="8" t="s">
        <v>268</v>
      </c>
      <c r="C8" s="9">
        <v>315.67</v>
      </c>
      <c r="D8" s="10">
        <v>120.91325000000001</v>
      </c>
      <c r="E8" s="9">
        <f t="shared" si="2"/>
        <v>38.303687395064465</v>
      </c>
      <c r="F8" s="9">
        <f t="shared" si="1"/>
        <v>-194.75675000000001</v>
      </c>
    </row>
    <row r="9" spans="1:6">
      <c r="A9" s="7">
        <v>1030224001</v>
      </c>
      <c r="B9" s="8" t="s">
        <v>274</v>
      </c>
      <c r="C9" s="9">
        <v>3.39</v>
      </c>
      <c r="D9" s="10">
        <v>0.72536999999999996</v>
      </c>
      <c r="E9" s="9">
        <f>SUM(D9/C9*100)</f>
        <v>21.397345132743361</v>
      </c>
      <c r="F9" s="9">
        <f t="shared" si="1"/>
        <v>-2.6646300000000003</v>
      </c>
    </row>
    <row r="10" spans="1:6">
      <c r="A10" s="7">
        <v>1030225001</v>
      </c>
      <c r="B10" s="8" t="s">
        <v>267</v>
      </c>
      <c r="C10" s="9">
        <v>527.24</v>
      </c>
      <c r="D10" s="10">
        <v>166.25644</v>
      </c>
      <c r="E10" s="9">
        <f t="shared" si="2"/>
        <v>31.533351035581518</v>
      </c>
      <c r="F10" s="9">
        <f t="shared" si="1"/>
        <v>-360.98356000000001</v>
      </c>
    </row>
    <row r="11" spans="1:6">
      <c r="A11" s="7">
        <v>1030226001</v>
      </c>
      <c r="B11" s="8" t="s">
        <v>276</v>
      </c>
      <c r="C11" s="9">
        <v>0</v>
      </c>
      <c r="D11" s="10">
        <v>-23.824300000000001</v>
      </c>
      <c r="E11" s="9" t="e">
        <f t="shared" si="2"/>
        <v>#DIV/0!</v>
      </c>
      <c r="F11" s="9">
        <f t="shared" si="1"/>
        <v>-23.824300000000001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33.21</v>
      </c>
      <c r="E12" s="5">
        <f t="shared" si="0"/>
        <v>110.7</v>
      </c>
      <c r="F12" s="5">
        <f t="shared" si="1"/>
        <v>3.2100000000000009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33.21</v>
      </c>
      <c r="E13" s="9">
        <f t="shared" si="0"/>
        <v>110.7</v>
      </c>
      <c r="F13" s="9">
        <f t="shared" si="1"/>
        <v>3.2100000000000009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638</v>
      </c>
      <c r="D14" s="5">
        <f>D15+D16</f>
        <v>35.948589999999996</v>
      </c>
      <c r="E14" s="5">
        <f t="shared" si="0"/>
        <v>5.6345752351097174</v>
      </c>
      <c r="F14" s="5">
        <f t="shared" si="1"/>
        <v>-602.05141000000003</v>
      </c>
    </row>
    <row r="15" spans="1:6" s="6" customFormat="1" ht="15.75" customHeight="1">
      <c r="A15" s="7">
        <v>1060100000</v>
      </c>
      <c r="B15" s="11" t="s">
        <v>8</v>
      </c>
      <c r="C15" s="9">
        <v>250</v>
      </c>
      <c r="D15" s="10">
        <v>9.1936</v>
      </c>
      <c r="E15" s="9">
        <f t="shared" si="0"/>
        <v>3.6774399999999998</v>
      </c>
      <c r="F15" s="9">
        <f>SUM(D15-C15)</f>
        <v>-240.8064</v>
      </c>
    </row>
    <row r="16" spans="1:6" ht="15.75" customHeight="1">
      <c r="A16" s="7">
        <v>1060600000</v>
      </c>
      <c r="B16" s="11" t="s">
        <v>7</v>
      </c>
      <c r="C16" s="9">
        <v>388</v>
      </c>
      <c r="D16" s="10">
        <v>26.754989999999999</v>
      </c>
      <c r="E16" s="9">
        <f t="shared" si="0"/>
        <v>6.8956159793814438</v>
      </c>
      <c r="F16" s="9">
        <f t="shared" si="1"/>
        <v>-361.24500999999998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2.4</v>
      </c>
      <c r="E17" s="5">
        <f t="shared" si="0"/>
        <v>30</v>
      </c>
      <c r="F17" s="5">
        <f t="shared" si="1"/>
        <v>-5.6</v>
      </c>
    </row>
    <row r="18" spans="1:6" ht="17.25" customHeight="1">
      <c r="A18" s="7">
        <v>1080400001</v>
      </c>
      <c r="B18" s="8" t="s">
        <v>223</v>
      </c>
      <c r="C18" s="9">
        <v>8</v>
      </c>
      <c r="D18" s="10">
        <v>2.4</v>
      </c>
      <c r="E18" s="9">
        <f t="shared" si="0"/>
        <v>30</v>
      </c>
      <c r="F18" s="9">
        <f t="shared" si="1"/>
        <v>-5.6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719.1</v>
      </c>
      <c r="D25" s="5">
        <f>D26+D29+D32+D37+D35</f>
        <v>350.76490999999999</v>
      </c>
      <c r="E25" s="5">
        <f t="shared" si="0"/>
        <v>48.778321513002361</v>
      </c>
      <c r="F25" s="5">
        <f t="shared" si="1"/>
        <v>-368.33509000000004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669.1</v>
      </c>
      <c r="D26" s="5">
        <f>D27+D28</f>
        <v>343.62311</v>
      </c>
      <c r="E26" s="5">
        <f t="shared" si="0"/>
        <v>51.356017037811988</v>
      </c>
      <c r="F26" s="5">
        <f t="shared" si="1"/>
        <v>-325.47689000000003</v>
      </c>
    </row>
    <row r="27" spans="1:6">
      <c r="A27" s="16">
        <v>1110502510</v>
      </c>
      <c r="B27" s="17" t="s">
        <v>221</v>
      </c>
      <c r="C27" s="12">
        <v>592.1</v>
      </c>
      <c r="D27" s="10">
        <v>323.82</v>
      </c>
      <c r="E27" s="9">
        <f t="shared" si="0"/>
        <v>54.690086134098969</v>
      </c>
      <c r="F27" s="9">
        <f t="shared" si="1"/>
        <v>-268.28000000000003</v>
      </c>
    </row>
    <row r="28" spans="1:6" ht="18" customHeight="1">
      <c r="A28" s="7">
        <v>1110503505</v>
      </c>
      <c r="B28" s="11" t="s">
        <v>220</v>
      </c>
      <c r="C28" s="12">
        <v>77</v>
      </c>
      <c r="D28" s="10">
        <v>19.80311</v>
      </c>
      <c r="E28" s="9">
        <f t="shared" si="0"/>
        <v>25.718324675324677</v>
      </c>
      <c r="F28" s="9">
        <f t="shared" si="1"/>
        <v>-57.196889999999996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50</v>
      </c>
      <c r="D29" s="5">
        <f>D30+D31</f>
        <v>7.1417999999999999</v>
      </c>
      <c r="E29" s="5">
        <f t="shared" si="0"/>
        <v>14.2836</v>
      </c>
      <c r="F29" s="5">
        <f t="shared" si="1"/>
        <v>-42.858199999999997</v>
      </c>
    </row>
    <row r="30" spans="1:6" ht="15.75" customHeight="1">
      <c r="A30" s="7">
        <v>1130206510</v>
      </c>
      <c r="B30" s="8" t="s">
        <v>321</v>
      </c>
      <c r="C30" s="9">
        <v>50</v>
      </c>
      <c r="D30" s="214">
        <v>7.1417999999999999</v>
      </c>
      <c r="E30" s="9">
        <f t="shared" si="0"/>
        <v>14.2836</v>
      </c>
      <c r="F30" s="9">
        <f t="shared" si="1"/>
        <v>-42.858199999999997</v>
      </c>
    </row>
    <row r="31" spans="1:6" ht="17.25" customHeight="1">
      <c r="A31" s="7">
        <v>1130299510</v>
      </c>
      <c r="B31" s="8" t="s">
        <v>336</v>
      </c>
      <c r="C31" s="9">
        <v>0</v>
      </c>
      <c r="D31" s="214">
        <v>0</v>
      </c>
      <c r="E31" s="9" t="e">
        <f>SUM(D31/C31*100)</f>
        <v>#DIV/0!</v>
      </c>
      <c r="F31" s="9">
        <f>SUM(D31-C31)</f>
        <v>0</v>
      </c>
    </row>
    <row r="32" spans="1:6" ht="18" hidden="1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240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7.25" customHeight="1">
      <c r="A36" s="7">
        <v>1163305010</v>
      </c>
      <c r="B36" s="8" t="s">
        <v>255</v>
      </c>
      <c r="C36" s="9"/>
      <c r="D36" s="10"/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2359</v>
      </c>
      <c r="D40" s="127">
        <f>D4+D25</f>
        <v>720.6078</v>
      </c>
      <c r="E40" s="5">
        <f t="shared" si="0"/>
        <v>30.547172530733363</v>
      </c>
      <c r="F40" s="5">
        <f t="shared" si="1"/>
        <v>-1638.3922</v>
      </c>
    </row>
    <row r="41" spans="1:7" s="6" customFormat="1">
      <c r="A41" s="3">
        <v>2000000000</v>
      </c>
      <c r="B41" s="4" t="s">
        <v>17</v>
      </c>
      <c r="C41" s="5">
        <f>C42+C43+C44+C45+C46+C48</f>
        <v>5083.3996100000004</v>
      </c>
      <c r="D41" s="5">
        <f>D42+D43+D44+D45+D46+D48+D49</f>
        <v>824.85589999999991</v>
      </c>
      <c r="E41" s="5">
        <f t="shared" si="0"/>
        <v>16.226461881480923</v>
      </c>
      <c r="F41" s="5">
        <f t="shared" si="1"/>
        <v>-4258.5437100000008</v>
      </c>
      <c r="G41" s="19"/>
    </row>
    <row r="42" spans="1:7">
      <c r="A42" s="16">
        <v>2021000000</v>
      </c>
      <c r="B42" s="17" t="s">
        <v>18</v>
      </c>
      <c r="C42" s="99">
        <v>1079.5</v>
      </c>
      <c r="D42" s="99">
        <v>359.82799999999997</v>
      </c>
      <c r="E42" s="9">
        <f t="shared" si="0"/>
        <v>33.332839277443263</v>
      </c>
      <c r="F42" s="9">
        <f t="shared" si="1"/>
        <v>-719.67200000000003</v>
      </c>
    </row>
    <row r="43" spans="1:7" ht="15.75" customHeight="1">
      <c r="A43" s="16">
        <v>2021500200</v>
      </c>
      <c r="B43" s="17" t="s">
        <v>227</v>
      </c>
      <c r="C43" s="99">
        <v>100</v>
      </c>
      <c r="D43" s="20">
        <v>0</v>
      </c>
      <c r="E43" s="9">
        <f>SUM(D43/C43*100)</f>
        <v>0</v>
      </c>
      <c r="F43" s="9">
        <f>SUM(D43-C43)</f>
        <v>-100</v>
      </c>
    </row>
    <row r="44" spans="1:7">
      <c r="A44" s="16">
        <v>2022000000</v>
      </c>
      <c r="B44" s="17" t="s">
        <v>19</v>
      </c>
      <c r="C44" s="99">
        <f>1350.411+1908.1</f>
        <v>3258.511</v>
      </c>
      <c r="D44" s="10">
        <v>373.10199999999998</v>
      </c>
      <c r="E44" s="9">
        <f t="shared" si="0"/>
        <v>11.450076430615088</v>
      </c>
      <c r="F44" s="9">
        <f t="shared" si="1"/>
        <v>-2885.4090000000001</v>
      </c>
    </row>
    <row r="45" spans="1:7" ht="16.5" customHeight="1">
      <c r="A45" s="16">
        <v>2023000000</v>
      </c>
      <c r="B45" s="17" t="s">
        <v>20</v>
      </c>
      <c r="C45" s="12">
        <v>183.66300000000001</v>
      </c>
      <c r="D45" s="187">
        <v>59.899900000000002</v>
      </c>
      <c r="E45" s="9">
        <f t="shared" si="0"/>
        <v>32.614026777304083</v>
      </c>
      <c r="F45" s="9">
        <f t="shared" si="1"/>
        <v>-123.76310000000001</v>
      </c>
    </row>
    <row r="46" spans="1:7" ht="23.25" customHeight="1">
      <c r="A46" s="16">
        <v>2020400000</v>
      </c>
      <c r="B46" s="17" t="s">
        <v>21</v>
      </c>
      <c r="C46" s="12">
        <v>293.7</v>
      </c>
      <c r="D46" s="188"/>
      <c r="E46" s="9">
        <f t="shared" si="0"/>
        <v>0</v>
      </c>
      <c r="F46" s="9">
        <f t="shared" si="1"/>
        <v>-293.7</v>
      </c>
    </row>
    <row r="47" spans="1:7" ht="18" customHeight="1">
      <c r="A47" s="16">
        <v>2020900000</v>
      </c>
      <c r="B47" s="18" t="s">
        <v>22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customHeight="1">
      <c r="A48" s="16">
        <v>2070500010</v>
      </c>
      <c r="B48" s="8" t="s">
        <v>334</v>
      </c>
      <c r="C48" s="12">
        <v>168.02561</v>
      </c>
      <c r="D48" s="188">
        <v>32.026000000000003</v>
      </c>
      <c r="E48" s="9">
        <f t="shared" si="0"/>
        <v>19.06018969370205</v>
      </c>
      <c r="F48" s="9">
        <f t="shared" si="1"/>
        <v>-135.99960999999999</v>
      </c>
    </row>
    <row r="49" spans="1:8" ht="19.5" customHeight="1">
      <c r="A49" s="7">
        <v>2190500005</v>
      </c>
      <c r="B49" s="11" t="s">
        <v>23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8" s="6" customFormat="1" ht="15" customHeight="1">
      <c r="A50" s="3">
        <v>3000000000</v>
      </c>
      <c r="B50" s="13" t="s">
        <v>24</v>
      </c>
      <c r="C50" s="191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5">
        <f>C40+C41</f>
        <v>7442.3996100000004</v>
      </c>
      <c r="D51" s="5">
        <f>D40+D41</f>
        <v>1545.4636999999998</v>
      </c>
      <c r="E51" s="93">
        <f t="shared" si="0"/>
        <v>20.765664046357216</v>
      </c>
      <c r="F51" s="93">
        <f t="shared" si="1"/>
        <v>-5896.9359100000001</v>
      </c>
      <c r="G51" s="200"/>
      <c r="H51" s="200"/>
    </row>
    <row r="52" spans="1:8" s="6" customFormat="1">
      <c r="A52" s="3"/>
      <c r="B52" s="21" t="s">
        <v>306</v>
      </c>
      <c r="C52" s="93">
        <f>C51-C98</f>
        <v>-742.21243999999933</v>
      </c>
      <c r="D52" s="93">
        <f>D51-D98</f>
        <v>275.20964999999978</v>
      </c>
      <c r="E52" s="195"/>
      <c r="F52" s="195"/>
    </row>
    <row r="53" spans="1:8">
      <c r="A53" s="23"/>
      <c r="B53" s="24"/>
      <c r="C53" s="186"/>
      <c r="D53" s="186"/>
      <c r="E53" s="26"/>
      <c r="F53" s="27"/>
    </row>
    <row r="54" spans="1:8" ht="45" customHeight="1">
      <c r="A54" s="28" t="s">
        <v>0</v>
      </c>
      <c r="B54" s="28" t="s">
        <v>26</v>
      </c>
      <c r="C54" s="179" t="s">
        <v>402</v>
      </c>
      <c r="D54" s="180" t="s">
        <v>415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1182.0170000000001</v>
      </c>
      <c r="D56" s="33">
        <f>D57+D58+D59+D60+D61+D63+D62</f>
        <v>325.71404000000001</v>
      </c>
      <c r="E56" s="34">
        <f>SUM(D56/C56*100)</f>
        <v>27.55578303865342</v>
      </c>
      <c r="F56" s="34">
        <f>SUM(D56-C56)</f>
        <v>-856.30295999999998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1145.7</v>
      </c>
      <c r="D58" s="37">
        <v>325.71404000000001</v>
      </c>
      <c r="E58" s="38">
        <f t="shared" ref="E58:E98" si="3">SUM(D58/C58*100)</f>
        <v>28.429260713973992</v>
      </c>
      <c r="F58" s="38">
        <f t="shared" ref="F58:F98" si="4">SUM(D58-C58)</f>
        <v>-819.98595999999998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37</v>
      </c>
      <c r="B61" s="39" t="s">
        <v>38</v>
      </c>
      <c r="C61" s="37">
        <v>28</v>
      </c>
      <c r="D61" s="37">
        <v>0</v>
      </c>
      <c r="E61" s="38">
        <f t="shared" si="3"/>
        <v>0</v>
      </c>
      <c r="F61" s="38">
        <f t="shared" si="4"/>
        <v>-28</v>
      </c>
    </row>
    <row r="62" spans="1:8" ht="18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5.75" customHeight="1">
      <c r="A63" s="35" t="s">
        <v>41</v>
      </c>
      <c r="B63" s="39" t="s">
        <v>42</v>
      </c>
      <c r="C63" s="37">
        <v>3.3170000000000002</v>
      </c>
      <c r="D63" s="37">
        <v>0</v>
      </c>
      <c r="E63" s="38">
        <f t="shared" si="3"/>
        <v>0</v>
      </c>
      <c r="F63" s="38">
        <f t="shared" si="4"/>
        <v>-3.3170000000000002</v>
      </c>
    </row>
    <row r="64" spans="1:8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59.509770000000003</v>
      </c>
      <c r="E64" s="34">
        <f t="shared" si="3"/>
        <v>32.936009475158151</v>
      </c>
      <c r="F64" s="34">
        <f t="shared" si="4"/>
        <v>-121.17322999999999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59.509770000000003</v>
      </c>
      <c r="E65" s="38">
        <f t="shared" si="3"/>
        <v>32.936009475158151</v>
      </c>
      <c r="F65" s="38">
        <f t="shared" si="4"/>
        <v>-121.17322999999999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6</v>
      </c>
      <c r="D66" s="254">
        <f>D69+D70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5402.6586900000002</v>
      </c>
      <c r="D72" s="48">
        <f>SUM(D73:D77)</f>
        <v>428.2998</v>
      </c>
      <c r="E72" s="34">
        <f t="shared" si="3"/>
        <v>7.9275746364055433</v>
      </c>
      <c r="F72" s="34">
        <f t="shared" si="4"/>
        <v>-4974.3588900000004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7.25" customHeight="1">
      <c r="A74" s="35" t="s">
        <v>59</v>
      </c>
      <c r="B74" s="39" t="s">
        <v>60</v>
      </c>
      <c r="C74" s="49">
        <v>345.7</v>
      </c>
      <c r="D74" s="37">
        <v>9.1417999999999999</v>
      </c>
      <c r="E74" s="38">
        <f t="shared" si="3"/>
        <v>2.6444315880821523</v>
      </c>
      <c r="F74" s="38">
        <f t="shared" si="4"/>
        <v>-336.5582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5019.80069</v>
      </c>
      <c r="D76" s="37">
        <v>414.55799999999999</v>
      </c>
      <c r="E76" s="38">
        <f t="shared" si="3"/>
        <v>8.2584553770400788</v>
      </c>
      <c r="F76" s="38">
        <f t="shared" si="4"/>
        <v>-4605.24269</v>
      </c>
    </row>
    <row r="77" spans="1:7">
      <c r="A77" s="35" t="s">
        <v>63</v>
      </c>
      <c r="B77" s="39" t="s">
        <v>64</v>
      </c>
      <c r="C77" s="49">
        <v>30</v>
      </c>
      <c r="D77" s="37">
        <v>4.5999999999999996</v>
      </c>
      <c r="E77" s="38">
        <f t="shared" si="3"/>
        <v>15.333333333333332</v>
      </c>
      <c r="F77" s="38">
        <f t="shared" si="4"/>
        <v>-25.4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261.15336000000002</v>
      </c>
      <c r="D78" s="32">
        <f>SUM(D79:D81)</f>
        <v>76.077439999999996</v>
      </c>
      <c r="E78" s="34">
        <f t="shared" si="3"/>
        <v>29.131327278347097</v>
      </c>
      <c r="F78" s="34">
        <f t="shared" si="4"/>
        <v>-185.07592000000002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idden="1">
      <c r="A80" s="35" t="s">
        <v>69</v>
      </c>
      <c r="B80" s="51" t="s">
        <v>70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261.15336000000002</v>
      </c>
      <c r="D81" s="37">
        <v>76.077439999999996</v>
      </c>
      <c r="E81" s="38">
        <f t="shared" si="3"/>
        <v>29.131327278347097</v>
      </c>
      <c r="F81" s="38">
        <f t="shared" si="4"/>
        <v>-185.07592000000002</v>
      </c>
    </row>
    <row r="82" spans="1:6" s="6" customFormat="1" ht="17.25" customHeight="1">
      <c r="A82" s="30" t="s">
        <v>83</v>
      </c>
      <c r="B82" s="31" t="s">
        <v>84</v>
      </c>
      <c r="C82" s="32">
        <f>C83</f>
        <v>1150.0999999999999</v>
      </c>
      <c r="D82" s="32">
        <f>D83</f>
        <v>380.65300000000002</v>
      </c>
      <c r="E82" s="34">
        <f t="shared" si="3"/>
        <v>33.097382836275116</v>
      </c>
      <c r="F82" s="34">
        <f t="shared" si="4"/>
        <v>-769.44699999999989</v>
      </c>
    </row>
    <row r="83" spans="1:6" ht="21" customHeight="1">
      <c r="A83" s="35" t="s">
        <v>85</v>
      </c>
      <c r="B83" s="39" t="s">
        <v>229</v>
      </c>
      <c r="C83" s="37">
        <v>1150.0999999999999</v>
      </c>
      <c r="D83" s="37">
        <v>380.65300000000002</v>
      </c>
      <c r="E83" s="38">
        <f t="shared" si="3"/>
        <v>33.097382836275116</v>
      </c>
      <c r="F83" s="38">
        <f t="shared" si="4"/>
        <v>-769.44699999999989</v>
      </c>
    </row>
    <row r="84" spans="1:6" s="6" customFormat="1" ht="12.75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6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6.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18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4.2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8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22.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30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102">
        <f>C56+C64+C66+C72+C78+C82+C96+C84</f>
        <v>8184.6120499999997</v>
      </c>
      <c r="D98" s="102">
        <f>D56+D64+D66+D72+D78+D82+D96+D84</f>
        <v>1270.25405</v>
      </c>
      <c r="E98" s="34">
        <f t="shared" si="3"/>
        <v>15.520027610838319</v>
      </c>
      <c r="F98" s="34">
        <f t="shared" si="4"/>
        <v>-6914.3580000000002</v>
      </c>
      <c r="G98" s="200"/>
      <c r="H98" s="200"/>
    </row>
    <row r="99" spans="1:8" ht="16.5" customHeight="1">
      <c r="C99" s="126"/>
      <c r="D99" s="101"/>
    </row>
    <row r="100" spans="1:8" s="65" customFormat="1" ht="20.25" customHeight="1">
      <c r="A100" s="63" t="s">
        <v>117</v>
      </c>
      <c r="B100" s="63"/>
      <c r="C100" s="116"/>
      <c r="D100" s="64" t="s">
        <v>260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1">
      <selection activeCell="C97" sqref="C9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B30CE22D-C12F-4E12-8BB9-3AAE0A6991CC}" scale="70" showPageBreaks="1" printArea="1" hiddenRows="1" view="pageBreakPreview" topLeftCell="A28">
      <selection activeCell="D71" sqref="D71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3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4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6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2"/>
  <sheetViews>
    <sheetView view="pageBreakPreview" topLeftCell="A10" zoomScale="70" zoomScaleNormal="100" zoomScaleSheetLayoutView="70" workbookViewId="0">
      <selection activeCell="C87" sqref="C87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6" style="62" customWidth="1"/>
    <col min="5" max="5" width="10.28515625" style="62" customWidth="1"/>
    <col min="6" max="6" width="9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1" t="s">
        <v>427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1040.5999999999999</v>
      </c>
      <c r="D4" s="5">
        <f>D5+D12+D14+D17+D7</f>
        <v>167.97349000000003</v>
      </c>
      <c r="E4" s="5">
        <f>SUM(D4/C4*100)</f>
        <v>16.141984432058432</v>
      </c>
      <c r="F4" s="5">
        <f>SUM(D4-C4)</f>
        <v>-872.62650999999983</v>
      </c>
    </row>
    <row r="5" spans="1:6" s="6" customFormat="1">
      <c r="A5" s="68">
        <v>1010000000</v>
      </c>
      <c r="B5" s="67" t="s">
        <v>5</v>
      </c>
      <c r="C5" s="5">
        <f>C6</f>
        <v>74.3</v>
      </c>
      <c r="D5" s="5">
        <f>D6</f>
        <v>4.6650299999999998</v>
      </c>
      <c r="E5" s="5">
        <f t="shared" ref="E5:E49" si="0">SUM(D5/C5*100)</f>
        <v>6.2786406460296096</v>
      </c>
      <c r="F5" s="5">
        <f t="shared" ref="F5:F49" si="1">SUM(D5-C5)</f>
        <v>-69.634969999999996</v>
      </c>
    </row>
    <row r="6" spans="1:6">
      <c r="A6" s="7">
        <v>1010200001</v>
      </c>
      <c r="B6" s="8" t="s">
        <v>224</v>
      </c>
      <c r="C6" s="9">
        <v>74.3</v>
      </c>
      <c r="D6" s="10">
        <v>4.6650299999999998</v>
      </c>
      <c r="E6" s="9">
        <f t="shared" ref="E6:E11" si="2">SUM(D6/C6*100)</f>
        <v>6.2786406460296096</v>
      </c>
      <c r="F6" s="9">
        <f t="shared" si="1"/>
        <v>-69.634969999999996</v>
      </c>
    </row>
    <row r="7" spans="1:6" ht="31.5">
      <c r="A7" s="3">
        <v>1030000000</v>
      </c>
      <c r="B7" s="13" t="s">
        <v>266</v>
      </c>
      <c r="C7" s="5">
        <f>C8+C10+C9</f>
        <v>386.3</v>
      </c>
      <c r="D7" s="5">
        <f>D8+D10+D9+D11</f>
        <v>120.53681000000002</v>
      </c>
      <c r="E7" s="5">
        <f t="shared" si="2"/>
        <v>31.202901889723016</v>
      </c>
      <c r="F7" s="5">
        <f t="shared" si="1"/>
        <v>-265.76319000000001</v>
      </c>
    </row>
    <row r="8" spans="1:6">
      <c r="A8" s="7">
        <v>1030223001</v>
      </c>
      <c r="B8" s="8" t="s">
        <v>268</v>
      </c>
      <c r="C8" s="9">
        <v>144.09</v>
      </c>
      <c r="D8" s="10">
        <v>55.191630000000004</v>
      </c>
      <c r="E8" s="9">
        <f t="shared" si="2"/>
        <v>38.303581095148864</v>
      </c>
      <c r="F8" s="9">
        <f t="shared" si="1"/>
        <v>-88.89837</v>
      </c>
    </row>
    <row r="9" spans="1:6">
      <c r="A9" s="7">
        <v>1030224001</v>
      </c>
      <c r="B9" s="8" t="s">
        <v>274</v>
      </c>
      <c r="C9" s="9">
        <v>1.55</v>
      </c>
      <c r="D9" s="10">
        <v>0.33113999999999999</v>
      </c>
      <c r="E9" s="9">
        <f t="shared" si="2"/>
        <v>21.363870967741935</v>
      </c>
      <c r="F9" s="9">
        <f t="shared" si="1"/>
        <v>-1.2188600000000001</v>
      </c>
    </row>
    <row r="10" spans="1:6">
      <c r="A10" s="7">
        <v>1030225001</v>
      </c>
      <c r="B10" s="8" t="s">
        <v>267</v>
      </c>
      <c r="C10" s="9">
        <v>240.66</v>
      </c>
      <c r="D10" s="10">
        <v>75.888829999999999</v>
      </c>
      <c r="E10" s="9">
        <f t="shared" si="2"/>
        <v>31.533628355356104</v>
      </c>
      <c r="F10" s="9">
        <f t="shared" si="1"/>
        <v>-164.77116999999998</v>
      </c>
    </row>
    <row r="11" spans="1:6">
      <c r="A11" s="7">
        <v>1030226001</v>
      </c>
      <c r="B11" s="8" t="s">
        <v>276</v>
      </c>
      <c r="C11" s="9">
        <v>0</v>
      </c>
      <c r="D11" s="10">
        <v>-10.874790000000001</v>
      </c>
      <c r="E11" s="9" t="e">
        <f t="shared" si="2"/>
        <v>#DIV/0!</v>
      </c>
      <c r="F11" s="9">
        <f t="shared" si="1"/>
        <v>-10.874790000000001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1.1193</v>
      </c>
      <c r="E12" s="5">
        <f t="shared" si="0"/>
        <v>22.385999999999999</v>
      </c>
      <c r="F12" s="5">
        <f t="shared" si="1"/>
        <v>-3.8807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1.1193</v>
      </c>
      <c r="E13" s="9">
        <f t="shared" si="0"/>
        <v>22.385999999999999</v>
      </c>
      <c r="F13" s="9">
        <f t="shared" si="1"/>
        <v>-3.8807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570</v>
      </c>
      <c r="D14" s="5">
        <f>D15+D16</f>
        <v>39.802349999999997</v>
      </c>
      <c r="E14" s="5">
        <f t="shared" si="0"/>
        <v>6.9828684210526308</v>
      </c>
      <c r="F14" s="5">
        <f t="shared" si="1"/>
        <v>-530.19764999999995</v>
      </c>
    </row>
    <row r="15" spans="1:6" s="6" customFormat="1" ht="15.75" customHeight="1">
      <c r="A15" s="7">
        <v>1060100000</v>
      </c>
      <c r="B15" s="11" t="s">
        <v>8</v>
      </c>
      <c r="C15" s="9">
        <v>190</v>
      </c>
      <c r="D15" s="10">
        <v>3.8753799999999998</v>
      </c>
      <c r="E15" s="9">
        <f t="shared" si="0"/>
        <v>2.0396736842105261</v>
      </c>
      <c r="F15" s="9">
        <f>SUM(D15-C15)</f>
        <v>-186.12461999999999</v>
      </c>
    </row>
    <row r="16" spans="1:6" ht="15.75" customHeight="1">
      <c r="A16" s="7">
        <v>1060600000</v>
      </c>
      <c r="B16" s="11" t="s">
        <v>7</v>
      </c>
      <c r="C16" s="9">
        <v>380</v>
      </c>
      <c r="D16" s="10">
        <v>35.926969999999997</v>
      </c>
      <c r="E16" s="9">
        <f t="shared" si="0"/>
        <v>9.4544657894736837</v>
      </c>
      <c r="F16" s="9">
        <f t="shared" si="1"/>
        <v>-344.07303000000002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1.85</v>
      </c>
      <c r="E17" s="5">
        <f t="shared" si="0"/>
        <v>37</v>
      </c>
      <c r="F17" s="5">
        <f t="shared" si="1"/>
        <v>-3.15</v>
      </c>
    </row>
    <row r="18" spans="1:6" ht="18" customHeight="1">
      <c r="A18" s="7">
        <v>1080400001</v>
      </c>
      <c r="B18" s="8" t="s">
        <v>223</v>
      </c>
      <c r="C18" s="9">
        <v>5</v>
      </c>
      <c r="D18" s="10">
        <v>1.85</v>
      </c>
      <c r="E18" s="9">
        <f t="shared" si="0"/>
        <v>37</v>
      </c>
      <c r="F18" s="9">
        <f t="shared" si="1"/>
        <v>-3.15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7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3.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77</v>
      </c>
      <c r="D25" s="5">
        <f>D27+D29+D34</f>
        <v>5.3333000000000004</v>
      </c>
      <c r="E25" s="5">
        <f t="shared" si="0"/>
        <v>6.9263636363636376</v>
      </c>
      <c r="F25" s="5">
        <f t="shared" si="1"/>
        <v>-71.666700000000006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77</v>
      </c>
      <c r="D26" s="5">
        <f>D27</f>
        <v>5.3333000000000004</v>
      </c>
      <c r="E26" s="5">
        <f t="shared" si="0"/>
        <v>6.9263636363636376</v>
      </c>
      <c r="F26" s="5">
        <f t="shared" si="1"/>
        <v>-71.666700000000006</v>
      </c>
    </row>
    <row r="27" spans="1:6" ht="17.25" customHeight="1">
      <c r="A27" s="16">
        <v>1110502510</v>
      </c>
      <c r="B27" s="17" t="s">
        <v>221</v>
      </c>
      <c r="C27" s="12">
        <v>77</v>
      </c>
      <c r="D27" s="10">
        <v>5.3333000000000004</v>
      </c>
      <c r="E27" s="9">
        <f t="shared" si="0"/>
        <v>6.9263636363636376</v>
      </c>
      <c r="F27" s="9">
        <f t="shared" si="1"/>
        <v>-71.666700000000006</v>
      </c>
    </row>
    <row r="28" spans="1:6" ht="0.75" hidden="1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 hidden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idden="1">
      <c r="A30" s="7">
        <v>1130305005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16.5" hidden="1" customHeight="1">
      <c r="A31" s="70">
        <v>1140000000</v>
      </c>
      <c r="B31" s="71" t="s">
        <v>129</v>
      </c>
      <c r="C31" s="5">
        <f>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5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1170000000</v>
      </c>
      <c r="B34" s="13" t="s">
        <v>132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7" hidden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7" ht="1.5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8.75" customHeight="1">
      <c r="A37" s="3">
        <v>1000000000</v>
      </c>
      <c r="B37" s="4" t="s">
        <v>16</v>
      </c>
      <c r="C37" s="127">
        <f>SUM(C4,C25)</f>
        <v>1117.5999999999999</v>
      </c>
      <c r="D37" s="127">
        <f>D4+D25</f>
        <v>173.30679000000003</v>
      </c>
      <c r="E37" s="5">
        <f t="shared" si="0"/>
        <v>15.507049928418043</v>
      </c>
      <c r="F37" s="5">
        <f t="shared" si="1"/>
        <v>-944.29320999999982</v>
      </c>
    </row>
    <row r="38" spans="1:7" s="6" customFormat="1">
      <c r="A38" s="3">
        <v>2000000000</v>
      </c>
      <c r="B38" s="4" t="s">
        <v>17</v>
      </c>
      <c r="C38" s="5">
        <f>C39+C41+C42+C43+C44+C45</f>
        <v>4059.5485900000003</v>
      </c>
      <c r="D38" s="5">
        <f>D39+D41+D42+D43+D45+D44</f>
        <v>762.08139999999992</v>
      </c>
      <c r="E38" s="5">
        <f t="shared" si="0"/>
        <v>18.772565055071798</v>
      </c>
      <c r="F38" s="5">
        <f t="shared" si="1"/>
        <v>-3297.4671900000003</v>
      </c>
      <c r="G38" s="19"/>
    </row>
    <row r="39" spans="1:7" ht="14.25" customHeight="1">
      <c r="A39" s="16">
        <v>2021000000</v>
      </c>
      <c r="B39" s="17" t="s">
        <v>18</v>
      </c>
      <c r="C39" s="99">
        <v>1358.5</v>
      </c>
      <c r="D39" s="99">
        <v>452.82400000000001</v>
      </c>
      <c r="E39" s="9">
        <f t="shared" si="0"/>
        <v>33.332646301067356</v>
      </c>
      <c r="F39" s="9">
        <f t="shared" si="1"/>
        <v>-905.67599999999993</v>
      </c>
    </row>
    <row r="40" spans="1:7" ht="15.75" hidden="1" customHeight="1">
      <c r="A40" s="16">
        <v>2020100310</v>
      </c>
      <c r="B40" s="17" t="s">
        <v>227</v>
      </c>
      <c r="C40" s="99"/>
      <c r="D40" s="20">
        <v>0</v>
      </c>
      <c r="E40" s="9" t="e">
        <f t="shared" si="0"/>
        <v>#DIV/0!</v>
      </c>
      <c r="F40" s="9">
        <f t="shared" si="1"/>
        <v>0</v>
      </c>
    </row>
    <row r="41" spans="1:7" ht="15.75" customHeight="1">
      <c r="A41" s="16">
        <v>2021500200</v>
      </c>
      <c r="B41" s="17" t="s">
        <v>227</v>
      </c>
      <c r="C41" s="99">
        <v>466</v>
      </c>
      <c r="D41" s="20">
        <v>0</v>
      </c>
      <c r="E41" s="9">
        <f t="shared" si="0"/>
        <v>0</v>
      </c>
      <c r="F41" s="9">
        <f t="shared" si="1"/>
        <v>-466</v>
      </c>
    </row>
    <row r="42" spans="1:7">
      <c r="A42" s="16">
        <v>2022000000</v>
      </c>
      <c r="B42" s="17" t="s">
        <v>19</v>
      </c>
      <c r="C42" s="468">
        <f>499.47+1522.5</f>
        <v>2021.97</v>
      </c>
      <c r="D42" s="10">
        <v>159.30699999999999</v>
      </c>
      <c r="E42" s="9">
        <f t="shared" si="0"/>
        <v>7.8788013669836827</v>
      </c>
      <c r="F42" s="9">
        <f t="shared" si="1"/>
        <v>-1862.663</v>
      </c>
    </row>
    <row r="43" spans="1:7" ht="17.25" customHeight="1">
      <c r="A43" s="16">
        <v>2023000000</v>
      </c>
      <c r="B43" s="17" t="s">
        <v>20</v>
      </c>
      <c r="C43" s="12">
        <v>93.322000000000003</v>
      </c>
      <c r="D43" s="187">
        <v>29.950399999999998</v>
      </c>
      <c r="E43" s="9">
        <f t="shared" si="0"/>
        <v>32.093611367094574</v>
      </c>
      <c r="F43" s="9">
        <f t="shared" si="1"/>
        <v>-63.371600000000001</v>
      </c>
    </row>
    <row r="44" spans="1:7" ht="13.5" customHeight="1">
      <c r="A44" s="16">
        <v>2020400000</v>
      </c>
      <c r="B44" s="17" t="s">
        <v>21</v>
      </c>
      <c r="C44" s="12"/>
      <c r="D44" s="188"/>
      <c r="E44" s="9" t="e">
        <f t="shared" si="0"/>
        <v>#DIV/0!</v>
      </c>
      <c r="F44" s="9">
        <f t="shared" si="1"/>
        <v>0</v>
      </c>
    </row>
    <row r="45" spans="1:7" ht="14.25" customHeight="1">
      <c r="A45" s="16">
        <v>2070500010</v>
      </c>
      <c r="B45" s="8" t="s">
        <v>334</v>
      </c>
      <c r="C45" s="12">
        <v>119.75659</v>
      </c>
      <c r="D45" s="188">
        <v>120</v>
      </c>
      <c r="E45" s="9">
        <f t="shared" si="0"/>
        <v>100.20325395036716</v>
      </c>
      <c r="F45" s="9">
        <f t="shared" si="1"/>
        <v>0.24340999999999724</v>
      </c>
    </row>
    <row r="46" spans="1:7" ht="14.25" hidden="1" customHeight="1">
      <c r="A46" s="7">
        <v>2190500005</v>
      </c>
      <c r="B46" s="11" t="s">
        <v>23</v>
      </c>
      <c r="C46" s="14"/>
      <c r="D46" s="14"/>
      <c r="E46" s="5"/>
      <c r="F46" s="5">
        <f>SUM(D46-C46)</f>
        <v>0</v>
      </c>
    </row>
    <row r="47" spans="1:7" s="6" customFormat="1" ht="16.5" hidden="1" customHeight="1">
      <c r="A47" s="3">
        <v>3000000000</v>
      </c>
      <c r="B47" s="13" t="s">
        <v>24</v>
      </c>
      <c r="C47" s="191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7" s="6" customFormat="1" ht="21" hidden="1" customHeight="1">
      <c r="A48" s="3">
        <v>2190500010</v>
      </c>
      <c r="B48" s="13" t="s">
        <v>311</v>
      </c>
      <c r="C48" s="191">
        <v>0</v>
      </c>
      <c r="D48" s="14">
        <v>0</v>
      </c>
      <c r="E48" s="5"/>
      <c r="F48" s="5"/>
    </row>
    <row r="49" spans="1:8" s="6" customFormat="1" ht="16.5" customHeight="1">
      <c r="A49" s="3"/>
      <c r="B49" s="4" t="s">
        <v>25</v>
      </c>
      <c r="C49" s="194">
        <f>C37+C38</f>
        <v>5177.1485900000007</v>
      </c>
      <c r="D49" s="194">
        <f>D37+D38</f>
        <v>935.3881899999999</v>
      </c>
      <c r="E49" s="5">
        <f t="shared" si="0"/>
        <v>18.067632669588875</v>
      </c>
      <c r="F49" s="5">
        <f t="shared" si="1"/>
        <v>-4241.760400000001</v>
      </c>
      <c r="G49" s="200"/>
      <c r="H49" s="249"/>
    </row>
    <row r="50" spans="1:8" s="6" customFormat="1" ht="15.75" customHeight="1">
      <c r="A50" s="3"/>
      <c r="B50" s="21" t="s">
        <v>306</v>
      </c>
      <c r="C50" s="194">
        <f>C49-C96</f>
        <v>-517.660249999999</v>
      </c>
      <c r="D50" s="194">
        <f>D49-D96</f>
        <v>-37.853230000000167</v>
      </c>
      <c r="E50" s="22"/>
      <c r="F50" s="22"/>
    </row>
    <row r="51" spans="1:8">
      <c r="A51" s="23"/>
      <c r="B51" s="24"/>
      <c r="C51" s="115"/>
      <c r="D51" s="25"/>
      <c r="E51" s="26"/>
      <c r="F51" s="27"/>
    </row>
    <row r="52" spans="1:8" ht="32.25" customHeight="1">
      <c r="A52" s="28" t="s">
        <v>0</v>
      </c>
      <c r="B52" s="28" t="s">
        <v>26</v>
      </c>
      <c r="C52" s="184" t="s">
        <v>402</v>
      </c>
      <c r="D52" s="73" t="s">
        <v>415</v>
      </c>
      <c r="E52" s="72" t="s">
        <v>2</v>
      </c>
      <c r="F52" s="74" t="s">
        <v>3</v>
      </c>
    </row>
    <row r="53" spans="1:8">
      <c r="A53" s="29">
        <v>1</v>
      </c>
      <c r="B53" s="28">
        <v>2</v>
      </c>
      <c r="C53" s="87">
        <v>3</v>
      </c>
      <c r="D53" s="87">
        <v>4</v>
      </c>
      <c r="E53" s="87">
        <v>5</v>
      </c>
      <c r="F53" s="87">
        <v>6</v>
      </c>
    </row>
    <row r="54" spans="1:8" s="6" customFormat="1" ht="16.5" customHeight="1">
      <c r="A54" s="30" t="s">
        <v>27</v>
      </c>
      <c r="B54" s="31" t="s">
        <v>28</v>
      </c>
      <c r="C54" s="32">
        <f>C55+C56+C57+C58+C59+C61+C60</f>
        <v>1050.9929999999999</v>
      </c>
      <c r="D54" s="33">
        <f>D56+D61</f>
        <v>329.39476999999999</v>
      </c>
      <c r="E54" s="34">
        <f>SUM(D54/C54*100)</f>
        <v>31.341290569965739</v>
      </c>
      <c r="F54" s="34">
        <f>SUM(D54-C54)</f>
        <v>-721.59822999999994</v>
      </c>
    </row>
    <row r="55" spans="1:8" s="6" customFormat="1" ht="17.25" hidden="1" customHeight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1019.8</v>
      </c>
      <c r="D56" s="37">
        <v>324.89476999999999</v>
      </c>
      <c r="E56" s="38">
        <f>SUM(D56/C56*100)</f>
        <v>31.858675230437338</v>
      </c>
      <c r="F56" s="38">
        <f t="shared" ref="F56:F96" si="3">SUM(D56-C56)</f>
        <v>-694.90522999999996</v>
      </c>
    </row>
    <row r="57" spans="1:8" ht="0.7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3"/>
        <v>0</v>
      </c>
    </row>
    <row r="58" spans="1:8" ht="17.25" hidden="1" customHeight="1">
      <c r="A58" s="35" t="s">
        <v>35</v>
      </c>
      <c r="B58" s="39" t="s">
        <v>36</v>
      </c>
      <c r="C58" s="37"/>
      <c r="D58" s="37"/>
      <c r="E58" s="38" t="e">
        <f t="shared" ref="E58:E96" si="4">SUM(D58/C58*100)</f>
        <v>#DIV/0!</v>
      </c>
      <c r="F58" s="38">
        <f t="shared" si="3"/>
        <v>0</v>
      </c>
    </row>
    <row r="59" spans="1:8" ht="17.25" customHeight="1">
      <c r="A59" s="35" t="s">
        <v>37</v>
      </c>
      <c r="B59" s="39" t="s">
        <v>38</v>
      </c>
      <c r="C59" s="37">
        <v>19</v>
      </c>
      <c r="D59" s="37">
        <v>0</v>
      </c>
      <c r="E59" s="38">
        <f t="shared" si="4"/>
        <v>0</v>
      </c>
      <c r="F59" s="38">
        <f t="shared" si="3"/>
        <v>-19</v>
      </c>
    </row>
    <row r="60" spans="1:8" ht="15.7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4"/>
        <v>0</v>
      </c>
      <c r="F60" s="38">
        <f t="shared" si="3"/>
        <v>-5</v>
      </c>
    </row>
    <row r="61" spans="1:8" ht="17.25" customHeight="1">
      <c r="A61" s="35" t="s">
        <v>41</v>
      </c>
      <c r="B61" s="39" t="s">
        <v>42</v>
      </c>
      <c r="C61" s="37">
        <v>7.1929999999999996</v>
      </c>
      <c r="D61" s="37">
        <v>4.5</v>
      </c>
      <c r="E61" s="38">
        <f t="shared" si="4"/>
        <v>62.56082302238287</v>
      </c>
      <c r="F61" s="38">
        <f t="shared" si="3"/>
        <v>-2.6929999999999996</v>
      </c>
    </row>
    <row r="62" spans="1:8" s="6" customFormat="1" ht="17.850000000000001" customHeight="1">
      <c r="A62" s="41" t="s">
        <v>43</v>
      </c>
      <c r="B62" s="42" t="s">
        <v>44</v>
      </c>
      <c r="C62" s="32">
        <f>C63</f>
        <v>90.341999999999999</v>
      </c>
      <c r="D62" s="32">
        <f>D63</f>
        <v>29.754899999999999</v>
      </c>
      <c r="E62" s="34">
        <f t="shared" si="4"/>
        <v>32.935843793584382</v>
      </c>
      <c r="F62" s="34">
        <f t="shared" si="3"/>
        <v>-60.5871</v>
      </c>
    </row>
    <row r="63" spans="1:8" ht="17.850000000000001" customHeight="1">
      <c r="A63" s="43" t="s">
        <v>45</v>
      </c>
      <c r="B63" s="44" t="s">
        <v>46</v>
      </c>
      <c r="C63" s="37">
        <v>90.341999999999999</v>
      </c>
      <c r="D63" s="37">
        <v>29.754899999999999</v>
      </c>
      <c r="E63" s="38">
        <f t="shared" si="4"/>
        <v>32.935843793584382</v>
      </c>
      <c r="F63" s="38">
        <f t="shared" si="3"/>
        <v>-60.5871</v>
      </c>
    </row>
    <row r="64" spans="1:8" s="6" customFormat="1" ht="17.25" customHeight="1">
      <c r="A64" s="30" t="s">
        <v>47</v>
      </c>
      <c r="B64" s="31" t="s">
        <v>48</v>
      </c>
      <c r="C64" s="32">
        <f>C67+C68+C69</f>
        <v>6</v>
      </c>
      <c r="D64" s="32">
        <f>SUM(D67+D68+D69)</f>
        <v>0</v>
      </c>
      <c r="E64" s="34">
        <f t="shared" si="4"/>
        <v>0</v>
      </c>
      <c r="F64" s="34">
        <f t="shared" si="3"/>
        <v>-6</v>
      </c>
    </row>
    <row r="65" spans="1:7" ht="17.25" hidden="1" customHeight="1">
      <c r="A65" s="35" t="s">
        <v>49</v>
      </c>
      <c r="B65" s="39" t="s">
        <v>50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7.25" hidden="1" customHeight="1">
      <c r="A66" s="45" t="s">
        <v>51</v>
      </c>
      <c r="B66" s="39" t="s">
        <v>52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t="18" customHeight="1">
      <c r="A67" s="46" t="s">
        <v>53</v>
      </c>
      <c r="B67" s="47" t="s">
        <v>54</v>
      </c>
      <c r="C67" s="37">
        <v>2</v>
      </c>
      <c r="D67" s="37">
        <v>0</v>
      </c>
      <c r="E67" s="34">
        <f t="shared" si="4"/>
        <v>0</v>
      </c>
      <c r="F67" s="34">
        <f t="shared" si="3"/>
        <v>-2</v>
      </c>
    </row>
    <row r="68" spans="1:7" ht="18" customHeight="1">
      <c r="A68" s="46" t="s">
        <v>214</v>
      </c>
      <c r="B68" s="47" t="s">
        <v>215</v>
      </c>
      <c r="C68" s="37">
        <v>2</v>
      </c>
      <c r="D68" s="37">
        <v>0</v>
      </c>
      <c r="E68" s="38">
        <f t="shared" si="4"/>
        <v>0</v>
      </c>
      <c r="F68" s="38">
        <f t="shared" si="3"/>
        <v>-2</v>
      </c>
    </row>
    <row r="69" spans="1:7" ht="18" customHeight="1">
      <c r="A69" s="46" t="s">
        <v>339</v>
      </c>
      <c r="B69" s="47" t="s">
        <v>342</v>
      </c>
      <c r="C69" s="37">
        <v>2</v>
      </c>
      <c r="D69" s="37">
        <v>0</v>
      </c>
      <c r="E69" s="38"/>
      <c r="F69" s="38"/>
    </row>
    <row r="70" spans="1:7" s="6" customFormat="1" ht="15.75" customHeight="1">
      <c r="A70" s="30" t="s">
        <v>55</v>
      </c>
      <c r="B70" s="31" t="s">
        <v>56</v>
      </c>
      <c r="C70" s="48">
        <f>SUM(C71:C74)</f>
        <v>3038.7373399999997</v>
      </c>
      <c r="D70" s="48">
        <f>D71+D72+D73+D74</f>
        <v>200.208</v>
      </c>
      <c r="E70" s="34">
        <f t="shared" si="4"/>
        <v>6.5885260092930578</v>
      </c>
      <c r="F70" s="34">
        <f t="shared" si="3"/>
        <v>-2838.5293399999996</v>
      </c>
    </row>
    <row r="71" spans="1:7" ht="16.5" customHeight="1">
      <c r="A71" s="35" t="s">
        <v>57</v>
      </c>
      <c r="B71" s="39" t="s">
        <v>58</v>
      </c>
      <c r="C71" s="49">
        <v>7.1580000000000004</v>
      </c>
      <c r="D71" s="37">
        <v>0</v>
      </c>
      <c r="E71" s="38">
        <f t="shared" si="4"/>
        <v>0</v>
      </c>
      <c r="F71" s="38">
        <f t="shared" si="3"/>
        <v>-7.1580000000000004</v>
      </c>
    </row>
    <row r="72" spans="1:7" s="6" customFormat="1" ht="19.5" customHeight="1">
      <c r="A72" s="35" t="s">
        <v>59</v>
      </c>
      <c r="B72" s="39" t="s">
        <v>60</v>
      </c>
      <c r="C72" s="49">
        <v>1149.7</v>
      </c>
      <c r="D72" s="37">
        <v>23.2</v>
      </c>
      <c r="E72" s="38">
        <f t="shared" si="4"/>
        <v>2.0179177176654779</v>
      </c>
      <c r="F72" s="38">
        <f t="shared" si="3"/>
        <v>-1126.5</v>
      </c>
      <c r="G72" s="50"/>
    </row>
    <row r="73" spans="1:7" ht="17.25" customHeight="1">
      <c r="A73" s="35" t="s">
        <v>61</v>
      </c>
      <c r="B73" s="39" t="s">
        <v>62</v>
      </c>
      <c r="C73" s="49">
        <v>1881.87934</v>
      </c>
      <c r="D73" s="37">
        <v>177.00800000000001</v>
      </c>
      <c r="E73" s="38">
        <f t="shared" si="4"/>
        <v>9.4059165344787736</v>
      </c>
      <c r="F73" s="38">
        <f t="shared" si="3"/>
        <v>-1704.8713399999999</v>
      </c>
    </row>
    <row r="74" spans="1:7" ht="15.75" customHeight="1">
      <c r="A74" s="35" t="s">
        <v>63</v>
      </c>
      <c r="B74" s="39" t="s">
        <v>64</v>
      </c>
      <c r="C74" s="49">
        <v>0</v>
      </c>
      <c r="D74" s="37">
        <v>0</v>
      </c>
      <c r="E74" s="38" t="e">
        <f t="shared" si="4"/>
        <v>#DIV/0!</v>
      </c>
      <c r="F74" s="38">
        <f t="shared" si="3"/>
        <v>0</v>
      </c>
    </row>
    <row r="75" spans="1:7" s="6" customFormat="1" ht="18" customHeight="1">
      <c r="A75" s="30" t="s">
        <v>65</v>
      </c>
      <c r="B75" s="31" t="s">
        <v>66</v>
      </c>
      <c r="C75" s="32">
        <f>SUM(C76:C78)</f>
        <v>462.93650000000002</v>
      </c>
      <c r="D75" s="32">
        <f>D78</f>
        <v>0</v>
      </c>
      <c r="E75" s="34">
        <f t="shared" si="4"/>
        <v>0</v>
      </c>
      <c r="F75" s="34">
        <f t="shared" si="3"/>
        <v>-462.93650000000002</v>
      </c>
    </row>
    <row r="76" spans="1:7" ht="15.75" hidden="1" customHeight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4"/>
        <v>#DIV/0!</v>
      </c>
      <c r="F76" s="38">
        <f t="shared" si="3"/>
        <v>0</v>
      </c>
    </row>
    <row r="77" spans="1:7" ht="15.75" hidden="1" customHeight="1">
      <c r="A77" s="35" t="s">
        <v>69</v>
      </c>
      <c r="B77" s="51" t="s">
        <v>70</v>
      </c>
      <c r="C77" s="37">
        <v>0</v>
      </c>
      <c r="D77" s="37"/>
      <c r="E77" s="38" t="e">
        <f t="shared" si="4"/>
        <v>#DIV/0!</v>
      </c>
      <c r="F77" s="38">
        <f t="shared" si="3"/>
        <v>0</v>
      </c>
    </row>
    <row r="78" spans="1:7" ht="17.850000000000001" customHeight="1">
      <c r="A78" s="35" t="s">
        <v>71</v>
      </c>
      <c r="B78" s="39" t="s">
        <v>72</v>
      </c>
      <c r="C78" s="37">
        <v>462.93650000000002</v>
      </c>
      <c r="D78" s="37">
        <v>0</v>
      </c>
      <c r="E78" s="38">
        <f t="shared" si="4"/>
        <v>0</v>
      </c>
      <c r="F78" s="38">
        <f t="shared" si="3"/>
        <v>-462.93650000000002</v>
      </c>
    </row>
    <row r="79" spans="1:7" s="6" customFormat="1" ht="17.850000000000001" customHeight="1">
      <c r="A79" s="30" t="s">
        <v>83</v>
      </c>
      <c r="B79" s="31" t="s">
        <v>84</v>
      </c>
      <c r="C79" s="32">
        <f>C80</f>
        <v>1043.8</v>
      </c>
      <c r="D79" s="32">
        <f>D80</f>
        <v>413.88375000000002</v>
      </c>
      <c r="E79" s="34">
        <f t="shared" si="4"/>
        <v>39.651633454684813</v>
      </c>
      <c r="F79" s="34">
        <f t="shared" si="3"/>
        <v>-629.91624999999999</v>
      </c>
    </row>
    <row r="80" spans="1:7" ht="15" customHeight="1">
      <c r="A80" s="35" t="s">
        <v>85</v>
      </c>
      <c r="B80" s="39" t="s">
        <v>229</v>
      </c>
      <c r="C80" s="37">
        <v>1043.8</v>
      </c>
      <c r="D80" s="37">
        <v>413.88375000000002</v>
      </c>
      <c r="E80" s="38">
        <f t="shared" si="4"/>
        <v>39.651633454684813</v>
      </c>
      <c r="F80" s="38">
        <f t="shared" si="3"/>
        <v>-629.91624999999999</v>
      </c>
    </row>
    <row r="81" spans="1:8" s="6" customFormat="1" ht="0.75" hidden="1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4"/>
        <v>#DIV/0!</v>
      </c>
      <c r="F81" s="34">
        <f t="shared" si="3"/>
        <v>0</v>
      </c>
    </row>
    <row r="82" spans="1:8" ht="0.75" hidden="1" customHeight="1">
      <c r="A82" s="53">
        <v>1001</v>
      </c>
      <c r="B82" s="54" t="s">
        <v>87</v>
      </c>
      <c r="C82" s="37"/>
      <c r="D82" s="37"/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53">
        <v>1004</v>
      </c>
      <c r="B84" s="54" t="s">
        <v>89</v>
      </c>
      <c r="C84" s="37"/>
      <c r="D84" s="55"/>
      <c r="E84" s="38" t="e">
        <f t="shared" si="4"/>
        <v>#DIV/0!</v>
      </c>
      <c r="F84" s="38">
        <f t="shared" si="3"/>
        <v>0</v>
      </c>
    </row>
    <row r="85" spans="1:8" ht="17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3"/>
        <v>0</v>
      </c>
    </row>
    <row r="86" spans="1:8" ht="17.850000000000001" customHeight="1">
      <c r="A86" s="30" t="s">
        <v>92</v>
      </c>
      <c r="B86" s="31" t="s">
        <v>93</v>
      </c>
      <c r="C86" s="32">
        <f>C87+C88+C89+C90+C91</f>
        <v>2</v>
      </c>
      <c r="D86" s="32">
        <f>D87+D88+D89+D90+D91</f>
        <v>0</v>
      </c>
      <c r="E86" s="38">
        <f t="shared" si="4"/>
        <v>0</v>
      </c>
      <c r="F86" s="22">
        <f>F87+F88+F89+F90+F91</f>
        <v>-2</v>
      </c>
    </row>
    <row r="87" spans="1:8" ht="17.25" customHeight="1">
      <c r="A87" s="35" t="s">
        <v>94</v>
      </c>
      <c r="B87" s="39" t="s">
        <v>95</v>
      </c>
      <c r="C87" s="37">
        <v>2</v>
      </c>
      <c r="D87" s="37">
        <v>0</v>
      </c>
      <c r="E87" s="38">
        <f t="shared" si="4"/>
        <v>0</v>
      </c>
      <c r="F87" s="38">
        <f>SUM(D87-C87)</f>
        <v>-2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>
        <f>SUM(D88-C88)</f>
        <v>0</v>
      </c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ht="15.75" hidden="1" customHeight="1">
      <c r="A91" s="35" t="s">
        <v>102</v>
      </c>
      <c r="B91" s="39" t="s">
        <v>103</v>
      </c>
      <c r="C91" s="37"/>
      <c r="D91" s="37"/>
      <c r="E91" s="38" t="e">
        <f t="shared" si="4"/>
        <v>#DIV/0!</v>
      </c>
      <c r="F91" s="38"/>
    </row>
    <row r="92" spans="1:8" s="6" customFormat="1" ht="15.75" hidden="1" customHeight="1">
      <c r="A92" s="52">
        <v>1400</v>
      </c>
      <c r="B92" s="56" t="s">
        <v>112</v>
      </c>
      <c r="C92" s="48">
        <f>C93+C94+C95</f>
        <v>0</v>
      </c>
      <c r="D92" s="48">
        <f>SUM(D93:D95)</f>
        <v>0</v>
      </c>
      <c r="E92" s="34" t="e">
        <f t="shared" si="4"/>
        <v>#DIV/0!</v>
      </c>
      <c r="F92" s="34">
        <f t="shared" si="3"/>
        <v>0</v>
      </c>
    </row>
    <row r="93" spans="1:8" ht="15.75" hidden="1" customHeight="1">
      <c r="A93" s="53">
        <v>1401</v>
      </c>
      <c r="B93" s="54" t="s">
        <v>113</v>
      </c>
      <c r="C93" s="49"/>
      <c r="D93" s="37"/>
      <c r="E93" s="38" t="e">
        <f t="shared" si="4"/>
        <v>#DIV/0!</v>
      </c>
      <c r="F93" s="38">
        <f t="shared" si="3"/>
        <v>0</v>
      </c>
    </row>
    <row r="94" spans="1:8" ht="18" hidden="1" customHeight="1">
      <c r="A94" s="53">
        <v>1402</v>
      </c>
      <c r="B94" s="54" t="s">
        <v>114</v>
      </c>
      <c r="C94" s="175"/>
      <c r="D94" s="176"/>
      <c r="E94" s="38" t="e">
        <f t="shared" si="4"/>
        <v>#DIV/0!</v>
      </c>
      <c r="F94" s="38">
        <f t="shared" si="3"/>
        <v>0</v>
      </c>
    </row>
    <row r="95" spans="1:8" ht="15.75" hidden="1" customHeight="1">
      <c r="A95" s="53">
        <v>1403</v>
      </c>
      <c r="B95" s="54" t="s">
        <v>115</v>
      </c>
      <c r="C95" s="49">
        <v>0</v>
      </c>
      <c r="D95" s="37">
        <v>0</v>
      </c>
      <c r="E95" s="38" t="e">
        <f t="shared" si="4"/>
        <v>#DIV/0!</v>
      </c>
      <c r="F95" s="38">
        <f t="shared" si="3"/>
        <v>0</v>
      </c>
    </row>
    <row r="96" spans="1:8" s="6" customFormat="1" ht="16.5" customHeight="1">
      <c r="A96" s="52"/>
      <c r="B96" s="57" t="s">
        <v>116</v>
      </c>
      <c r="C96" s="102">
        <f>C54+C62+C64+C70+C75+C79+C81+C86+C92</f>
        <v>5694.8088399999997</v>
      </c>
      <c r="D96" s="33">
        <f>D54+D62+D64+D70+D75+D79+D86</f>
        <v>973.24142000000006</v>
      </c>
      <c r="E96" s="34">
        <f t="shared" si="4"/>
        <v>17.089975227333532</v>
      </c>
      <c r="F96" s="34">
        <f t="shared" si="3"/>
        <v>-4721.5674199999994</v>
      </c>
      <c r="G96" s="249"/>
      <c r="H96" s="249"/>
    </row>
    <row r="97" spans="1:4" ht="20.25" customHeight="1">
      <c r="C97" s="126"/>
      <c r="D97" s="101"/>
    </row>
    <row r="98" spans="1:4" s="65" customFormat="1" ht="13.5" customHeight="1">
      <c r="A98" s="63" t="s">
        <v>117</v>
      </c>
      <c r="B98" s="63"/>
      <c r="C98" s="116"/>
      <c r="D98" s="64"/>
    </row>
    <row r="99" spans="1:4" s="65" customFormat="1" ht="12.75">
      <c r="A99" s="66" t="s">
        <v>118</v>
      </c>
      <c r="B99" s="66"/>
      <c r="C99" s="134" t="s">
        <v>119</v>
      </c>
      <c r="D99" s="134"/>
    </row>
    <row r="100" spans="1:4" ht="5.25" customHeight="1">
      <c r="C100" s="120"/>
    </row>
    <row r="142" hidden="1"/>
  </sheetData>
  <customSheetViews>
    <customSheetView guid="{61528DAC-5C4C-48F4-ADE2-8A724B05A086}" scale="70" showPageBreaks="1" hiddenRows="1" view="pageBreakPreview" topLeftCell="A10">
      <selection activeCell="C87" sqref="C87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16">
      <selection activeCell="C96" sqref="C9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3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4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6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7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7" zoomScale="70" zoomScaleNormal="100" zoomScaleSheetLayoutView="70" workbookViewId="0">
      <selection activeCell="D81" sqref="D81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1" t="s">
        <v>428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C5+C12+C17+C7+C14</f>
        <v>1096</v>
      </c>
      <c r="D4" s="5">
        <f>D5+D12+D14+D17+D20+D7</f>
        <v>263.42507000000001</v>
      </c>
      <c r="E4" s="5">
        <f>SUM(D4/C4*100)</f>
        <v>24.035134124087591</v>
      </c>
      <c r="F4" s="5">
        <f>SUM(D4-C4)</f>
        <v>-832.57492999999999</v>
      </c>
    </row>
    <row r="5" spans="1:6" s="6" customFormat="1">
      <c r="A5" s="68">
        <v>1010000000</v>
      </c>
      <c r="B5" s="67" t="s">
        <v>5</v>
      </c>
      <c r="C5" s="5">
        <f>C6</f>
        <v>106.5</v>
      </c>
      <c r="D5" s="5">
        <f>D6</f>
        <v>30.44679</v>
      </c>
      <c r="E5" s="5">
        <f t="shared" ref="E5:E51" si="0">SUM(D5/C5*100)</f>
        <v>28.588535211267608</v>
      </c>
      <c r="F5" s="5">
        <f t="shared" ref="F5:F51" si="1">SUM(D5-C5)</f>
        <v>-76.053210000000007</v>
      </c>
    </row>
    <row r="6" spans="1:6">
      <c r="A6" s="7">
        <v>1010200001</v>
      </c>
      <c r="B6" s="8" t="s">
        <v>224</v>
      </c>
      <c r="C6" s="9">
        <v>106.5</v>
      </c>
      <c r="D6" s="10">
        <v>30.44679</v>
      </c>
      <c r="E6" s="9">
        <f t="shared" ref="E6:E11" si="2">SUM(D6/C6*100)</f>
        <v>28.588535211267608</v>
      </c>
      <c r="F6" s="9">
        <f t="shared" si="1"/>
        <v>-76.053210000000007</v>
      </c>
    </row>
    <row r="7" spans="1:6" ht="31.5">
      <c r="A7" s="3">
        <v>1030000000</v>
      </c>
      <c r="B7" s="13" t="s">
        <v>266</v>
      </c>
      <c r="C7" s="5">
        <f>C8+C10+C9</f>
        <v>368.5</v>
      </c>
      <c r="D7" s="5">
        <f>D8+D10+D9+D11</f>
        <v>114.98575</v>
      </c>
      <c r="E7" s="9">
        <f t="shared" si="2"/>
        <v>31.203731343283579</v>
      </c>
      <c r="F7" s="9">
        <f t="shared" si="1"/>
        <v>-253.51425</v>
      </c>
    </row>
    <row r="8" spans="1:6">
      <c r="A8" s="7">
        <v>1030223001</v>
      </c>
      <c r="B8" s="8" t="s">
        <v>268</v>
      </c>
      <c r="C8" s="9">
        <v>137.44999999999999</v>
      </c>
      <c r="D8" s="10">
        <v>52.649929999999998</v>
      </c>
      <c r="E8" s="9">
        <f t="shared" si="2"/>
        <v>38.304787195343764</v>
      </c>
      <c r="F8" s="9">
        <f t="shared" si="1"/>
        <v>-84.800069999999991</v>
      </c>
    </row>
    <row r="9" spans="1:6">
      <c r="A9" s="7">
        <v>1030224001</v>
      </c>
      <c r="B9" s="8" t="s">
        <v>274</v>
      </c>
      <c r="C9" s="9">
        <v>1.47</v>
      </c>
      <c r="D9" s="10">
        <v>0.31586999999999998</v>
      </c>
      <c r="E9" s="9">
        <f t="shared" si="2"/>
        <v>21.487755102040815</v>
      </c>
      <c r="F9" s="9">
        <f t="shared" si="1"/>
        <v>-1.1541299999999999</v>
      </c>
    </row>
    <row r="10" spans="1:6">
      <c r="A10" s="7">
        <v>1030225001</v>
      </c>
      <c r="B10" s="8" t="s">
        <v>267</v>
      </c>
      <c r="C10" s="9">
        <v>229.58</v>
      </c>
      <c r="D10" s="10">
        <v>72.393940000000001</v>
      </c>
      <c r="E10" s="9">
        <f t="shared" si="2"/>
        <v>31.533208467636552</v>
      </c>
      <c r="F10" s="9">
        <f t="shared" si="1"/>
        <v>-157.18606</v>
      </c>
    </row>
    <row r="11" spans="1:6">
      <c r="A11" s="7">
        <v>1030226001</v>
      </c>
      <c r="B11" s="8" t="s">
        <v>276</v>
      </c>
      <c r="C11" s="9">
        <v>0</v>
      </c>
      <c r="D11" s="10">
        <v>-10.373989999999999</v>
      </c>
      <c r="E11" s="9" t="e">
        <f t="shared" si="2"/>
        <v>#DIV/0!</v>
      </c>
      <c r="F11" s="9">
        <f t="shared" si="1"/>
        <v>-10.373989999999999</v>
      </c>
    </row>
    <row r="12" spans="1:6" s="6" customFormat="1">
      <c r="A12" s="68">
        <v>1050000000</v>
      </c>
      <c r="B12" s="67" t="s">
        <v>6</v>
      </c>
      <c r="C12" s="5">
        <f>SUM(C13:C13)</f>
        <v>70</v>
      </c>
      <c r="D12" s="5">
        <f>SUM(D13:D13)</f>
        <v>39.952500000000001</v>
      </c>
      <c r="E12" s="5">
        <f t="shared" si="0"/>
        <v>57.074999999999996</v>
      </c>
      <c r="F12" s="5">
        <f t="shared" si="1"/>
        <v>-30.047499999999999</v>
      </c>
    </row>
    <row r="13" spans="1:6" ht="15.75" customHeight="1">
      <c r="A13" s="7">
        <v>1050300000</v>
      </c>
      <c r="B13" s="11" t="s">
        <v>225</v>
      </c>
      <c r="C13" s="12">
        <v>70</v>
      </c>
      <c r="D13" s="10">
        <v>39.952500000000001</v>
      </c>
      <c r="E13" s="9">
        <f t="shared" si="0"/>
        <v>57.074999999999996</v>
      </c>
      <c r="F13" s="9">
        <f t="shared" si="1"/>
        <v>-30.047499999999999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546</v>
      </c>
      <c r="D14" s="5">
        <f>D15+D16</f>
        <v>77.340029999999999</v>
      </c>
      <c r="E14" s="9">
        <f t="shared" si="0"/>
        <v>14.164840659340658</v>
      </c>
      <c r="F14" s="9">
        <f t="shared" si="1"/>
        <v>-468.65996999999999</v>
      </c>
    </row>
    <row r="15" spans="1:6" s="6" customFormat="1" ht="15.75" customHeight="1">
      <c r="A15" s="7">
        <v>1060100000</v>
      </c>
      <c r="B15" s="11" t="s">
        <v>8</v>
      </c>
      <c r="C15" s="192">
        <v>95</v>
      </c>
      <c r="D15" s="10">
        <v>2.4333300000000002</v>
      </c>
      <c r="E15" s="9">
        <f>SUM(D15/C15*100)</f>
        <v>2.5614000000000003</v>
      </c>
      <c r="F15" s="9">
        <f>SUM(D15-C14)</f>
        <v>-543.56667000000004</v>
      </c>
    </row>
    <row r="16" spans="1:6" ht="15.75" customHeight="1">
      <c r="A16" s="7">
        <v>1060600000</v>
      </c>
      <c r="B16" s="11" t="s">
        <v>7</v>
      </c>
      <c r="C16" s="9">
        <v>451</v>
      </c>
      <c r="D16" s="10">
        <v>74.906700000000001</v>
      </c>
      <c r="E16" s="9">
        <f t="shared" si="0"/>
        <v>16.609024390243903</v>
      </c>
      <c r="F16" s="9">
        <f t="shared" si="1"/>
        <v>-376.0933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0.7</v>
      </c>
      <c r="E17" s="5">
        <f t="shared" si="0"/>
        <v>13.999999999999998</v>
      </c>
      <c r="F17" s="5">
        <f t="shared" si="1"/>
        <v>-4.3</v>
      </c>
    </row>
    <row r="18" spans="1:6" ht="18.75" customHeight="1">
      <c r="A18" s="7">
        <v>1080400001</v>
      </c>
      <c r="B18" s="8" t="s">
        <v>223</v>
      </c>
      <c r="C18" s="9">
        <v>5</v>
      </c>
      <c r="D18" s="10">
        <v>0.7</v>
      </c>
      <c r="E18" s="9">
        <f t="shared" si="0"/>
        <v>13.999999999999998</v>
      </c>
      <c r="F18" s="9">
        <f t="shared" si="1"/>
        <v>-4.3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0.75" hidden="1" customHeight="1">
      <c r="A20" s="68">
        <v>1090000000</v>
      </c>
      <c r="B20" s="69" t="s">
        <v>226</v>
      </c>
      <c r="C20" s="5">
        <f>C21+C22+C23+C24</f>
        <v>0</v>
      </c>
      <c r="D20" s="5">
        <f>D22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6.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120.6</v>
      </c>
      <c r="D25" s="5">
        <f>D26+D29+D31+D37-D34</f>
        <v>4.3479799999999997</v>
      </c>
      <c r="E25" s="5">
        <f t="shared" si="0"/>
        <v>3.605290215588723</v>
      </c>
      <c r="F25" s="5">
        <f t="shared" si="1"/>
        <v>-116.25201999999999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85.6</v>
      </c>
      <c r="D26" s="5">
        <f>D27+D28</f>
        <v>0</v>
      </c>
      <c r="E26" s="5">
        <f t="shared" si="0"/>
        <v>0</v>
      </c>
      <c r="F26" s="5">
        <f t="shared" si="1"/>
        <v>-85.6</v>
      </c>
    </row>
    <row r="27" spans="1:6" ht="15.75" customHeight="1">
      <c r="A27" s="16">
        <v>1110502510</v>
      </c>
      <c r="B27" s="17" t="s">
        <v>221</v>
      </c>
      <c r="C27" s="12">
        <v>85.6</v>
      </c>
      <c r="D27" s="10">
        <v>0</v>
      </c>
      <c r="E27" s="9">
        <f t="shared" si="0"/>
        <v>0</v>
      </c>
      <c r="F27" s="9">
        <f t="shared" si="1"/>
        <v>-85.6</v>
      </c>
    </row>
    <row r="28" spans="1:6" ht="17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35</v>
      </c>
      <c r="D29" s="5">
        <f>D30</f>
        <v>4.3479799999999997</v>
      </c>
      <c r="E29" s="5">
        <f t="shared" si="0"/>
        <v>12.422799999999999</v>
      </c>
      <c r="F29" s="5">
        <f t="shared" si="1"/>
        <v>-30.65202</v>
      </c>
    </row>
    <row r="30" spans="1:6" ht="17.25" customHeight="1">
      <c r="A30" s="7">
        <v>1130206005</v>
      </c>
      <c r="B30" s="8" t="s">
        <v>219</v>
      </c>
      <c r="C30" s="9">
        <v>35</v>
      </c>
      <c r="D30" s="10">
        <v>4.3479799999999997</v>
      </c>
      <c r="E30" s="9">
        <f t="shared" si="0"/>
        <v>12.422799999999999</v>
      </c>
      <c r="F30" s="9">
        <f t="shared" si="1"/>
        <v>-30.65202</v>
      </c>
    </row>
    <row r="31" spans="1:6" ht="22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7.2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3">
        <v>1160000000</v>
      </c>
      <c r="B34" s="13" t="s">
        <v>240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47.25" hidden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7">
        <f>SUM(C4,C25)</f>
        <v>1216.5999999999999</v>
      </c>
      <c r="D40" s="127">
        <f>D4+D25</f>
        <v>267.77305000000001</v>
      </c>
      <c r="E40" s="5">
        <f t="shared" si="0"/>
        <v>22.009949860266318</v>
      </c>
      <c r="F40" s="5">
        <f t="shared" si="1"/>
        <v>-948.8269499999999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8944.1378000000004</v>
      </c>
      <c r="D41" s="5">
        <f>D42+D44+D45+D46+D47+D48+D43+D50</f>
        <v>893.46370000000002</v>
      </c>
      <c r="E41" s="5">
        <f t="shared" si="0"/>
        <v>9.9893776234082612</v>
      </c>
      <c r="F41" s="5">
        <f t="shared" si="1"/>
        <v>-8050.6741000000002</v>
      </c>
      <c r="G41" s="19"/>
    </row>
    <row r="42" spans="1:7" ht="16.5" customHeight="1">
      <c r="A42" s="16">
        <v>2021000000</v>
      </c>
      <c r="B42" s="17" t="s">
        <v>18</v>
      </c>
      <c r="C42" s="12">
        <v>2064.4</v>
      </c>
      <c r="D42" s="12">
        <v>688.12159999999994</v>
      </c>
      <c r="E42" s="9">
        <f t="shared" si="0"/>
        <v>33.332764968029451</v>
      </c>
      <c r="F42" s="9">
        <f t="shared" si="1"/>
        <v>-1376.2784000000001</v>
      </c>
    </row>
    <row r="43" spans="1:7" ht="17.2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f>825.377+1346.1</f>
        <v>2171.4769999999999</v>
      </c>
      <c r="D44" s="10">
        <v>175.392</v>
      </c>
      <c r="E44" s="9">
        <f>SUM(D44/C44*100)</f>
        <v>8.0770830176879613</v>
      </c>
      <c r="F44" s="9">
        <f t="shared" si="1"/>
        <v>-1996.0849999999998</v>
      </c>
    </row>
    <row r="45" spans="1:7" ht="15" customHeight="1">
      <c r="A45" s="16">
        <v>2023000000</v>
      </c>
      <c r="B45" s="17" t="s">
        <v>20</v>
      </c>
      <c r="C45" s="12">
        <v>94.522999999999996</v>
      </c>
      <c r="D45" s="187">
        <v>29.950099999999999</v>
      </c>
      <c r="E45" s="9">
        <f t="shared" si="0"/>
        <v>31.685515694592851</v>
      </c>
      <c r="F45" s="9">
        <f t="shared" si="1"/>
        <v>-64.572900000000004</v>
      </c>
    </row>
    <row r="46" spans="1:7" ht="17.25" customHeight="1">
      <c r="A46" s="16">
        <v>2020400000</v>
      </c>
      <c r="B46" s="17" t="s">
        <v>21</v>
      </c>
      <c r="C46" s="12">
        <v>4613.7377999999999</v>
      </c>
      <c r="D46" s="188">
        <v>0</v>
      </c>
      <c r="E46" s="9">
        <f t="shared" si="0"/>
        <v>0</v>
      </c>
      <c r="F46" s="9">
        <f t="shared" si="1"/>
        <v>-4613.7377999999999</v>
      </c>
    </row>
    <row r="47" spans="1:7" ht="20.25" hidden="1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21.7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2.5" customHeight="1">
      <c r="A50" s="7">
        <v>2070500010</v>
      </c>
      <c r="B50" s="8" t="s">
        <v>334</v>
      </c>
      <c r="C50" s="12"/>
      <c r="D50" s="10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93">
        <f>C40+C41</f>
        <v>10160.737800000001</v>
      </c>
      <c r="D51" s="461">
        <f>D40+D41</f>
        <v>1161.23675</v>
      </c>
      <c r="E51" s="93">
        <f t="shared" si="0"/>
        <v>11.428665642764642</v>
      </c>
      <c r="F51" s="93">
        <f t="shared" si="1"/>
        <v>-8999.5010500000008</v>
      </c>
      <c r="G51" s="200"/>
      <c r="H51" s="200"/>
    </row>
    <row r="52" spans="1:8" s="6" customFormat="1">
      <c r="A52" s="3"/>
      <c r="B52" s="21" t="s">
        <v>306</v>
      </c>
      <c r="C52" s="93">
        <f>C51-C98</f>
        <v>-423.5707599999987</v>
      </c>
      <c r="D52" s="93">
        <f>D51-D98</f>
        <v>-214.21546999999987</v>
      </c>
      <c r="E52" s="22"/>
      <c r="F52" s="22"/>
    </row>
    <row r="53" spans="1:8">
      <c r="A53" s="23"/>
      <c r="B53" s="24"/>
      <c r="C53" s="186"/>
      <c r="D53" s="186"/>
      <c r="E53" s="26"/>
      <c r="F53" s="27"/>
    </row>
    <row r="54" spans="1:8" ht="46.5" customHeight="1">
      <c r="A54" s="28" t="s">
        <v>0</v>
      </c>
      <c r="B54" s="28" t="s">
        <v>26</v>
      </c>
      <c r="C54" s="179" t="s">
        <v>402</v>
      </c>
      <c r="D54" s="180" t="s">
        <v>415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29.25" customHeight="1">
      <c r="A56" s="30" t="s">
        <v>27</v>
      </c>
      <c r="B56" s="31" t="s">
        <v>28</v>
      </c>
      <c r="C56" s="182">
        <f>C57+C58+C59+C60+C61+C63+C62</f>
        <v>1356.1200000000001</v>
      </c>
      <c r="D56" s="476">
        <f>D57+D58+D59+D60+D61+D63+D62</f>
        <v>474.01864999999998</v>
      </c>
      <c r="E56" s="34">
        <f>SUM(D56/C56*100)</f>
        <v>34.954034303748927</v>
      </c>
      <c r="F56" s="34">
        <f>SUM(D56-C56)</f>
        <v>-882.10135000000014</v>
      </c>
    </row>
    <row r="57" spans="1:8" s="6" customFormat="1" ht="31.5" hidden="1">
      <c r="A57" s="35" t="s">
        <v>29</v>
      </c>
      <c r="B57" s="36" t="s">
        <v>30</v>
      </c>
      <c r="C57" s="37"/>
      <c r="D57" s="136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1320.9</v>
      </c>
      <c r="D58" s="37">
        <v>474.01864999999998</v>
      </c>
      <c r="E58" s="38">
        <f t="shared" ref="E58:E98" si="3">SUM(D58/C58*100)</f>
        <v>35.886036036036032</v>
      </c>
      <c r="F58" s="38">
        <f t="shared" ref="F58:F98" si="4">SUM(D58-C58)</f>
        <v>-846.88135000000011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>
        <v>27</v>
      </c>
      <c r="D61" s="37">
        <v>0</v>
      </c>
      <c r="E61" s="38">
        <f t="shared" si="3"/>
        <v>0</v>
      </c>
      <c r="F61" s="38">
        <f t="shared" si="4"/>
        <v>-27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8" customHeight="1">
      <c r="A63" s="35" t="s">
        <v>41</v>
      </c>
      <c r="B63" s="39" t="s">
        <v>42</v>
      </c>
      <c r="C63" s="37">
        <v>3.22</v>
      </c>
      <c r="D63" s="37">
        <v>0</v>
      </c>
      <c r="E63" s="38">
        <f t="shared" si="3"/>
        <v>0</v>
      </c>
      <c r="F63" s="38">
        <f t="shared" si="4"/>
        <v>-3.22</v>
      </c>
    </row>
    <row r="64" spans="1:8" s="6" customFormat="1">
      <c r="A64" s="41" t="s">
        <v>43</v>
      </c>
      <c r="B64" s="42" t="s">
        <v>44</v>
      </c>
      <c r="C64" s="32">
        <f>C65</f>
        <v>90.343000000000004</v>
      </c>
      <c r="D64" s="254">
        <f>D65</f>
        <v>29.19941</v>
      </c>
      <c r="E64" s="34">
        <f t="shared" si="3"/>
        <v>32.320611447483479</v>
      </c>
      <c r="F64" s="34">
        <f t="shared" si="4"/>
        <v>-61.143590000000003</v>
      </c>
    </row>
    <row r="65" spans="1:7">
      <c r="A65" s="43" t="s">
        <v>45</v>
      </c>
      <c r="B65" s="44" t="s">
        <v>46</v>
      </c>
      <c r="C65" s="37">
        <v>90.343000000000004</v>
      </c>
      <c r="D65" s="37">
        <v>29.19941</v>
      </c>
      <c r="E65" s="38">
        <f t="shared" si="3"/>
        <v>32.320611447483479</v>
      </c>
      <c r="F65" s="38">
        <f t="shared" si="4"/>
        <v>-61.143590000000003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6</v>
      </c>
      <c r="D66" s="477">
        <f>SUM(D69+D70+D71)</f>
        <v>0.6</v>
      </c>
      <c r="E66" s="34">
        <f t="shared" si="3"/>
        <v>10</v>
      </c>
      <c r="F66" s="34">
        <f t="shared" si="4"/>
        <v>-5.4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7">
        <v>1.6</v>
      </c>
      <c r="D69" s="37">
        <v>0</v>
      </c>
      <c r="E69" s="38">
        <f t="shared" si="3"/>
        <v>0</v>
      </c>
      <c r="F69" s="38">
        <f t="shared" si="4"/>
        <v>-1.6</v>
      </c>
    </row>
    <row r="70" spans="1:7" ht="15.75" customHeight="1">
      <c r="A70" s="46" t="s">
        <v>214</v>
      </c>
      <c r="B70" s="47" t="s">
        <v>215</v>
      </c>
      <c r="C70" s="37">
        <v>2.4</v>
      </c>
      <c r="D70" s="37">
        <v>0.6</v>
      </c>
      <c r="E70" s="38">
        <f t="shared" si="3"/>
        <v>25</v>
      </c>
      <c r="F70" s="38">
        <f t="shared" si="4"/>
        <v>-1.7999999999999998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>
        <f>SUM(D71/C71*100)</f>
        <v>0</v>
      </c>
      <c r="F71" s="38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4271.9687599999997</v>
      </c>
      <c r="D72" s="479">
        <f>SUM(D73:D76)</f>
        <v>297.53075999999999</v>
      </c>
      <c r="E72" s="34">
        <f t="shared" si="3"/>
        <v>6.9647222794765939</v>
      </c>
      <c r="F72" s="34">
        <f t="shared" si="4"/>
        <v>-3974.4379999999996</v>
      </c>
    </row>
    <row r="73" spans="1:7" ht="15.7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9.5" customHeight="1">
      <c r="A74" s="35" t="s">
        <v>59</v>
      </c>
      <c r="B74" s="39" t="s">
        <v>60</v>
      </c>
      <c r="C74" s="49">
        <v>1341.4</v>
      </c>
      <c r="D74" s="37">
        <v>49.977760000000004</v>
      </c>
      <c r="E74" s="38">
        <f t="shared" si="3"/>
        <v>3.7257909646637839</v>
      </c>
      <c r="F74" s="38">
        <f t="shared" si="4"/>
        <v>-1291.4222400000001</v>
      </c>
      <c r="G74" s="50"/>
    </row>
    <row r="75" spans="1:7">
      <c r="A75" s="35" t="s">
        <v>61</v>
      </c>
      <c r="B75" s="39" t="s">
        <v>62</v>
      </c>
      <c r="C75" s="49">
        <v>2867.6477599999998</v>
      </c>
      <c r="D75" s="37">
        <v>198.553</v>
      </c>
      <c r="E75" s="38">
        <f t="shared" si="3"/>
        <v>6.9238977941977087</v>
      </c>
      <c r="F75" s="38">
        <f t="shared" si="4"/>
        <v>-2669.09476</v>
      </c>
    </row>
    <row r="76" spans="1:7" ht="16.5" customHeight="1">
      <c r="A76" s="35" t="s">
        <v>63</v>
      </c>
      <c r="B76" s="39" t="s">
        <v>64</v>
      </c>
      <c r="C76" s="49">
        <v>52.9</v>
      </c>
      <c r="D76" s="37">
        <v>49</v>
      </c>
      <c r="E76" s="38">
        <f t="shared" si="3"/>
        <v>92.627599243856338</v>
      </c>
      <c r="F76" s="38">
        <f t="shared" si="4"/>
        <v>-3.8999999999999986</v>
      </c>
    </row>
    <row r="77" spans="1:7" s="6" customFormat="1" ht="19.5" customHeight="1">
      <c r="A77" s="30" t="s">
        <v>65</v>
      </c>
      <c r="B77" s="31" t="s">
        <v>66</v>
      </c>
      <c r="C77" s="32">
        <f>SUM(C78:C80)</f>
        <v>3827.4767999999999</v>
      </c>
      <c r="D77" s="478">
        <f>SUM(D78:D80)</f>
        <v>229.98339999999999</v>
      </c>
      <c r="E77" s="34">
        <f t="shared" si="3"/>
        <v>6.0087470680423198</v>
      </c>
      <c r="F77" s="34">
        <f t="shared" si="4"/>
        <v>-3597.4933999999998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8" hidden="1" customHeight="1">
      <c r="A79" s="35" t="s">
        <v>69</v>
      </c>
      <c r="B79" s="51" t="s">
        <v>70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>
      <c r="A80" s="35" t="s">
        <v>71</v>
      </c>
      <c r="B80" s="39" t="s">
        <v>72</v>
      </c>
      <c r="C80" s="37">
        <v>3827.4767999999999</v>
      </c>
      <c r="D80" s="37">
        <v>229.98339999999999</v>
      </c>
      <c r="E80" s="38">
        <f t="shared" si="3"/>
        <v>6.0087470680423198</v>
      </c>
      <c r="F80" s="38">
        <f t="shared" si="4"/>
        <v>-3597.4933999999998</v>
      </c>
    </row>
    <row r="81" spans="1:7" s="6" customFormat="1">
      <c r="A81" s="30" t="s">
        <v>83</v>
      </c>
      <c r="B81" s="31" t="s">
        <v>84</v>
      </c>
      <c r="C81" s="32">
        <f>C82</f>
        <v>1022.4</v>
      </c>
      <c r="D81" s="478">
        <f>SUM(D82)</f>
        <v>340.8</v>
      </c>
      <c r="E81" s="34">
        <f t="shared" si="3"/>
        <v>33.333333333333336</v>
      </c>
      <c r="F81" s="34">
        <f t="shared" si="4"/>
        <v>-681.59999999999991</v>
      </c>
    </row>
    <row r="82" spans="1:7" ht="17.25" customHeight="1">
      <c r="A82" s="35" t="s">
        <v>85</v>
      </c>
      <c r="B82" s="39" t="s">
        <v>229</v>
      </c>
      <c r="C82" s="37">
        <v>1022.4</v>
      </c>
      <c r="D82" s="37">
        <v>340.8</v>
      </c>
      <c r="E82" s="38">
        <f t="shared" si="3"/>
        <v>33.333333333333336</v>
      </c>
      <c r="F82" s="38">
        <f t="shared" si="4"/>
        <v>-681.59999999999991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3.32</v>
      </c>
      <c r="E88" s="38">
        <f t="shared" si="3"/>
        <v>33.199999999999996</v>
      </c>
      <c r="F88" s="22">
        <f>F89+F90+F91+F92+F93</f>
        <v>-6.68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3.32</v>
      </c>
      <c r="E89" s="38">
        <f t="shared" si="3"/>
        <v>33.199999999999996</v>
      </c>
      <c r="F89" s="38">
        <f>SUM(D89-C89)</f>
        <v>-6.68</v>
      </c>
      <c r="G89" s="247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322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469">
        <f>C56+C64+C66+C72+C77+C81+C83+C88+C94</f>
        <v>10584.308559999999</v>
      </c>
      <c r="D98" s="469">
        <f>D56+D64+D66+D72+D77+D81+D83+D88+D94</f>
        <v>1375.4522199999999</v>
      </c>
      <c r="E98" s="34">
        <f t="shared" si="3"/>
        <v>12.99520145508683</v>
      </c>
      <c r="F98" s="34">
        <f t="shared" si="4"/>
        <v>-9208.8563400000003</v>
      </c>
      <c r="G98" s="200"/>
      <c r="H98" s="200"/>
    </row>
    <row r="99" spans="1:8">
      <c r="C99" s="126"/>
      <c r="D99" s="101"/>
    </row>
    <row r="100" spans="1:8" s="65" customFormat="1" ht="16.5" customHeight="1">
      <c r="A100" s="63" t="s">
        <v>117</v>
      </c>
      <c r="B100" s="63"/>
      <c r="C100" s="185"/>
      <c r="D100" s="185"/>
      <c r="E100" s="248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37">
      <selection activeCell="D81" sqref="D8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28">
      <selection activeCell="C65" sqref="C6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3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6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3" sqref="D83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429</v>
      </c>
      <c r="B1" s="532"/>
      <c r="C1" s="532"/>
      <c r="D1" s="532"/>
      <c r="E1" s="532"/>
      <c r="F1" s="532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812.43000000000006</v>
      </c>
      <c r="D4" s="5">
        <f>D5+D12+D14+D17+D7</f>
        <v>180.71105</v>
      </c>
      <c r="E4" s="5">
        <f>SUM(D4/C4*100)</f>
        <v>22.24327634380808</v>
      </c>
      <c r="F4" s="5">
        <f>SUM(D4-C4)</f>
        <v>-631.71895000000006</v>
      </c>
    </row>
    <row r="5" spans="1:6" s="6" customFormat="1">
      <c r="A5" s="68">
        <v>1010000000</v>
      </c>
      <c r="B5" s="67" t="s">
        <v>5</v>
      </c>
      <c r="C5" s="5">
        <f>C6</f>
        <v>44.3</v>
      </c>
      <c r="D5" s="5">
        <f>D6</f>
        <v>11.22397</v>
      </c>
      <c r="E5" s="5">
        <f t="shared" ref="E5:E51" si="0">SUM(D5/C5*100)</f>
        <v>25.336275395033859</v>
      </c>
      <c r="F5" s="5">
        <f t="shared" ref="F5:F51" si="1">SUM(D5-C5)</f>
        <v>-33.076029999999996</v>
      </c>
    </row>
    <row r="6" spans="1:6">
      <c r="A6" s="7">
        <v>1010200001</v>
      </c>
      <c r="B6" s="8" t="s">
        <v>224</v>
      </c>
      <c r="C6" s="9">
        <v>44.3</v>
      </c>
      <c r="D6" s="10">
        <v>11.22397</v>
      </c>
      <c r="E6" s="9">
        <f t="shared" ref="E6:E11" si="2">SUM(D6/C6*100)</f>
        <v>25.336275395033859</v>
      </c>
      <c r="F6" s="9">
        <f t="shared" si="1"/>
        <v>-33.076029999999996</v>
      </c>
    </row>
    <row r="7" spans="1:6" ht="31.5">
      <c r="A7" s="3">
        <v>1030000000</v>
      </c>
      <c r="B7" s="13" t="s">
        <v>266</v>
      </c>
      <c r="C7" s="5">
        <f>C8+C10+C9</f>
        <v>376.13</v>
      </c>
      <c r="D7" s="5">
        <f>D8+D10+D9+D11</f>
        <v>117.36479</v>
      </c>
      <c r="E7" s="5">
        <f t="shared" si="2"/>
        <v>31.203251535373411</v>
      </c>
      <c r="F7" s="5">
        <f t="shared" si="1"/>
        <v>-258.76521000000002</v>
      </c>
    </row>
    <row r="8" spans="1:6">
      <c r="A8" s="7">
        <v>1030223001</v>
      </c>
      <c r="B8" s="8" t="s">
        <v>268</v>
      </c>
      <c r="C8" s="9">
        <v>140.30000000000001</v>
      </c>
      <c r="D8" s="10">
        <v>53.739229999999999</v>
      </c>
      <c r="E8" s="9">
        <f t="shared" si="2"/>
        <v>38.30308624376336</v>
      </c>
      <c r="F8" s="9">
        <f t="shared" si="1"/>
        <v>-86.560770000000019</v>
      </c>
    </row>
    <row r="9" spans="1:6">
      <c r="A9" s="7">
        <v>1030224001</v>
      </c>
      <c r="B9" s="8" t="s">
        <v>274</v>
      </c>
      <c r="C9" s="9">
        <v>1.5</v>
      </c>
      <c r="D9" s="10">
        <v>0.32240999999999997</v>
      </c>
      <c r="E9" s="9">
        <f t="shared" si="2"/>
        <v>21.494</v>
      </c>
      <c r="F9" s="9">
        <f t="shared" si="1"/>
        <v>-1.1775899999999999</v>
      </c>
    </row>
    <row r="10" spans="1:6">
      <c r="A10" s="7">
        <v>1030225001</v>
      </c>
      <c r="B10" s="8" t="s">
        <v>267</v>
      </c>
      <c r="C10" s="9">
        <v>234.33</v>
      </c>
      <c r="D10" s="10">
        <v>73.891750000000002</v>
      </c>
      <c r="E10" s="9">
        <f t="shared" si="2"/>
        <v>31.53320104126659</v>
      </c>
      <c r="F10" s="9">
        <f t="shared" si="1"/>
        <v>-160.43825000000001</v>
      </c>
    </row>
    <row r="11" spans="1:6">
      <c r="A11" s="7">
        <v>1030226001</v>
      </c>
      <c r="B11" s="8" t="s">
        <v>276</v>
      </c>
      <c r="C11" s="9">
        <v>0</v>
      </c>
      <c r="D11" s="10">
        <v>-10.5886</v>
      </c>
      <c r="E11" s="9" t="e">
        <f t="shared" si="2"/>
        <v>#DIV/0!</v>
      </c>
      <c r="F11" s="9">
        <f t="shared" si="1"/>
        <v>-10.5886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20.873100000000001</v>
      </c>
      <c r="E12" s="5">
        <f t="shared" si="0"/>
        <v>41.746200000000002</v>
      </c>
      <c r="F12" s="5">
        <f t="shared" si="1"/>
        <v>-29.126899999999999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20.873100000000001</v>
      </c>
      <c r="E13" s="9">
        <f t="shared" si="0"/>
        <v>41.746200000000002</v>
      </c>
      <c r="F13" s="9">
        <f t="shared" si="1"/>
        <v>-29.126899999999999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339</v>
      </c>
      <c r="D14" s="5">
        <f>D15+D16</f>
        <v>30.84919</v>
      </c>
      <c r="E14" s="5">
        <f t="shared" si="0"/>
        <v>9.1000560471976399</v>
      </c>
      <c r="F14" s="5">
        <f t="shared" si="1"/>
        <v>-308.15080999999998</v>
      </c>
    </row>
    <row r="15" spans="1:6" s="6" customFormat="1" ht="15.75" customHeight="1">
      <c r="A15" s="7">
        <v>1060100000</v>
      </c>
      <c r="B15" s="11" t="s">
        <v>8</v>
      </c>
      <c r="C15" s="9">
        <v>65</v>
      </c>
      <c r="D15" s="10">
        <v>4.1200999999999999</v>
      </c>
      <c r="E15" s="9">
        <f t="shared" si="0"/>
        <v>6.3386153846153839</v>
      </c>
      <c r="F15" s="9">
        <f>SUM(D15-C15)</f>
        <v>-60.879899999999999</v>
      </c>
    </row>
    <row r="16" spans="1:6" ht="15.75" customHeight="1">
      <c r="A16" s="7">
        <v>1060600000</v>
      </c>
      <c r="B16" s="11" t="s">
        <v>7</v>
      </c>
      <c r="C16" s="9">
        <v>274</v>
      </c>
      <c r="D16" s="10">
        <v>26.729089999999999</v>
      </c>
      <c r="E16" s="9">
        <f t="shared" si="0"/>
        <v>9.7551423357664238</v>
      </c>
      <c r="F16" s="9">
        <f t="shared" si="1"/>
        <v>-247.27091000000001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0.4</v>
      </c>
      <c r="E17" s="5">
        <f t="shared" si="0"/>
        <v>13.333333333333334</v>
      </c>
      <c r="F17" s="5">
        <f t="shared" si="1"/>
        <v>-2.6</v>
      </c>
    </row>
    <row r="18" spans="1:6" ht="16.5" customHeight="1">
      <c r="A18" s="7">
        <v>1080400001</v>
      </c>
      <c r="B18" s="8" t="s">
        <v>223</v>
      </c>
      <c r="C18" s="9">
        <v>3</v>
      </c>
      <c r="D18" s="10">
        <v>0.4</v>
      </c>
      <c r="E18" s="9">
        <f t="shared" si="0"/>
        <v>13.333333333333334</v>
      </c>
      <c r="F18" s="9">
        <f t="shared" si="1"/>
        <v>-2.6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199</v>
      </c>
      <c r="D25" s="5">
        <f>D26+D29+D31+D37+D34</f>
        <v>81.907409999999999</v>
      </c>
      <c r="E25" s="5">
        <f t="shared" si="0"/>
        <v>41.15950251256281</v>
      </c>
      <c r="F25" s="5">
        <f t="shared" si="1"/>
        <v>-117.09259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179</v>
      </c>
      <c r="D26" s="5">
        <f>D27+D28</f>
        <v>74.282200000000003</v>
      </c>
      <c r="E26" s="5">
        <f t="shared" si="0"/>
        <v>41.498435754189941</v>
      </c>
      <c r="F26" s="5">
        <f t="shared" si="1"/>
        <v>-104.7178</v>
      </c>
    </row>
    <row r="27" spans="1:6">
      <c r="A27" s="16">
        <v>1110502510</v>
      </c>
      <c r="B27" s="17" t="s">
        <v>221</v>
      </c>
      <c r="C27" s="12">
        <v>153</v>
      </c>
      <c r="D27" s="10">
        <v>65.611800000000002</v>
      </c>
      <c r="E27" s="9">
        <f t="shared" si="0"/>
        <v>42.883529411764712</v>
      </c>
      <c r="F27" s="9">
        <f t="shared" si="1"/>
        <v>-87.388199999999998</v>
      </c>
    </row>
    <row r="28" spans="1:6" ht="18.75" customHeight="1">
      <c r="A28" s="7">
        <v>1110503505</v>
      </c>
      <c r="B28" s="11" t="s">
        <v>220</v>
      </c>
      <c r="C28" s="12">
        <v>26</v>
      </c>
      <c r="D28" s="10">
        <v>8.6704000000000008</v>
      </c>
      <c r="E28" s="9">
        <f t="shared" si="0"/>
        <v>33.347692307692313</v>
      </c>
      <c r="F28" s="9">
        <f t="shared" si="1"/>
        <v>-17.329599999999999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20</v>
      </c>
      <c r="D29" s="5">
        <f>D30</f>
        <v>7.62521</v>
      </c>
      <c r="E29" s="5">
        <f t="shared" si="0"/>
        <v>38.126049999999999</v>
      </c>
      <c r="F29" s="5">
        <f t="shared" si="1"/>
        <v>-12.374790000000001</v>
      </c>
    </row>
    <row r="30" spans="1:6">
      <c r="A30" s="7">
        <v>1130206005</v>
      </c>
      <c r="B30" s="8" t="s">
        <v>219</v>
      </c>
      <c r="C30" s="9">
        <v>20</v>
      </c>
      <c r="D30" s="10">
        <v>7.62521</v>
      </c>
      <c r="E30" s="9">
        <f t="shared" si="0"/>
        <v>38.126049999999999</v>
      </c>
      <c r="F30" s="9">
        <f t="shared" si="1"/>
        <v>-12.374790000000001</v>
      </c>
    </row>
    <row r="31" spans="1:6" ht="27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3.5" customHeight="1">
      <c r="A34" s="3">
        <v>1160000000</v>
      </c>
      <c r="B34" s="13" t="s">
        <v>240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1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7">
        <f>SUM(C4,C25)</f>
        <v>1011.4300000000001</v>
      </c>
      <c r="D40" s="127">
        <f>D4+D25</f>
        <v>262.61846000000003</v>
      </c>
      <c r="E40" s="5">
        <f t="shared" si="0"/>
        <v>25.965065303580083</v>
      </c>
      <c r="F40" s="5">
        <f t="shared" si="1"/>
        <v>-748.81154000000004</v>
      </c>
    </row>
    <row r="41" spans="1:7" s="6" customFormat="1">
      <c r="A41" s="3">
        <v>2000000000</v>
      </c>
      <c r="B41" s="4" t="s">
        <v>17</v>
      </c>
      <c r="C41" s="5">
        <f>C42+C43+C44+C45+C46+C47+C50</f>
        <v>4570.5590000000002</v>
      </c>
      <c r="D41" s="481">
        <f>D42+D43+D44+D45+D46+D47+D50</f>
        <v>650.33210000000008</v>
      </c>
      <c r="E41" s="5">
        <f t="shared" si="0"/>
        <v>14.228721257071619</v>
      </c>
      <c r="F41" s="5">
        <f t="shared" si="1"/>
        <v>-3920.2269000000001</v>
      </c>
      <c r="G41" s="19"/>
    </row>
    <row r="42" spans="1:7" ht="16.5" customHeight="1">
      <c r="A42" s="16">
        <v>2021000000</v>
      </c>
      <c r="B42" s="17" t="s">
        <v>18</v>
      </c>
      <c r="C42" s="12">
        <v>1263.2</v>
      </c>
      <c r="D42" s="12">
        <v>421.06</v>
      </c>
      <c r="E42" s="9">
        <f t="shared" si="0"/>
        <v>33.33280557314756</v>
      </c>
      <c r="F42" s="9">
        <f t="shared" si="1"/>
        <v>-842.1400000000001</v>
      </c>
    </row>
    <row r="43" spans="1:7" ht="15.75" customHeight="1">
      <c r="A43" s="16">
        <v>2021500200</v>
      </c>
      <c r="B43" s="17" t="s">
        <v>227</v>
      </c>
      <c r="C43" s="12">
        <v>300</v>
      </c>
      <c r="D43" s="20">
        <v>0</v>
      </c>
      <c r="E43" s="9">
        <f t="shared" si="0"/>
        <v>0</v>
      </c>
      <c r="F43" s="9">
        <f t="shared" si="1"/>
        <v>-300</v>
      </c>
    </row>
    <row r="44" spans="1:7" ht="18" customHeight="1">
      <c r="A44" s="16">
        <v>2022000000</v>
      </c>
      <c r="B44" s="17" t="s">
        <v>19</v>
      </c>
      <c r="C44" s="12">
        <f>1078.827+1752</f>
        <v>2830.8270000000002</v>
      </c>
      <c r="D44" s="10">
        <v>116.72199999999999</v>
      </c>
      <c r="E44" s="9">
        <f t="shared" si="0"/>
        <v>4.1232473761201227</v>
      </c>
      <c r="F44" s="9">
        <f t="shared" si="1"/>
        <v>-2714.105</v>
      </c>
    </row>
    <row r="45" spans="1:7" ht="13.5" customHeight="1">
      <c r="A45" s="16">
        <v>2023000000</v>
      </c>
      <c r="B45" s="17" t="s">
        <v>20</v>
      </c>
      <c r="C45" s="12">
        <v>94.522000000000006</v>
      </c>
      <c r="D45" s="187">
        <v>29.950099999999999</v>
      </c>
      <c r="E45" s="9">
        <f t="shared" si="0"/>
        <v>31.685850913014956</v>
      </c>
      <c r="F45" s="9">
        <f t="shared" si="1"/>
        <v>-64.571899999999999</v>
      </c>
    </row>
    <row r="46" spans="1:7" ht="27.75" customHeight="1">
      <c r="A46" s="16">
        <v>2024000000</v>
      </c>
      <c r="B46" s="17" t="s">
        <v>21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5.5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31.5" customHeight="1">
      <c r="A48" s="16">
        <v>2080500010</v>
      </c>
      <c r="B48" s="18" t="s">
        <v>244</v>
      </c>
      <c r="C48" s="12"/>
      <c r="D48" s="188"/>
      <c r="E48" s="9"/>
      <c r="F48" s="9"/>
    </row>
    <row r="49" spans="1:8" s="6" customFormat="1" ht="33.7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7.25" customHeight="1">
      <c r="A50" s="16">
        <v>2027000000</v>
      </c>
      <c r="B50" s="8" t="s">
        <v>334</v>
      </c>
      <c r="C50" s="12">
        <v>82.01</v>
      </c>
      <c r="D50" s="10">
        <v>82.6</v>
      </c>
      <c r="E50" s="9">
        <f t="shared" si="0"/>
        <v>100.71942446043165</v>
      </c>
      <c r="F50" s="9">
        <f t="shared" si="1"/>
        <v>0.5899999999999892</v>
      </c>
    </row>
    <row r="51" spans="1:8" s="6" customFormat="1" ht="17.25" customHeight="1">
      <c r="A51" s="7">
        <v>2070500010</v>
      </c>
      <c r="B51" s="4" t="s">
        <v>25</v>
      </c>
      <c r="C51" s="480">
        <f>C40+C41</f>
        <v>5581.9890000000005</v>
      </c>
      <c r="D51" s="482">
        <f>D40+D41</f>
        <v>912.95056000000011</v>
      </c>
      <c r="E51" s="93">
        <f t="shared" si="0"/>
        <v>16.355291276998219</v>
      </c>
      <c r="F51" s="93">
        <f t="shared" si="1"/>
        <v>-4669.0384400000003</v>
      </c>
      <c r="G51" s="94"/>
      <c r="H51" s="249"/>
    </row>
    <row r="52" spans="1:8" s="6" customFormat="1" ht="16.5" customHeight="1">
      <c r="A52" s="7"/>
      <c r="B52" s="21" t="s">
        <v>307</v>
      </c>
      <c r="C52" s="194">
        <f>C51-C98</f>
        <v>-440.19766999999956</v>
      </c>
      <c r="D52" s="194">
        <f>D51-D98</f>
        <v>8.1136600000000954</v>
      </c>
      <c r="E52" s="195"/>
      <c r="F52" s="195"/>
    </row>
    <row r="53" spans="1:8">
      <c r="A53" s="3"/>
      <c r="B53" s="24"/>
      <c r="C53" s="218"/>
      <c r="D53" s="218"/>
      <c r="E53" s="26"/>
      <c r="F53" s="27"/>
    </row>
    <row r="54" spans="1:8" ht="32.25" customHeight="1">
      <c r="A54" s="23"/>
      <c r="B54" s="28" t="s">
        <v>26</v>
      </c>
      <c r="C54" s="184" t="s">
        <v>402</v>
      </c>
      <c r="D54" s="73" t="s">
        <v>415</v>
      </c>
      <c r="E54" s="72" t="s">
        <v>2</v>
      </c>
      <c r="F54" s="74" t="s">
        <v>3</v>
      </c>
    </row>
    <row r="55" spans="1:8" ht="47.25" customHeight="1">
      <c r="A55" s="28" t="s">
        <v>0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>
      <c r="A56" s="29">
        <v>1</v>
      </c>
      <c r="B56" s="31" t="s">
        <v>28</v>
      </c>
      <c r="C56" s="33">
        <f>C57+C58+C59+C60+C61+C63+C62</f>
        <v>1181.259</v>
      </c>
      <c r="D56" s="33">
        <f>D57+D58+D59+D60+D61+D63+D62</f>
        <v>332.94513999999998</v>
      </c>
      <c r="E56" s="34">
        <f>SUM(D56/C56*100)</f>
        <v>28.185617210112255</v>
      </c>
      <c r="F56" s="34">
        <f>SUM(D56-C56)</f>
        <v>-848.31385999999998</v>
      </c>
    </row>
    <row r="57" spans="1:8" s="6" customFormat="1" ht="15.75" hidden="1" customHeight="1">
      <c r="A57" s="30" t="s">
        <v>27</v>
      </c>
      <c r="B57" s="36" t="s">
        <v>30</v>
      </c>
      <c r="C57" s="196"/>
      <c r="D57" s="196"/>
      <c r="E57" s="38"/>
      <c r="F57" s="38"/>
    </row>
    <row r="58" spans="1:8" ht="17.25" customHeight="1">
      <c r="A58" s="35" t="s">
        <v>31</v>
      </c>
      <c r="B58" s="39" t="s">
        <v>32</v>
      </c>
      <c r="C58" s="196">
        <v>1153.2</v>
      </c>
      <c r="D58" s="196">
        <v>332.94513999999998</v>
      </c>
      <c r="E58" s="38">
        <f t="shared" ref="E58:E98" si="3">SUM(D58/C58*100)</f>
        <v>28.871413458203261</v>
      </c>
      <c r="F58" s="38">
        <f t="shared" ref="F58:F98" si="4">SUM(D58-C58)</f>
        <v>-820.25486000000001</v>
      </c>
    </row>
    <row r="59" spans="1:8" ht="17.25" hidden="1" customHeight="1">
      <c r="A59" s="35" t="s">
        <v>31</v>
      </c>
      <c r="B59" s="39" t="s">
        <v>34</v>
      </c>
      <c r="C59" s="196"/>
      <c r="D59" s="196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96"/>
      <c r="D60" s="196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96">
        <v>20.516999999999999</v>
      </c>
      <c r="D61" s="196">
        <v>0</v>
      </c>
      <c r="E61" s="38">
        <f t="shared" si="3"/>
        <v>0</v>
      </c>
      <c r="F61" s="38">
        <f t="shared" si="4"/>
        <v>-20.516999999999999</v>
      </c>
    </row>
    <row r="62" spans="1:8" ht="15.75" customHeight="1">
      <c r="A62" s="35" t="s">
        <v>39</v>
      </c>
      <c r="B62" s="39" t="s">
        <v>40</v>
      </c>
      <c r="C62" s="197">
        <v>5</v>
      </c>
      <c r="D62" s="197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96">
        <v>2.5419999999999998</v>
      </c>
      <c r="D63" s="196">
        <v>0</v>
      </c>
      <c r="E63" s="38">
        <f t="shared" si="3"/>
        <v>0</v>
      </c>
      <c r="F63" s="38">
        <f t="shared" si="4"/>
        <v>-2.5419999999999998</v>
      </c>
    </row>
    <row r="64" spans="1:8" s="6" customFormat="1">
      <c r="A64" s="30" t="s">
        <v>43</v>
      </c>
      <c r="B64" s="42" t="s">
        <v>44</v>
      </c>
      <c r="C64" s="33">
        <f>C65</f>
        <v>90.341999999999999</v>
      </c>
      <c r="D64" s="33">
        <f>D65</f>
        <v>29.943000000000001</v>
      </c>
      <c r="E64" s="34">
        <f t="shared" si="3"/>
        <v>33.144052600119551</v>
      </c>
      <c r="F64" s="34">
        <f t="shared" si="4"/>
        <v>-60.399000000000001</v>
      </c>
    </row>
    <row r="65" spans="1:9">
      <c r="A65" s="430" t="s">
        <v>45</v>
      </c>
      <c r="B65" s="44" t="s">
        <v>46</v>
      </c>
      <c r="C65" s="196">
        <v>90.341999999999999</v>
      </c>
      <c r="D65" s="196">
        <v>29.943000000000001</v>
      </c>
      <c r="E65" s="38">
        <f t="shared" si="3"/>
        <v>33.144052600119551</v>
      </c>
      <c r="F65" s="38">
        <f t="shared" si="4"/>
        <v>-60.399000000000001</v>
      </c>
    </row>
    <row r="66" spans="1:9" s="6" customFormat="1" ht="18" customHeight="1">
      <c r="A66" s="43" t="s">
        <v>47</v>
      </c>
      <c r="B66" s="31" t="s">
        <v>48</v>
      </c>
      <c r="C66" s="33">
        <f>C69+C70+C71</f>
        <v>4</v>
      </c>
      <c r="D66" s="33">
        <f>D69+D70+D71</f>
        <v>0</v>
      </c>
      <c r="E66" s="34">
        <f t="shared" si="3"/>
        <v>0</v>
      </c>
      <c r="F66" s="34">
        <f t="shared" si="4"/>
        <v>-4</v>
      </c>
    </row>
    <row r="67" spans="1:9" ht="1.5" hidden="1" customHeight="1">
      <c r="A67" s="30" t="s">
        <v>47</v>
      </c>
      <c r="B67" s="39" t="s">
        <v>50</v>
      </c>
      <c r="C67" s="196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0.25" hidden="1" customHeight="1">
      <c r="A68" s="35" t="s">
        <v>49</v>
      </c>
      <c r="B68" s="39" t="s">
        <v>52</v>
      </c>
      <c r="C68" s="196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8">
        <v>1</v>
      </c>
      <c r="D69" s="196">
        <v>0</v>
      </c>
      <c r="E69" s="34">
        <f t="shared" si="3"/>
        <v>0</v>
      </c>
      <c r="F69" s="34">
        <f t="shared" si="4"/>
        <v>-1</v>
      </c>
    </row>
    <row r="70" spans="1:9">
      <c r="A70" s="46" t="s">
        <v>214</v>
      </c>
      <c r="B70" s="47" t="s">
        <v>215</v>
      </c>
      <c r="C70" s="196">
        <v>1</v>
      </c>
      <c r="D70" s="196">
        <v>0</v>
      </c>
      <c r="E70" s="34">
        <f t="shared" si="3"/>
        <v>0</v>
      </c>
      <c r="F70" s="34">
        <f t="shared" si="4"/>
        <v>-1</v>
      </c>
    </row>
    <row r="71" spans="1:9">
      <c r="A71" s="46" t="s">
        <v>339</v>
      </c>
      <c r="B71" s="47" t="s">
        <v>394</v>
      </c>
      <c r="C71" s="196">
        <v>2</v>
      </c>
      <c r="D71" s="196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1" t="s">
        <v>55</v>
      </c>
      <c r="B72" s="31" t="s">
        <v>56</v>
      </c>
      <c r="C72" s="33">
        <f>SUM(C73:C76)</f>
        <v>3759.1856700000003</v>
      </c>
      <c r="D72" s="33">
        <f>SUM(D73:D76)</f>
        <v>136.72200000000001</v>
      </c>
      <c r="E72" s="34">
        <f t="shared" si="3"/>
        <v>3.6370110976721186</v>
      </c>
      <c r="F72" s="34">
        <f t="shared" si="4"/>
        <v>-3622.4636700000001</v>
      </c>
      <c r="I72" s="108"/>
    </row>
    <row r="73" spans="1:9" ht="15.75" customHeight="1">
      <c r="A73" s="35" t="s">
        <v>57</v>
      </c>
      <c r="B73" s="39" t="s">
        <v>58</v>
      </c>
      <c r="C73" s="196">
        <v>10.021000000000001</v>
      </c>
      <c r="D73" s="196">
        <v>0</v>
      </c>
      <c r="E73" s="38">
        <f t="shared" si="3"/>
        <v>0</v>
      </c>
      <c r="F73" s="38">
        <f t="shared" si="4"/>
        <v>-10.021000000000001</v>
      </c>
    </row>
    <row r="74" spans="1:9" s="6" customFormat="1" ht="19.5" customHeight="1">
      <c r="A74" s="35" t="s">
        <v>59</v>
      </c>
      <c r="B74" s="39" t="s">
        <v>60</v>
      </c>
      <c r="C74" s="196">
        <v>20</v>
      </c>
      <c r="D74" s="196">
        <v>0</v>
      </c>
      <c r="E74" s="38">
        <f t="shared" si="3"/>
        <v>0</v>
      </c>
      <c r="F74" s="38">
        <f t="shared" si="4"/>
        <v>-20</v>
      </c>
      <c r="G74" s="50"/>
    </row>
    <row r="75" spans="1:9">
      <c r="A75" s="35" t="s">
        <v>61</v>
      </c>
      <c r="B75" s="39" t="s">
        <v>62</v>
      </c>
      <c r="C75" s="196">
        <v>3729.1646700000001</v>
      </c>
      <c r="D75" s="196">
        <v>136.72200000000001</v>
      </c>
      <c r="E75" s="38">
        <f t="shared" si="3"/>
        <v>3.6662902311578538</v>
      </c>
      <c r="F75" s="38">
        <f t="shared" si="4"/>
        <v>-3592.4426699999999</v>
      </c>
    </row>
    <row r="76" spans="1:9">
      <c r="A76" s="35" t="s">
        <v>63</v>
      </c>
      <c r="B76" s="39" t="s">
        <v>64</v>
      </c>
      <c r="C76" s="196">
        <v>0</v>
      </c>
      <c r="D76" s="196">
        <v>0</v>
      </c>
      <c r="E76" s="38" t="e">
        <f t="shared" si="3"/>
        <v>#DIV/0!</v>
      </c>
      <c r="F76" s="38">
        <f t="shared" si="4"/>
        <v>0</v>
      </c>
    </row>
    <row r="77" spans="1:9" s="6" customFormat="1" ht="18" customHeight="1">
      <c r="A77" s="30" t="s">
        <v>65</v>
      </c>
      <c r="B77" s="31" t="s">
        <v>66</v>
      </c>
      <c r="C77" s="33">
        <f>SUM(C78:C80)</f>
        <v>153</v>
      </c>
      <c r="D77" s="33">
        <f>SUM(D78:D80)</f>
        <v>55.226759999999999</v>
      </c>
      <c r="E77" s="34">
        <f t="shared" si="3"/>
        <v>36.095921568627446</v>
      </c>
      <c r="F77" s="34">
        <f t="shared" si="4"/>
        <v>-97.773240000000001</v>
      </c>
    </row>
    <row r="78" spans="1:9" ht="15" hidden="1" customHeight="1">
      <c r="A78" s="30" t="s">
        <v>65</v>
      </c>
      <c r="B78" s="51" t="s">
        <v>68</v>
      </c>
      <c r="C78" s="196"/>
      <c r="D78" s="196"/>
      <c r="E78" s="38" t="e">
        <f t="shared" si="3"/>
        <v>#DIV/0!</v>
      </c>
      <c r="F78" s="38">
        <f t="shared" si="4"/>
        <v>0</v>
      </c>
    </row>
    <row r="79" spans="1:9" ht="18" hidden="1" customHeight="1">
      <c r="A79" s="35" t="s">
        <v>67</v>
      </c>
      <c r="B79" s="51" t="s">
        <v>70</v>
      </c>
      <c r="C79" s="196"/>
      <c r="D79" s="196"/>
      <c r="E79" s="38" t="e">
        <f t="shared" si="3"/>
        <v>#DIV/0!</v>
      </c>
      <c r="F79" s="38">
        <f t="shared" si="4"/>
        <v>0</v>
      </c>
    </row>
    <row r="80" spans="1:9">
      <c r="A80" s="35" t="s">
        <v>71</v>
      </c>
      <c r="B80" s="39" t="s">
        <v>72</v>
      </c>
      <c r="C80" s="196">
        <v>153</v>
      </c>
      <c r="D80" s="196">
        <v>55.226759999999999</v>
      </c>
      <c r="E80" s="38">
        <f t="shared" si="3"/>
        <v>36.095921568627446</v>
      </c>
      <c r="F80" s="38">
        <f t="shared" si="4"/>
        <v>-97.773240000000001</v>
      </c>
    </row>
    <row r="81" spans="1:12" s="6" customFormat="1">
      <c r="A81" s="30" t="s">
        <v>83</v>
      </c>
      <c r="B81" s="31" t="s">
        <v>84</v>
      </c>
      <c r="C81" s="33">
        <f>C82</f>
        <v>832.4</v>
      </c>
      <c r="D81" s="33">
        <f>SUM(D82)</f>
        <v>350</v>
      </c>
      <c r="E81" s="34">
        <f t="shared" si="3"/>
        <v>42.047092743873137</v>
      </c>
      <c r="F81" s="34">
        <f t="shared" si="4"/>
        <v>-482.4</v>
      </c>
    </row>
    <row r="82" spans="1:12" ht="15.75" customHeight="1">
      <c r="A82" s="35" t="s">
        <v>85</v>
      </c>
      <c r="B82" s="39" t="s">
        <v>229</v>
      </c>
      <c r="C82" s="196">
        <v>832.4</v>
      </c>
      <c r="D82" s="196">
        <v>350</v>
      </c>
      <c r="E82" s="38">
        <f t="shared" si="3"/>
        <v>42.047092743873137</v>
      </c>
      <c r="F82" s="38">
        <f t="shared" si="4"/>
        <v>-482.4</v>
      </c>
      <c r="L82" s="107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96"/>
      <c r="D84" s="196"/>
      <c r="E84" s="244" t="e">
        <f>SUM(D84/C84*100)</f>
        <v>#DIV/0!</v>
      </c>
      <c r="F84" s="244">
        <f>SUM(D84-C84)</f>
        <v>0</v>
      </c>
    </row>
    <row r="85" spans="1:12" hidden="1">
      <c r="A85" s="53">
        <v>1001</v>
      </c>
      <c r="B85" s="54" t="s">
        <v>88</v>
      </c>
      <c r="C85" s="196"/>
      <c r="D85" s="196"/>
      <c r="E85" s="244" t="e">
        <f>SUM(D85/C85*100)</f>
        <v>#DIV/0!</v>
      </c>
      <c r="F85" s="244">
        <f>SUM(D85-C85)</f>
        <v>0</v>
      </c>
    </row>
    <row r="86" spans="1:12" hidden="1">
      <c r="A86" s="53">
        <v>1003</v>
      </c>
      <c r="B86" s="54" t="s">
        <v>89</v>
      </c>
      <c r="C86" s="196"/>
      <c r="D86" s="199"/>
      <c r="E86" s="244" t="e">
        <f>SUM(D86/C86*100)</f>
        <v>#DIV/0!</v>
      </c>
      <c r="F86" s="244">
        <f>SUM(D86-C86)</f>
        <v>0</v>
      </c>
    </row>
    <row r="87" spans="1:12" ht="15" customHeight="1">
      <c r="A87" s="53">
        <v>1004</v>
      </c>
      <c r="B87" s="39" t="s">
        <v>91</v>
      </c>
      <c r="C87" s="196">
        <v>0</v>
      </c>
      <c r="D87" s="196">
        <v>0</v>
      </c>
      <c r="E87" s="244" t="e">
        <f>SUM(D87/C87*100)</f>
        <v>#DIV/0!</v>
      </c>
      <c r="F87" s="244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</v>
      </c>
      <c r="D88" s="33">
        <f>D89+D90+D91+D92+D93</f>
        <v>0</v>
      </c>
      <c r="E88" s="38">
        <f t="shared" si="3"/>
        <v>0</v>
      </c>
      <c r="F88" s="22">
        <f>F89+F90+F91+F92+F93</f>
        <v>-2</v>
      </c>
    </row>
    <row r="89" spans="1:12" ht="15.75" customHeight="1">
      <c r="A89" s="35" t="s">
        <v>94</v>
      </c>
      <c r="B89" s="39" t="s">
        <v>95</v>
      </c>
      <c r="C89" s="196">
        <v>2</v>
      </c>
      <c r="D89" s="196">
        <v>0</v>
      </c>
      <c r="E89" s="38">
        <f t="shared" si="3"/>
        <v>0</v>
      </c>
      <c r="F89" s="38">
        <f>SUM(D89-C89)</f>
        <v>-2</v>
      </c>
    </row>
    <row r="90" spans="1:12" ht="0.75" hidden="1" customHeight="1">
      <c r="A90" s="35" t="s">
        <v>94</v>
      </c>
      <c r="B90" s="39" t="s">
        <v>97</v>
      </c>
      <c r="C90" s="196"/>
      <c r="D90" s="196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96"/>
      <c r="D91" s="196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96"/>
      <c r="D92" s="196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96"/>
      <c r="D93" s="196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96"/>
      <c r="D95" s="196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96"/>
      <c r="D96" s="196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96"/>
      <c r="D97" s="196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33">
        <f>C56+C64+C66+C72+C77+C81+C88+C83</f>
        <v>6022.18667</v>
      </c>
      <c r="D98" s="33">
        <f>D56+D64+D66+D72+D77+D81+D88+D83</f>
        <v>904.83690000000001</v>
      </c>
      <c r="E98" s="34">
        <f t="shared" si="3"/>
        <v>15.025055674669083</v>
      </c>
      <c r="F98" s="34">
        <f t="shared" si="4"/>
        <v>-5117.3497699999998</v>
      </c>
      <c r="G98" s="151"/>
      <c r="H98" s="261"/>
    </row>
    <row r="99" spans="1:8" ht="20.25" customHeight="1">
      <c r="A99" s="52"/>
      <c r="C99" s="126"/>
      <c r="D99" s="101"/>
    </row>
    <row r="100" spans="1:8" s="65" customFormat="1" ht="13.5" customHeight="1">
      <c r="A100" s="58"/>
      <c r="B100" s="63"/>
      <c r="C100" s="116"/>
      <c r="D100" s="64"/>
      <c r="E100" s="64"/>
    </row>
    <row r="101" spans="1:8" s="65" customFormat="1" ht="12.75">
      <c r="A101" s="63" t="s">
        <v>117</v>
      </c>
      <c r="B101" s="66"/>
      <c r="C101" s="134" t="s">
        <v>119</v>
      </c>
      <c r="D101" s="134"/>
    </row>
    <row r="102" spans="1:8">
      <c r="A102" s="66" t="s">
        <v>118</v>
      </c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37">
      <selection activeCell="D83" sqref="D83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B30CE22D-C12F-4E12-8BB9-3AAE0A6991CC}" scale="70" showPageBreaks="1" hiddenRows="1" view="pageBreakPreview" topLeftCell="A46">
      <selection activeCell="D83" sqref="D83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3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8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34" zoomScale="70" zoomScaleNormal="100" zoomScaleSheetLayoutView="70" workbookViewId="0">
      <selection activeCell="D88" sqref="D88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9.425781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1" t="s">
        <v>430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43.5" customHeight="1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2994.34</v>
      </c>
      <c r="D4" s="5">
        <f>D5+D12+D14+D17+D7</f>
        <v>659.17107999999996</v>
      </c>
      <c r="E4" s="5">
        <f>SUM(D4/C4*100)</f>
        <v>22.0139022288718</v>
      </c>
      <c r="F4" s="5">
        <f>SUM(D4-C4)</f>
        <v>-2335.1689200000001</v>
      </c>
    </row>
    <row r="5" spans="1:6" s="6" customFormat="1">
      <c r="A5" s="68">
        <v>1010000000</v>
      </c>
      <c r="B5" s="67" t="s">
        <v>5</v>
      </c>
      <c r="C5" s="5">
        <f>C6</f>
        <v>115.4</v>
      </c>
      <c r="D5" s="5">
        <f>D6</f>
        <v>40.770809999999997</v>
      </c>
      <c r="E5" s="5">
        <f t="shared" ref="E5:E50" si="0">SUM(D5/C5*100)</f>
        <v>35.329991334488732</v>
      </c>
      <c r="F5" s="5">
        <f t="shared" ref="F5:F50" si="1">SUM(D5-C5)</f>
        <v>-74.629190000000008</v>
      </c>
    </row>
    <row r="6" spans="1:6">
      <c r="A6" s="7">
        <v>1010200001</v>
      </c>
      <c r="B6" s="8" t="s">
        <v>224</v>
      </c>
      <c r="C6" s="9">
        <v>115.4</v>
      </c>
      <c r="D6" s="10">
        <v>40.770809999999997</v>
      </c>
      <c r="E6" s="9">
        <f t="shared" ref="E6:E11" si="2">SUM(D6/C6*100)</f>
        <v>35.329991334488732</v>
      </c>
      <c r="F6" s="9">
        <f t="shared" si="1"/>
        <v>-74.629190000000008</v>
      </c>
    </row>
    <row r="7" spans="1:6" ht="31.5">
      <c r="A7" s="3">
        <v>1030000000</v>
      </c>
      <c r="B7" s="13" t="s">
        <v>266</v>
      </c>
      <c r="C7" s="5">
        <f>C8+C10+C9</f>
        <v>609.93999999999994</v>
      </c>
      <c r="D7" s="5">
        <f>D8+D10+D9+D11</f>
        <v>190.32123999999999</v>
      </c>
      <c r="E7" s="5">
        <f t="shared" si="2"/>
        <v>31.20327245302817</v>
      </c>
      <c r="F7" s="5">
        <f t="shared" si="1"/>
        <v>-419.61875999999995</v>
      </c>
    </row>
    <row r="8" spans="1:6">
      <c r="A8" s="7">
        <v>1030223001</v>
      </c>
      <c r="B8" s="8" t="s">
        <v>268</v>
      </c>
      <c r="C8" s="9">
        <v>227.51</v>
      </c>
      <c r="D8" s="10">
        <v>87.144689999999997</v>
      </c>
      <c r="E8" s="9">
        <f t="shared" si="2"/>
        <v>38.303674563755443</v>
      </c>
      <c r="F8" s="9">
        <f t="shared" si="1"/>
        <v>-140.36530999999999</v>
      </c>
    </row>
    <row r="9" spans="1:6">
      <c r="A9" s="7">
        <v>1030224001</v>
      </c>
      <c r="B9" s="8" t="s">
        <v>274</v>
      </c>
      <c r="C9" s="9">
        <v>2.4300000000000002</v>
      </c>
      <c r="D9" s="10">
        <v>0.52283000000000002</v>
      </c>
      <c r="E9" s="9">
        <f t="shared" si="2"/>
        <v>21.515637860082304</v>
      </c>
      <c r="F9" s="9">
        <f t="shared" si="1"/>
        <v>-1.9071700000000003</v>
      </c>
    </row>
    <row r="10" spans="1:6">
      <c r="A10" s="7">
        <v>1030225001</v>
      </c>
      <c r="B10" s="8" t="s">
        <v>267</v>
      </c>
      <c r="C10" s="9">
        <v>380</v>
      </c>
      <c r="D10" s="10">
        <v>119.82447000000001</v>
      </c>
      <c r="E10" s="9">
        <f t="shared" si="2"/>
        <v>31.532755263157895</v>
      </c>
      <c r="F10" s="9">
        <f t="shared" si="1"/>
        <v>-260.17552999999998</v>
      </c>
    </row>
    <row r="11" spans="1:6">
      <c r="A11" s="7">
        <v>1030226001</v>
      </c>
      <c r="B11" s="8" t="s">
        <v>276</v>
      </c>
      <c r="C11" s="9">
        <v>0</v>
      </c>
      <c r="D11" s="10">
        <v>-17.170750000000002</v>
      </c>
      <c r="E11" s="9" t="e">
        <f t="shared" si="2"/>
        <v>#DIV/0!</v>
      </c>
      <c r="F11" s="9">
        <f t="shared" si="1"/>
        <v>-17.170750000000002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98.900700000000001</v>
      </c>
      <c r="E12" s="5">
        <f t="shared" si="0"/>
        <v>494.50349999999997</v>
      </c>
      <c r="F12" s="5">
        <f t="shared" si="1"/>
        <v>78.900700000000001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98.900700000000001</v>
      </c>
      <c r="E13" s="9">
        <f t="shared" si="0"/>
        <v>494.50349999999997</v>
      </c>
      <c r="F13" s="9">
        <f t="shared" si="1"/>
        <v>78.900700000000001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2239</v>
      </c>
      <c r="D14" s="5">
        <f>D15+D16</f>
        <v>327.97832999999997</v>
      </c>
      <c r="E14" s="5">
        <f t="shared" si="0"/>
        <v>14.64842920946851</v>
      </c>
      <c r="F14" s="5">
        <f t="shared" si="1"/>
        <v>-1911.0216700000001</v>
      </c>
    </row>
    <row r="15" spans="1:6" s="6" customFormat="1" ht="15.75" customHeight="1">
      <c r="A15" s="7">
        <v>1060100000</v>
      </c>
      <c r="B15" s="11" t="s">
        <v>8</v>
      </c>
      <c r="C15" s="9">
        <v>260</v>
      </c>
      <c r="D15" s="10">
        <v>-1.7745599999999999</v>
      </c>
      <c r="E15" s="9">
        <f t="shared" si="0"/>
        <v>-0.6825230769230769</v>
      </c>
      <c r="F15" s="9">
        <f>SUM(D15-C15)</f>
        <v>-261.77456000000001</v>
      </c>
    </row>
    <row r="16" spans="1:6" ht="15.75" customHeight="1">
      <c r="A16" s="7">
        <v>1060600000</v>
      </c>
      <c r="B16" s="11" t="s">
        <v>7</v>
      </c>
      <c r="C16" s="9">
        <v>1979</v>
      </c>
      <c r="D16" s="10">
        <v>329.75288999999998</v>
      </c>
      <c r="E16" s="9">
        <f t="shared" si="0"/>
        <v>16.662601819100555</v>
      </c>
      <c r="F16" s="9">
        <f t="shared" si="1"/>
        <v>-1649.24711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1.2</v>
      </c>
      <c r="E17" s="5">
        <f t="shared" si="0"/>
        <v>12</v>
      </c>
      <c r="F17" s="5">
        <f t="shared" si="1"/>
        <v>-8.8000000000000007</v>
      </c>
    </row>
    <row r="18" spans="1:6" ht="15" customHeight="1">
      <c r="A18" s="7">
        <v>1080400001</v>
      </c>
      <c r="B18" s="8" t="s">
        <v>223</v>
      </c>
      <c r="C18" s="9">
        <v>10</v>
      </c>
      <c r="D18" s="10">
        <v>1.2</v>
      </c>
      <c r="E18" s="9">
        <f t="shared" si="0"/>
        <v>12</v>
      </c>
      <c r="F18" s="9">
        <f t="shared" si="1"/>
        <v>-8.8000000000000007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472.8</v>
      </c>
      <c r="D25" s="5">
        <f>D26+D29+D31+D34+D36</f>
        <v>77.938230000000004</v>
      </c>
      <c r="E25" s="5">
        <f t="shared" si="0"/>
        <v>16.48439720812183</v>
      </c>
      <c r="F25" s="5">
        <f t="shared" si="1"/>
        <v>-394.86176999999998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432.8</v>
      </c>
      <c r="D26" s="5">
        <f>D27+D28</f>
        <v>67.795839999999998</v>
      </c>
      <c r="E26" s="5">
        <f t="shared" si="0"/>
        <v>15.664473197781884</v>
      </c>
      <c r="F26" s="5">
        <f t="shared" si="1"/>
        <v>-365.00416000000001</v>
      </c>
    </row>
    <row r="27" spans="1:6">
      <c r="A27" s="16">
        <v>1110502510</v>
      </c>
      <c r="B27" s="17" t="s">
        <v>221</v>
      </c>
      <c r="C27" s="12">
        <v>353.3</v>
      </c>
      <c r="D27" s="10">
        <v>56.797820000000002</v>
      </c>
      <c r="E27" s="9">
        <f t="shared" si="0"/>
        <v>16.076371355788282</v>
      </c>
      <c r="F27" s="9">
        <f t="shared" si="1"/>
        <v>-296.50218000000001</v>
      </c>
    </row>
    <row r="28" spans="1:6">
      <c r="A28" s="7">
        <v>1110503510</v>
      </c>
      <c r="B28" s="11" t="s">
        <v>220</v>
      </c>
      <c r="C28" s="12">
        <v>79.5</v>
      </c>
      <c r="D28" s="10">
        <v>10.99802</v>
      </c>
      <c r="E28" s="9">
        <f t="shared" si="0"/>
        <v>13.833987421383648</v>
      </c>
      <c r="F28" s="9">
        <f t="shared" si="1"/>
        <v>-68.501980000000003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10.142390000000001</v>
      </c>
      <c r="E29" s="5">
        <f t="shared" si="0"/>
        <v>25.355975000000004</v>
      </c>
      <c r="F29" s="5">
        <f t="shared" si="1"/>
        <v>-29.857610000000001</v>
      </c>
    </row>
    <row r="30" spans="1:6" ht="21" customHeight="1">
      <c r="A30" s="7">
        <v>1130206510</v>
      </c>
      <c r="B30" s="8" t="s">
        <v>14</v>
      </c>
      <c r="C30" s="9">
        <v>40</v>
      </c>
      <c r="D30" s="10">
        <v>10.142390000000001</v>
      </c>
      <c r="E30" s="9">
        <f t="shared" si="0"/>
        <v>25.355975000000004</v>
      </c>
      <c r="F30" s="9">
        <f t="shared" si="1"/>
        <v>-29.857610000000001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3.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47.25">
      <c r="A35" s="7">
        <v>1163305010</v>
      </c>
      <c r="B35" s="8" t="s">
        <v>255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7">
        <f>SUM(C4,C25)</f>
        <v>3467.1400000000003</v>
      </c>
      <c r="D39" s="127">
        <f>SUM(D4,D25)</f>
        <v>737.10930999999994</v>
      </c>
      <c r="E39" s="5">
        <f t="shared" si="0"/>
        <v>21.259865768327781</v>
      </c>
      <c r="F39" s="5">
        <f t="shared" si="1"/>
        <v>-2730.0306900000005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1763.5620000000004</v>
      </c>
      <c r="D40" s="5">
        <f>SUM(D41:D48)</f>
        <v>390.9615</v>
      </c>
      <c r="E40" s="5">
        <f t="shared" si="0"/>
        <v>22.16885485171488</v>
      </c>
      <c r="F40" s="5">
        <f t="shared" si="1"/>
        <v>-1372.6005000000005</v>
      </c>
      <c r="G40" s="19"/>
    </row>
    <row r="41" spans="1:7" ht="15" customHeight="1">
      <c r="A41" s="16">
        <v>2021000000</v>
      </c>
      <c r="B41" s="17" t="s">
        <v>18</v>
      </c>
      <c r="C41" s="12">
        <v>415.4</v>
      </c>
      <c r="D41" s="255">
        <v>138.46440000000001</v>
      </c>
      <c r="E41" s="9">
        <f t="shared" si="0"/>
        <v>33.332787674530579</v>
      </c>
      <c r="F41" s="9">
        <f t="shared" si="1"/>
        <v>-276.93559999999997</v>
      </c>
    </row>
    <row r="42" spans="1:7" ht="1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f>861.44+185.9</f>
        <v>1047.3400000000001</v>
      </c>
      <c r="D43" s="10">
        <v>222.547</v>
      </c>
      <c r="E43" s="9">
        <f t="shared" si="0"/>
        <v>21.248782630282427</v>
      </c>
      <c r="F43" s="9">
        <f t="shared" si="1"/>
        <v>-824.79300000000012</v>
      </c>
    </row>
    <row r="44" spans="1:7" ht="18.75" customHeight="1">
      <c r="A44" s="16">
        <v>2023000000</v>
      </c>
      <c r="B44" s="17" t="s">
        <v>20</v>
      </c>
      <c r="C44" s="12">
        <v>93.322000000000003</v>
      </c>
      <c r="D44" s="187">
        <v>29.950099999999999</v>
      </c>
      <c r="E44" s="9">
        <f t="shared" si="0"/>
        <v>32.093289899487793</v>
      </c>
      <c r="F44" s="9">
        <f t="shared" si="1"/>
        <v>-63.371900000000004</v>
      </c>
    </row>
    <row r="45" spans="1:7" ht="17.25" customHeight="1">
      <c r="A45" s="16">
        <v>2024000000</v>
      </c>
      <c r="B45" s="17" t="s">
        <v>21</v>
      </c>
      <c r="C45" s="12">
        <v>207.5</v>
      </c>
      <c r="D45" s="188"/>
      <c r="E45" s="9">
        <f t="shared" si="0"/>
        <v>0</v>
      </c>
      <c r="F45" s="9">
        <f t="shared" si="1"/>
        <v>-207.5</v>
      </c>
    </row>
    <row r="46" spans="1:7" ht="16.5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7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288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45">
        <v>2190000010</v>
      </c>
      <c r="B49" s="24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93">
        <f>C39+C40</f>
        <v>5230.7020000000011</v>
      </c>
      <c r="D50" s="461">
        <f>D39+D40</f>
        <v>1128.0708099999999</v>
      </c>
      <c r="E50" s="5">
        <f t="shared" si="0"/>
        <v>21.566336793799373</v>
      </c>
      <c r="F50" s="5">
        <f t="shared" si="1"/>
        <v>-4102.631190000001</v>
      </c>
      <c r="G50" s="94"/>
      <c r="H50" s="260"/>
    </row>
    <row r="51" spans="1:8" s="6" customFormat="1">
      <c r="A51" s="3"/>
      <c r="B51" s="21" t="s">
        <v>306</v>
      </c>
      <c r="C51" s="93">
        <f>C50-C97</f>
        <v>-337.5398899999991</v>
      </c>
      <c r="D51" s="93">
        <f>D50-D97</f>
        <v>-245.49003999999991</v>
      </c>
      <c r="E51" s="22"/>
      <c r="F51" s="22"/>
    </row>
    <row r="52" spans="1:8">
      <c r="A52" s="23"/>
      <c r="B52" s="24"/>
      <c r="C52" s="242"/>
      <c r="D52" s="242" t="s">
        <v>320</v>
      </c>
      <c r="E52" s="26"/>
      <c r="F52" s="92"/>
    </row>
    <row r="53" spans="1:8" ht="42.75" customHeight="1">
      <c r="A53" s="28" t="s">
        <v>0</v>
      </c>
      <c r="B53" s="28" t="s">
        <v>26</v>
      </c>
      <c r="C53" s="179" t="s">
        <v>402</v>
      </c>
      <c r="D53" s="180" t="s">
        <v>415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2.5" customHeight="1">
      <c r="A55" s="30" t="s">
        <v>27</v>
      </c>
      <c r="B55" s="31" t="s">
        <v>28</v>
      </c>
      <c r="C55" s="182">
        <f>C56+C57+C58+C59+C60+C62+C61</f>
        <v>1519.4279999999999</v>
      </c>
      <c r="D55" s="32">
        <f>D56+D57+D58+D59+D60+D62+D61</f>
        <v>434.05732</v>
      </c>
      <c r="E55" s="34">
        <f>SUM(D55/C55*100)</f>
        <v>28.567152902276387</v>
      </c>
      <c r="F55" s="34">
        <f>SUM(D55-C55)</f>
        <v>-1085.37068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1474.8</v>
      </c>
      <c r="D57" s="37">
        <v>434.05732</v>
      </c>
      <c r="E57" s="34">
        <f>SUM(D57/C57*100)</f>
        <v>29.431605641442911</v>
      </c>
      <c r="F57" s="38">
        <f t="shared" ref="F57:F97" si="3">SUM(D57-C57)</f>
        <v>-1040.7426799999998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>
        <v>30</v>
      </c>
      <c r="D60" s="37">
        <v>0</v>
      </c>
      <c r="E60" s="38">
        <f t="shared" ref="E60:E97" si="4">SUM(D60/C60*100)</f>
        <v>0</v>
      </c>
      <c r="F60" s="38">
        <f t="shared" si="3"/>
        <v>-30</v>
      </c>
    </row>
    <row r="61" spans="1:8">
      <c r="A61" s="35" t="s">
        <v>39</v>
      </c>
      <c r="B61" s="39" t="s">
        <v>40</v>
      </c>
      <c r="C61" s="40">
        <v>5</v>
      </c>
      <c r="D61" s="40">
        <v>0</v>
      </c>
      <c r="E61" s="38">
        <f t="shared" si="4"/>
        <v>0</v>
      </c>
      <c r="F61" s="38">
        <f t="shared" si="3"/>
        <v>-5</v>
      </c>
    </row>
    <row r="62" spans="1:8" ht="19.5" customHeight="1">
      <c r="A62" s="35" t="s">
        <v>41</v>
      </c>
      <c r="B62" s="39" t="s">
        <v>42</v>
      </c>
      <c r="C62" s="37">
        <v>9.6280000000000001</v>
      </c>
      <c r="D62" s="37">
        <v>0</v>
      </c>
      <c r="E62" s="38">
        <f t="shared" si="4"/>
        <v>0</v>
      </c>
      <c r="F62" s="38">
        <f t="shared" si="3"/>
        <v>-9.6280000000000001</v>
      </c>
    </row>
    <row r="63" spans="1:8" s="6" customFormat="1">
      <c r="A63" s="41" t="s">
        <v>43</v>
      </c>
      <c r="B63" s="42" t="s">
        <v>44</v>
      </c>
      <c r="C63" s="32">
        <f>C64</f>
        <v>90.341999999999999</v>
      </c>
      <c r="D63" s="32">
        <f>D64</f>
        <v>24.766729999999999</v>
      </c>
      <c r="E63" s="34">
        <f t="shared" si="4"/>
        <v>27.414414115250935</v>
      </c>
      <c r="F63" s="34">
        <f t="shared" si="3"/>
        <v>-65.575270000000003</v>
      </c>
    </row>
    <row r="64" spans="1:8">
      <c r="A64" s="43" t="s">
        <v>45</v>
      </c>
      <c r="B64" s="44" t="s">
        <v>46</v>
      </c>
      <c r="C64" s="37">
        <v>90.341999999999999</v>
      </c>
      <c r="D64" s="37">
        <v>24.766729999999999</v>
      </c>
      <c r="E64" s="38">
        <f t="shared" si="4"/>
        <v>27.414414115250935</v>
      </c>
      <c r="F64" s="38">
        <f t="shared" si="3"/>
        <v>-65.575270000000003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46</v>
      </c>
      <c r="D65" s="32">
        <f>SUM(D68+D69+D70)</f>
        <v>27.6</v>
      </c>
      <c r="E65" s="34">
        <f t="shared" si="4"/>
        <v>60</v>
      </c>
      <c r="F65" s="34">
        <f t="shared" si="3"/>
        <v>-18.399999999999999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26</v>
      </c>
      <c r="D68" s="37">
        <v>24</v>
      </c>
      <c r="E68" s="34">
        <f t="shared" si="4"/>
        <v>92.307692307692307</v>
      </c>
      <c r="F68" s="34">
        <f t="shared" si="3"/>
        <v>-2</v>
      </c>
    </row>
    <row r="69" spans="1:7">
      <c r="A69" s="46" t="s">
        <v>214</v>
      </c>
      <c r="B69" s="47" t="s">
        <v>215</v>
      </c>
      <c r="C69" s="37">
        <v>18</v>
      </c>
      <c r="D69" s="37">
        <v>3.6</v>
      </c>
      <c r="E69" s="34">
        <f t="shared" si="4"/>
        <v>20</v>
      </c>
      <c r="F69" s="34">
        <f t="shared" si="3"/>
        <v>-14.4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2407.81889</v>
      </c>
      <c r="D71" s="48">
        <f>SUM(D72:D75)</f>
        <v>466.524</v>
      </c>
      <c r="E71" s="34">
        <f t="shared" si="4"/>
        <v>19.375377522684026</v>
      </c>
      <c r="F71" s="34">
        <f t="shared" si="3"/>
        <v>-1941.2948900000001</v>
      </c>
    </row>
    <row r="72" spans="1:7">
      <c r="A72" s="35" t="s">
        <v>57</v>
      </c>
      <c r="B72" s="39" t="s">
        <v>58</v>
      </c>
      <c r="C72" s="49">
        <v>7.1580000000000004</v>
      </c>
      <c r="D72" s="37">
        <v>0</v>
      </c>
      <c r="E72" s="38">
        <f t="shared" si="4"/>
        <v>0</v>
      </c>
      <c r="F72" s="38">
        <f t="shared" si="3"/>
        <v>-7.1580000000000004</v>
      </c>
    </row>
    <row r="73" spans="1:7" s="6" customFormat="1">
      <c r="A73" s="35" t="s">
        <v>59</v>
      </c>
      <c r="B73" s="39" t="s">
        <v>60</v>
      </c>
      <c r="C73" s="49">
        <v>713.48299999999995</v>
      </c>
      <c r="D73" s="37">
        <v>111.583</v>
      </c>
      <c r="E73" s="38">
        <f t="shared" si="4"/>
        <v>15.639195327709279</v>
      </c>
      <c r="F73" s="38">
        <f t="shared" si="3"/>
        <v>-601.9</v>
      </c>
      <c r="G73" s="50"/>
    </row>
    <row r="74" spans="1:7">
      <c r="A74" s="35" t="s">
        <v>61</v>
      </c>
      <c r="B74" s="39" t="s">
        <v>62</v>
      </c>
      <c r="C74" s="49">
        <v>1627.1778899999999</v>
      </c>
      <c r="D74" s="37">
        <v>297.041</v>
      </c>
      <c r="E74" s="38">
        <f t="shared" si="4"/>
        <v>18.254980099317844</v>
      </c>
      <c r="F74" s="38">
        <f t="shared" si="3"/>
        <v>-1330.13689</v>
      </c>
    </row>
    <row r="75" spans="1:7">
      <c r="A75" s="35" t="s">
        <v>63</v>
      </c>
      <c r="B75" s="39" t="s">
        <v>64</v>
      </c>
      <c r="C75" s="49">
        <v>60</v>
      </c>
      <c r="D75" s="37">
        <v>57.9</v>
      </c>
      <c r="E75" s="38">
        <f t="shared" si="4"/>
        <v>96.5</v>
      </c>
      <c r="F75" s="38">
        <f t="shared" si="3"/>
        <v>-2.1000000000000014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429.15300000000002</v>
      </c>
      <c r="D76" s="32">
        <f>SUM(D77:D79)</f>
        <v>65.472800000000007</v>
      </c>
      <c r="E76" s="34">
        <f t="shared" si="4"/>
        <v>15.256283889428712</v>
      </c>
      <c r="F76" s="34">
        <f t="shared" si="3"/>
        <v>-363.68020000000001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7.25" hidden="1" customHeight="1">
      <c r="A78" s="35" t="s">
        <v>69</v>
      </c>
      <c r="B78" s="51" t="s">
        <v>70</v>
      </c>
      <c r="C78" s="37">
        <v>0</v>
      </c>
      <c r="D78" s="37">
        <v>0</v>
      </c>
      <c r="E78" s="38" t="e">
        <f t="shared" si="4"/>
        <v>#DIV/0!</v>
      </c>
      <c r="F78" s="38">
        <f t="shared" si="3"/>
        <v>0</v>
      </c>
    </row>
    <row r="79" spans="1:7">
      <c r="A79" s="35" t="s">
        <v>71</v>
      </c>
      <c r="B79" s="39" t="s">
        <v>72</v>
      </c>
      <c r="C79" s="37">
        <v>429.15300000000002</v>
      </c>
      <c r="D79" s="37">
        <v>65.472800000000007</v>
      </c>
      <c r="E79" s="38">
        <f t="shared" si="4"/>
        <v>15.256283889428712</v>
      </c>
      <c r="F79" s="38">
        <f t="shared" si="3"/>
        <v>-363.68020000000001</v>
      </c>
    </row>
    <row r="80" spans="1:7" s="6" customFormat="1">
      <c r="A80" s="30" t="s">
        <v>83</v>
      </c>
      <c r="B80" s="31" t="s">
        <v>84</v>
      </c>
      <c r="C80" s="32">
        <f>C81</f>
        <v>1065.5</v>
      </c>
      <c r="D80" s="32">
        <f>SUM(D81)</f>
        <v>353.14</v>
      </c>
      <c r="E80" s="34">
        <f t="shared" si="4"/>
        <v>33.143125293289529</v>
      </c>
      <c r="F80" s="34">
        <f t="shared" si="3"/>
        <v>-712.36</v>
      </c>
    </row>
    <row r="81" spans="1:6" ht="15.75" customHeight="1">
      <c r="A81" s="35" t="s">
        <v>85</v>
      </c>
      <c r="B81" s="39" t="s">
        <v>229</v>
      </c>
      <c r="C81" s="37">
        <v>1065.5</v>
      </c>
      <c r="D81" s="37">
        <v>353.14</v>
      </c>
      <c r="E81" s="38">
        <f t="shared" si="4"/>
        <v>33.143125293289529</v>
      </c>
      <c r="F81" s="38">
        <f t="shared" si="3"/>
        <v>-712.36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10</v>
      </c>
      <c r="D87" s="32">
        <f>D88+D89+D90+D91+D92</f>
        <v>2</v>
      </c>
      <c r="E87" s="38">
        <f t="shared" si="4"/>
        <v>20</v>
      </c>
      <c r="F87" s="22">
        <f>F88+F89+F90+F91+F92</f>
        <v>-8</v>
      </c>
    </row>
    <row r="88" spans="1:6" ht="17.25" customHeight="1">
      <c r="A88" s="35" t="s">
        <v>94</v>
      </c>
      <c r="B88" s="39" t="s">
        <v>95</v>
      </c>
      <c r="C88" s="37">
        <v>10</v>
      </c>
      <c r="D88" s="37">
        <v>2</v>
      </c>
      <c r="E88" s="38">
        <f t="shared" si="4"/>
        <v>20</v>
      </c>
      <c r="F88" s="38">
        <f>SUM(D88-C88)</f>
        <v>-8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460">
        <f>C55+C63+C71+C76+C80+C82+C87+C65+C93</f>
        <v>5568.2418900000002</v>
      </c>
      <c r="D97" s="460">
        <f>D55+D63+D71+D76+D80+D82+D87+D65+D93</f>
        <v>1373.5608499999998</v>
      </c>
      <c r="E97" s="34">
        <f t="shared" si="4"/>
        <v>24.66776546591441</v>
      </c>
      <c r="F97" s="34">
        <f t="shared" si="3"/>
        <v>-4194.6810400000004</v>
      </c>
      <c r="G97" s="200"/>
      <c r="H97" s="200"/>
    </row>
    <row r="98" spans="1:8">
      <c r="C98" s="126"/>
      <c r="D98" s="101"/>
    </row>
    <row r="99" spans="1:8" s="65" customFormat="1" ht="16.5" customHeight="1">
      <c r="A99" s="63" t="s">
        <v>117</v>
      </c>
      <c r="B99" s="63"/>
      <c r="C99" s="185"/>
      <c r="D99" s="185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20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4">
      <selection activeCell="D88" sqref="D88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B30CE22D-C12F-4E12-8BB9-3AAE0A6991CC}" scale="70" showPageBreaks="1" printArea="1" hiddenRows="1" view="pageBreakPreview" topLeftCell="A43">
      <selection activeCell="D69" sqref="D6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3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4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6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7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2"/>
  <sheetViews>
    <sheetView view="pageBreakPreview" topLeftCell="A28" zoomScale="70" zoomScaleNormal="100" zoomScaleSheetLayoutView="70" workbookViewId="0">
      <selection activeCell="C99" sqref="C99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71093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1" t="s">
        <v>432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1147.43</v>
      </c>
      <c r="D4" s="5">
        <f>D5+D12+D14+D17+D7</f>
        <v>241.51071999999999</v>
      </c>
      <c r="E4" s="5">
        <f>SUM(D4/C4*100)</f>
        <v>21.047969810794555</v>
      </c>
      <c r="F4" s="5">
        <f>SUM(D4-C4)</f>
        <v>-905.91928000000007</v>
      </c>
    </row>
    <row r="5" spans="1:6" s="6" customFormat="1">
      <c r="A5" s="68">
        <v>1010000000</v>
      </c>
      <c r="B5" s="67" t="s">
        <v>5</v>
      </c>
      <c r="C5" s="5">
        <f>C6</f>
        <v>146.4</v>
      </c>
      <c r="D5" s="5">
        <f>D6</f>
        <v>41.009860000000003</v>
      </c>
      <c r="E5" s="5">
        <f t="shared" ref="E5:E52" si="0">SUM(D5/C5*100)</f>
        <v>28.012199453551911</v>
      </c>
      <c r="F5" s="5">
        <f t="shared" ref="F5:F52" si="1">SUM(D5-C5)</f>
        <v>-105.39014</v>
      </c>
    </row>
    <row r="6" spans="1:6">
      <c r="A6" s="7">
        <v>1010200001</v>
      </c>
      <c r="B6" s="8" t="s">
        <v>224</v>
      </c>
      <c r="C6" s="9">
        <v>146.4</v>
      </c>
      <c r="D6" s="10">
        <v>41.009860000000003</v>
      </c>
      <c r="E6" s="9">
        <f t="shared" ref="E6:E11" si="2">SUM(D6/C6*100)</f>
        <v>28.012199453551911</v>
      </c>
      <c r="F6" s="9">
        <f t="shared" si="1"/>
        <v>-105.39014</v>
      </c>
    </row>
    <row r="7" spans="1:6" ht="31.5">
      <c r="A7" s="3">
        <v>1030000000</v>
      </c>
      <c r="B7" s="13" t="s">
        <v>266</v>
      </c>
      <c r="C7" s="5">
        <f>C8+C10+C9</f>
        <v>554.03000000000009</v>
      </c>
      <c r="D7" s="5">
        <f>D8+D10+D9+D11</f>
        <v>172.87511000000001</v>
      </c>
      <c r="E7" s="5">
        <f t="shared" si="2"/>
        <v>31.20320379762828</v>
      </c>
      <c r="F7" s="5">
        <f t="shared" si="1"/>
        <v>-381.15489000000008</v>
      </c>
    </row>
    <row r="8" spans="1:6">
      <c r="A8" s="7">
        <v>1030223001</v>
      </c>
      <c r="B8" s="8" t="s">
        <v>268</v>
      </c>
      <c r="C8" s="9">
        <v>206.65</v>
      </c>
      <c r="D8" s="10">
        <v>79.15643</v>
      </c>
      <c r="E8" s="9">
        <f t="shared" si="2"/>
        <v>38.304587466731185</v>
      </c>
      <c r="F8" s="9">
        <f t="shared" si="1"/>
        <v>-127.49357000000001</v>
      </c>
    </row>
    <row r="9" spans="1:6">
      <c r="A9" s="7">
        <v>1030224001</v>
      </c>
      <c r="B9" s="8" t="s">
        <v>274</v>
      </c>
      <c r="C9" s="9">
        <v>2.2200000000000002</v>
      </c>
      <c r="D9" s="10">
        <v>0.47491</v>
      </c>
      <c r="E9" s="9">
        <f t="shared" si="2"/>
        <v>21.392342342342342</v>
      </c>
      <c r="F9" s="9">
        <f t="shared" si="1"/>
        <v>-1.7450900000000003</v>
      </c>
    </row>
    <row r="10" spans="1:6">
      <c r="A10" s="7">
        <v>1030225001</v>
      </c>
      <c r="B10" s="8" t="s">
        <v>267</v>
      </c>
      <c r="C10" s="9">
        <v>345.16</v>
      </c>
      <c r="D10" s="10">
        <v>108.84054999999999</v>
      </c>
      <c r="E10" s="9">
        <f t="shared" si="2"/>
        <v>31.533361339668552</v>
      </c>
      <c r="F10" s="9">
        <f t="shared" si="1"/>
        <v>-236.31945000000002</v>
      </c>
    </row>
    <row r="11" spans="1:6">
      <c r="A11" s="7">
        <v>1030226001</v>
      </c>
      <c r="B11" s="8" t="s">
        <v>276</v>
      </c>
      <c r="C11" s="9">
        <v>0</v>
      </c>
      <c r="D11" s="10">
        <v>-15.596780000000001</v>
      </c>
      <c r="E11" s="9" t="e">
        <f t="shared" si="2"/>
        <v>#DIV/0!</v>
      </c>
      <c r="F11" s="9">
        <f t="shared" si="1"/>
        <v>-15.596780000000001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0</v>
      </c>
      <c r="E12" s="5">
        <f t="shared" si="0"/>
        <v>0</v>
      </c>
      <c r="F12" s="5">
        <f t="shared" si="1"/>
        <v>-5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</v>
      </c>
      <c r="E13" s="9">
        <f t="shared" si="0"/>
        <v>0</v>
      </c>
      <c r="F13" s="9">
        <f t="shared" si="1"/>
        <v>-5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432</v>
      </c>
      <c r="D14" s="5">
        <f>D15+D16</f>
        <v>26.12575</v>
      </c>
      <c r="E14" s="5">
        <f t="shared" si="0"/>
        <v>6.0476273148148154</v>
      </c>
      <c r="F14" s="5">
        <f t="shared" si="1"/>
        <v>-405.87425000000002</v>
      </c>
    </row>
    <row r="15" spans="1:6" s="6" customFormat="1" ht="15.75" customHeight="1">
      <c r="A15" s="7">
        <v>1060100000</v>
      </c>
      <c r="B15" s="11" t="s">
        <v>8</v>
      </c>
      <c r="C15" s="9">
        <v>120</v>
      </c>
      <c r="D15" s="10">
        <v>6.1728399999999999</v>
      </c>
      <c r="E15" s="9">
        <f t="shared" si="0"/>
        <v>5.1440333333333328</v>
      </c>
      <c r="F15" s="9">
        <f>SUM(D15-C15)</f>
        <v>-113.82716000000001</v>
      </c>
    </row>
    <row r="16" spans="1:6" ht="15.75" customHeight="1">
      <c r="A16" s="7">
        <v>1060600000</v>
      </c>
      <c r="B16" s="11" t="s">
        <v>7</v>
      </c>
      <c r="C16" s="9">
        <v>312</v>
      </c>
      <c r="D16" s="10">
        <v>19.952909999999999</v>
      </c>
      <c r="E16" s="9">
        <f t="shared" si="0"/>
        <v>6.3951634615384609</v>
      </c>
      <c r="F16" s="9">
        <f t="shared" si="1"/>
        <v>-292.04709000000003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1.5</v>
      </c>
      <c r="E17" s="5">
        <f t="shared" si="0"/>
        <v>15</v>
      </c>
      <c r="F17" s="5">
        <f t="shared" si="1"/>
        <v>-8.5</v>
      </c>
    </row>
    <row r="18" spans="1:6" ht="17.25" customHeight="1">
      <c r="A18" s="7">
        <v>1080400001</v>
      </c>
      <c r="B18" s="8" t="s">
        <v>257</v>
      </c>
      <c r="C18" s="9">
        <v>10</v>
      </c>
      <c r="D18" s="10">
        <v>1.5</v>
      </c>
      <c r="E18" s="9">
        <f t="shared" si="0"/>
        <v>15</v>
      </c>
      <c r="F18" s="9">
        <f t="shared" si="1"/>
        <v>-8.5</v>
      </c>
    </row>
    <row r="19" spans="1:6" ht="49.5" hidden="1" customHeight="1">
      <c r="A19" s="7">
        <v>1080714001</v>
      </c>
      <c r="B19" s="8" t="s">
        <v>222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362</v>
      </c>
      <c r="D25" s="5">
        <f>D26+D29+D31+D34</f>
        <v>285.20645999999999</v>
      </c>
      <c r="E25" s="5">
        <f t="shared" si="0"/>
        <v>78.786314917127072</v>
      </c>
      <c r="F25" s="5">
        <f t="shared" si="1"/>
        <v>-76.793540000000007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55</v>
      </c>
      <c r="D26" s="5">
        <f>D27+D28</f>
        <v>18</v>
      </c>
      <c r="E26" s="5">
        <f t="shared" si="0"/>
        <v>32.727272727272727</v>
      </c>
      <c r="F26" s="5">
        <f t="shared" si="1"/>
        <v>-37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55</v>
      </c>
      <c r="D28" s="10">
        <v>18</v>
      </c>
      <c r="E28" s="9">
        <f t="shared" si="0"/>
        <v>32.727272727272727</v>
      </c>
      <c r="F28" s="9">
        <f t="shared" si="1"/>
        <v>-37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D30</f>
        <v>121.81646000000001</v>
      </c>
      <c r="E29" s="5">
        <f t="shared" si="0"/>
        <v>121.81646000000002</v>
      </c>
      <c r="F29" s="5">
        <f t="shared" si="1"/>
        <v>21.816460000000006</v>
      </c>
    </row>
    <row r="30" spans="1:6" ht="15.75" customHeight="1">
      <c r="A30" s="7">
        <v>1130206005</v>
      </c>
      <c r="B30" s="8" t="s">
        <v>14</v>
      </c>
      <c r="C30" s="9">
        <v>100</v>
      </c>
      <c r="D30" s="10">
        <v>121.81646000000001</v>
      </c>
      <c r="E30" s="9">
        <f t="shared" si="0"/>
        <v>121.81646000000002</v>
      </c>
      <c r="F30" s="9">
        <f t="shared" si="1"/>
        <v>21.816460000000006</v>
      </c>
    </row>
    <row r="31" spans="1:6" ht="14.25" customHeight="1">
      <c r="A31" s="70">
        <v>1140000000</v>
      </c>
      <c r="B31" s="71" t="s">
        <v>129</v>
      </c>
      <c r="C31" s="5">
        <f>C32+C33</f>
        <v>207</v>
      </c>
      <c r="D31" s="5">
        <f>D32+D33</f>
        <v>145.38999999999999</v>
      </c>
      <c r="E31" s="5">
        <f t="shared" si="0"/>
        <v>70.236714975845402</v>
      </c>
      <c r="F31" s="5">
        <f t="shared" si="1"/>
        <v>-61.610000000000014</v>
      </c>
    </row>
    <row r="32" spans="1:6" ht="14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4.25" customHeight="1">
      <c r="A33" s="7">
        <v>1140600000</v>
      </c>
      <c r="B33" s="8" t="s">
        <v>218</v>
      </c>
      <c r="C33" s="9">
        <v>207</v>
      </c>
      <c r="D33" s="10">
        <v>145.38999999999999</v>
      </c>
      <c r="E33" s="9">
        <f t="shared" si="0"/>
        <v>70.236714975845402</v>
      </c>
      <c r="F33" s="9">
        <f t="shared" si="1"/>
        <v>-61.610000000000014</v>
      </c>
    </row>
    <row r="34" spans="1:7" ht="15" customHeight="1">
      <c r="A34" s="3">
        <v>1170000000</v>
      </c>
      <c r="B34" s="13" t="s">
        <v>132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7" ht="19.5" customHeight="1">
      <c r="A35" s="7">
        <v>1170105010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7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5" customHeight="1">
      <c r="A37" s="3">
        <v>1000000000</v>
      </c>
      <c r="B37" s="4" t="s">
        <v>16</v>
      </c>
      <c r="C37" s="127">
        <f>SUM(C4,C25)</f>
        <v>1509.43</v>
      </c>
      <c r="D37" s="127">
        <f>D4+D25</f>
        <v>526.71717999999998</v>
      </c>
      <c r="E37" s="5">
        <f t="shared" si="0"/>
        <v>34.895104774650029</v>
      </c>
      <c r="F37" s="5">
        <f t="shared" si="1"/>
        <v>-982.71282000000008</v>
      </c>
    </row>
    <row r="38" spans="1:7" s="6" customFormat="1">
      <c r="A38" s="3">
        <v>2000000000</v>
      </c>
      <c r="B38" s="4" t="s">
        <v>17</v>
      </c>
      <c r="C38" s="5">
        <f>C39+C41+C42+C43+C50+C51</f>
        <v>10026.773000000001</v>
      </c>
      <c r="D38" s="5">
        <f>D39+D41+D42+D43+D50+D51</f>
        <v>1434.6938999999998</v>
      </c>
      <c r="E38" s="5">
        <f t="shared" si="0"/>
        <v>14.308630503552832</v>
      </c>
      <c r="F38" s="5">
        <f t="shared" si="1"/>
        <v>-8592.0791000000008</v>
      </c>
      <c r="G38" s="19"/>
    </row>
    <row r="39" spans="1:7" ht="16.5" customHeight="1">
      <c r="A39" s="16">
        <v>2021000000</v>
      </c>
      <c r="B39" s="17" t="s">
        <v>18</v>
      </c>
      <c r="C39" s="12">
        <v>3421</v>
      </c>
      <c r="D39" s="20">
        <v>1140.3119999999999</v>
      </c>
      <c r="E39" s="9">
        <v>0</v>
      </c>
      <c r="F39" s="9">
        <f t="shared" si="1"/>
        <v>-2280.6880000000001</v>
      </c>
    </row>
    <row r="40" spans="1:7" ht="14.25" customHeight="1">
      <c r="A40" s="16">
        <v>2020100310</v>
      </c>
      <c r="B40" s="17" t="s">
        <v>227</v>
      </c>
      <c r="C40" s="12">
        <v>0</v>
      </c>
      <c r="D40" s="20">
        <v>0</v>
      </c>
      <c r="E40" s="9" t="e">
        <f t="shared" si="0"/>
        <v>#DIV/0!</v>
      </c>
      <c r="F40" s="9">
        <f t="shared" si="1"/>
        <v>0</v>
      </c>
    </row>
    <row r="41" spans="1:7" ht="17.25" customHeight="1">
      <c r="A41" s="16">
        <v>2021500200</v>
      </c>
      <c r="B41" s="17" t="s">
        <v>227</v>
      </c>
      <c r="C41" s="12">
        <v>0</v>
      </c>
      <c r="D41" s="20">
        <v>0</v>
      </c>
      <c r="E41" s="9" t="e">
        <f t="shared" si="0"/>
        <v>#DIV/0!</v>
      </c>
      <c r="F41" s="9">
        <f t="shared" si="1"/>
        <v>0</v>
      </c>
    </row>
    <row r="42" spans="1:7">
      <c r="A42" s="16">
        <v>2022000000</v>
      </c>
      <c r="B42" s="17" t="s">
        <v>19</v>
      </c>
      <c r="C42" s="12">
        <f>834.51+1131.4</f>
        <v>1965.91</v>
      </c>
      <c r="D42" s="10">
        <v>234.482</v>
      </c>
      <c r="E42" s="9">
        <f t="shared" si="0"/>
        <v>11.927402576923663</v>
      </c>
      <c r="F42" s="9">
        <f t="shared" si="1"/>
        <v>-1731.4280000000001</v>
      </c>
    </row>
    <row r="43" spans="1:7" ht="17.25" customHeight="1">
      <c r="A43" s="16">
        <v>2023000000</v>
      </c>
      <c r="B43" s="17" t="s">
        <v>20</v>
      </c>
      <c r="C43" s="12">
        <v>184.863</v>
      </c>
      <c r="D43" s="187">
        <v>59.899900000000002</v>
      </c>
      <c r="E43" s="9">
        <f t="shared" si="0"/>
        <v>32.402319555562769</v>
      </c>
      <c r="F43" s="9">
        <f t="shared" si="1"/>
        <v>-124.9631</v>
      </c>
    </row>
    <row r="44" spans="1:7" ht="18" hidden="1" customHeight="1">
      <c r="A44" s="16">
        <v>2020400000</v>
      </c>
      <c r="B44" s="17" t="s">
        <v>21</v>
      </c>
      <c r="C44" s="12"/>
      <c r="D44" s="188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22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4">
        <v>2180000000</v>
      </c>
      <c r="B46" s="125" t="s">
        <v>287</v>
      </c>
      <c r="C46" s="191">
        <f>C47</f>
        <v>0</v>
      </c>
      <c r="D46" s="243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286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8" s="6" customFormat="1" ht="35.25" hidden="1" customHeight="1">
      <c r="A49" s="3">
        <v>3000000000</v>
      </c>
      <c r="B49" s="13" t="s">
        <v>24</v>
      </c>
      <c r="C49" s="122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7">
        <v>2020400000</v>
      </c>
      <c r="B50" s="8" t="s">
        <v>21</v>
      </c>
      <c r="C50" s="12">
        <v>4455</v>
      </c>
      <c r="D50" s="10">
        <v>0</v>
      </c>
      <c r="E50" s="9">
        <f t="shared" si="0"/>
        <v>0</v>
      </c>
      <c r="F50" s="9">
        <f t="shared" si="1"/>
        <v>-4455</v>
      </c>
    </row>
    <row r="51" spans="1:8" s="6" customFormat="1" ht="15" customHeight="1">
      <c r="A51" s="7">
        <v>2070500010</v>
      </c>
      <c r="B51" s="11" t="s">
        <v>288</v>
      </c>
      <c r="C51" s="12">
        <v>0</v>
      </c>
      <c r="D51" s="10">
        <v>0</v>
      </c>
      <c r="E51" s="9">
        <v>0</v>
      </c>
      <c r="F51" s="9">
        <f>SUM(D51-C51)</f>
        <v>0</v>
      </c>
    </row>
    <row r="52" spans="1:8" s="6" customFormat="1" ht="18" customHeight="1">
      <c r="A52" s="3"/>
      <c r="B52" s="4" t="s">
        <v>25</v>
      </c>
      <c r="C52" s="93">
        <f>C37+C38</f>
        <v>11536.203000000001</v>
      </c>
      <c r="D52" s="93">
        <f>D37+D38</f>
        <v>1961.4110799999999</v>
      </c>
      <c r="E52" s="5">
        <f t="shared" si="0"/>
        <v>17.002224042000645</v>
      </c>
      <c r="F52" s="5">
        <f t="shared" si="1"/>
        <v>-9574.7919200000015</v>
      </c>
      <c r="G52" s="94"/>
      <c r="H52" s="200"/>
    </row>
    <row r="53" spans="1:8" s="6" customFormat="1">
      <c r="A53" s="3"/>
      <c r="B53" s="21" t="s">
        <v>306</v>
      </c>
      <c r="C53" s="93">
        <f>C52-C99</f>
        <v>-425.7523199999996</v>
      </c>
      <c r="D53" s="93">
        <f>D52-D99</f>
        <v>-73.733000000000175</v>
      </c>
      <c r="E53" s="22"/>
      <c r="F53" s="22"/>
    </row>
    <row r="54" spans="1:8">
      <c r="A54" s="23"/>
      <c r="B54" s="24"/>
      <c r="C54" s="115"/>
      <c r="D54" s="25"/>
      <c r="E54" s="26"/>
      <c r="F54" s="27"/>
    </row>
    <row r="55" spans="1:8" ht="63">
      <c r="A55" s="28" t="s">
        <v>0</v>
      </c>
      <c r="B55" s="28" t="s">
        <v>26</v>
      </c>
      <c r="C55" s="72" t="s">
        <v>402</v>
      </c>
      <c r="D55" s="73" t="s">
        <v>431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5" customHeight="1">
      <c r="A57" s="30" t="s">
        <v>27</v>
      </c>
      <c r="B57" s="31" t="s">
        <v>28</v>
      </c>
      <c r="C57" s="32">
        <f>C58+C59+C60+C61+C62+C64+C63</f>
        <v>1382.8620000000001</v>
      </c>
      <c r="D57" s="33">
        <f>D58+D59+D60+D61+D62+D64+D63</f>
        <v>468.05741</v>
      </c>
      <c r="E57" s="34">
        <f>SUM(D57/C57*100)</f>
        <v>33.847007872079786</v>
      </c>
      <c r="F57" s="34">
        <f>SUM(D57-C57)</f>
        <v>-914.80459000000008</v>
      </c>
    </row>
    <row r="58" spans="1:8" s="6" customFormat="1" ht="16.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8" ht="15" customHeight="1">
      <c r="A59" s="35" t="s">
        <v>31</v>
      </c>
      <c r="B59" s="39" t="s">
        <v>32</v>
      </c>
      <c r="C59" s="37">
        <v>1339.662</v>
      </c>
      <c r="D59" s="37">
        <v>468.05741</v>
      </c>
      <c r="E59" s="38">
        <f t="shared" ref="E59:E99" si="3">SUM(D59/C59*100)</f>
        <v>34.938470300717647</v>
      </c>
      <c r="F59" s="38">
        <f t="shared" ref="F59:F99" si="4">SUM(D59-C59)</f>
        <v>-871.60459000000003</v>
      </c>
    </row>
    <row r="60" spans="1:8" ht="15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18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34</v>
      </c>
      <c r="D62" s="37">
        <v>0</v>
      </c>
      <c r="E62" s="38">
        <f t="shared" si="3"/>
        <v>0</v>
      </c>
      <c r="F62" s="38">
        <f t="shared" si="4"/>
        <v>-34</v>
      </c>
    </row>
    <row r="63" spans="1:8" ht="16.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37">
        <v>4.2</v>
      </c>
      <c r="D64" s="37">
        <v>0</v>
      </c>
      <c r="E64" s="38">
        <f t="shared" si="3"/>
        <v>0</v>
      </c>
      <c r="F64" s="38">
        <f t="shared" si="4"/>
        <v>-4.2</v>
      </c>
    </row>
    <row r="65" spans="1:7" s="6" customFormat="1" ht="15" customHeight="1">
      <c r="A65" s="41" t="s">
        <v>43</v>
      </c>
      <c r="B65" s="42" t="s">
        <v>44</v>
      </c>
      <c r="C65" s="32">
        <f>C66</f>
        <v>180.68299999999999</v>
      </c>
      <c r="D65" s="32">
        <f>D66</f>
        <v>59.889000000000003</v>
      </c>
      <c r="E65" s="34">
        <f t="shared" si="3"/>
        <v>33.145896404199618</v>
      </c>
      <c r="F65" s="34">
        <f t="shared" si="4"/>
        <v>-120.79399999999998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59.889000000000003</v>
      </c>
      <c r="E66" s="38">
        <f t="shared" si="3"/>
        <v>33.145896404199618</v>
      </c>
      <c r="F66" s="38">
        <f t="shared" si="4"/>
        <v>-120.79399999999998</v>
      </c>
    </row>
    <row r="67" spans="1:7" s="6" customFormat="1" ht="16.5" customHeight="1">
      <c r="A67" s="30" t="s">
        <v>47</v>
      </c>
      <c r="B67" s="31" t="s">
        <v>48</v>
      </c>
      <c r="C67" s="32">
        <f>C70+C71+C72</f>
        <v>12</v>
      </c>
      <c r="D67" s="32">
        <f>SUM(D70+D71+D72)</f>
        <v>3</v>
      </c>
      <c r="E67" s="34">
        <f t="shared" si="3"/>
        <v>25</v>
      </c>
      <c r="F67" s="34">
        <f t="shared" si="4"/>
        <v>-9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8</v>
      </c>
      <c r="D71" s="37">
        <v>3</v>
      </c>
      <c r="E71" s="34">
        <f t="shared" si="3"/>
        <v>37.5</v>
      </c>
      <c r="F71" s="34">
        <f t="shared" si="4"/>
        <v>-5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/>
      <c r="F72" s="34"/>
    </row>
    <row r="73" spans="1:7" s="6" customFormat="1" ht="15" customHeight="1">
      <c r="A73" s="30" t="s">
        <v>55</v>
      </c>
      <c r="B73" s="31" t="s">
        <v>56</v>
      </c>
      <c r="C73" s="48">
        <f>SUM(C74:C77)</f>
        <v>2434.9318000000003</v>
      </c>
      <c r="D73" s="48">
        <f>SUM(D74:D77)</f>
        <v>453.46199999999999</v>
      </c>
      <c r="E73" s="34">
        <f t="shared" si="3"/>
        <v>18.623191006828197</v>
      </c>
      <c r="F73" s="34">
        <f t="shared" si="4"/>
        <v>-1981.4698000000003</v>
      </c>
    </row>
    <row r="74" spans="1:7" ht="17.2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9.5" customHeight="1">
      <c r="A75" s="35" t="s">
        <v>59</v>
      </c>
      <c r="B75" s="39" t="s">
        <v>60</v>
      </c>
      <c r="C75" s="49">
        <v>200</v>
      </c>
      <c r="D75" s="37">
        <v>74.215999999999994</v>
      </c>
      <c r="E75" s="38">
        <f t="shared" si="3"/>
        <v>37.107999999999997</v>
      </c>
      <c r="F75" s="38">
        <f t="shared" si="4"/>
        <v>-125.78400000000001</v>
      </c>
      <c r="G75" s="50"/>
    </row>
    <row r="76" spans="1:7">
      <c r="A76" s="35" t="s">
        <v>61</v>
      </c>
      <c r="B76" s="39" t="s">
        <v>62</v>
      </c>
      <c r="C76" s="49">
        <v>2224.9108000000001</v>
      </c>
      <c r="D76" s="37">
        <v>379.24599999999998</v>
      </c>
      <c r="E76" s="38">
        <f t="shared" si="3"/>
        <v>17.045447395014666</v>
      </c>
      <c r="F76" s="38">
        <f t="shared" si="4"/>
        <v>-1845.6648</v>
      </c>
    </row>
    <row r="77" spans="1:7">
      <c r="A77" s="35" t="s">
        <v>63</v>
      </c>
      <c r="B77" s="39" t="s">
        <v>64</v>
      </c>
      <c r="C77" s="49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s="6" customFormat="1" ht="14.25" customHeight="1">
      <c r="A78" s="30" t="s">
        <v>65</v>
      </c>
      <c r="B78" s="31" t="s">
        <v>66</v>
      </c>
      <c r="C78" s="32">
        <f>SUM(C79:C81)</f>
        <v>5847.4785199999997</v>
      </c>
      <c r="D78" s="32">
        <f>SUM(D79:D81)</f>
        <v>317.94274000000001</v>
      </c>
      <c r="E78" s="34">
        <f t="shared" si="3"/>
        <v>5.437262213320623</v>
      </c>
      <c r="F78" s="34">
        <f t="shared" si="4"/>
        <v>-5529.5357799999992</v>
      </c>
    </row>
    <row r="79" spans="1:7" ht="16.5" hidden="1" customHeight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hidden="1" customHeight="1">
      <c r="A80" s="35" t="s">
        <v>69</v>
      </c>
      <c r="B80" s="51" t="s">
        <v>70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5847.4785199999997</v>
      </c>
      <c r="D81" s="37">
        <v>317.94274000000001</v>
      </c>
      <c r="E81" s="38">
        <f t="shared" si="3"/>
        <v>5.437262213320623</v>
      </c>
      <c r="F81" s="38">
        <f t="shared" si="4"/>
        <v>-5529.5357799999992</v>
      </c>
    </row>
    <row r="82" spans="1:6" s="6" customFormat="1">
      <c r="A82" s="30" t="s">
        <v>83</v>
      </c>
      <c r="B82" s="31" t="s">
        <v>84</v>
      </c>
      <c r="C82" s="32">
        <f>C83</f>
        <v>2102</v>
      </c>
      <c r="D82" s="32">
        <f>SUM(D83)</f>
        <v>732.79292999999996</v>
      </c>
      <c r="E82" s="34">
        <f t="shared" si="3"/>
        <v>34.861699809705044</v>
      </c>
      <c r="F82" s="34">
        <f t="shared" si="4"/>
        <v>-1369.2070699999999</v>
      </c>
    </row>
    <row r="83" spans="1:6" ht="15" customHeight="1">
      <c r="A83" s="35" t="s">
        <v>85</v>
      </c>
      <c r="B83" s="39" t="s">
        <v>229</v>
      </c>
      <c r="C83" s="37">
        <v>2102</v>
      </c>
      <c r="D83" s="37">
        <v>732.79292999999996</v>
      </c>
      <c r="E83" s="38">
        <f t="shared" si="3"/>
        <v>34.861699809705044</v>
      </c>
      <c r="F83" s="38">
        <f t="shared" si="4"/>
        <v>-1369.2070699999999</v>
      </c>
    </row>
    <row r="84" spans="1:6" s="6" customFormat="1" ht="15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96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</f>
        <v>2</v>
      </c>
      <c r="D89" s="32">
        <f>D90+D91+D92+D93+D94</f>
        <v>0</v>
      </c>
      <c r="E89" s="38"/>
      <c r="F89" s="22">
        <f>F90+F91+F92+F93+F94</f>
        <v>-2</v>
      </c>
    </row>
    <row r="90" spans="1:6" ht="16.5" customHeight="1">
      <c r="A90" s="35" t="s">
        <v>94</v>
      </c>
      <c r="B90" s="39" t="s">
        <v>95</v>
      </c>
      <c r="C90" s="37">
        <v>2</v>
      </c>
      <c r="D90" s="37">
        <v>0</v>
      </c>
      <c r="E90" s="38"/>
      <c r="F90" s="38">
        <f>SUM(D90-C90)</f>
        <v>-2</v>
      </c>
    </row>
    <row r="91" spans="1:6" ht="1.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21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4.2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9.5" hidden="1" customHeight="1">
      <c r="A95" s="52">
        <v>1400</v>
      </c>
      <c r="B95" s="56" t="s">
        <v>112</v>
      </c>
      <c r="C95" s="48">
        <f>C96+C97+C98</f>
        <v>0</v>
      </c>
      <c r="D95" s="177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6.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1403</v>
      </c>
      <c r="B98" s="54" t="s">
        <v>115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s="6" customFormat="1" ht="21" customHeight="1">
      <c r="A99" s="52"/>
      <c r="B99" s="57" t="s">
        <v>116</v>
      </c>
      <c r="C99" s="469">
        <f>C57+C65+C67+C73+C78+C82+C89+C84</f>
        <v>11961.955320000001</v>
      </c>
      <c r="D99" s="469">
        <f>D57+D65+D67+D73+D78+D82+D89+D84</f>
        <v>2035.14408</v>
      </c>
      <c r="E99" s="34">
        <f t="shared" si="3"/>
        <v>17.013473345760666</v>
      </c>
      <c r="F99" s="34">
        <f t="shared" si="4"/>
        <v>-9926.8112400000009</v>
      </c>
    </row>
    <row r="100" spans="1:6">
      <c r="D100" s="181"/>
    </row>
    <row r="101" spans="1:6" s="65" customFormat="1" ht="18" customHeight="1">
      <c r="A101" s="63" t="s">
        <v>117</v>
      </c>
      <c r="B101" s="63"/>
      <c r="C101" s="131"/>
      <c r="D101" s="64"/>
      <c r="E101" s="64"/>
    </row>
    <row r="102" spans="1:6" s="65" customFormat="1" ht="12.75">
      <c r="A102" s="66" t="s">
        <v>118</v>
      </c>
      <c r="B102" s="66"/>
      <c r="C102" s="65" t="s">
        <v>119</v>
      </c>
    </row>
    <row r="103" spans="1:6">
      <c r="C103" s="120"/>
    </row>
    <row r="142" hidden="1"/>
  </sheetData>
  <customSheetViews>
    <customSheetView guid="{61528DAC-5C4C-48F4-ADE2-8A724B05A086}" scale="70" showPageBreaks="1" hiddenRows="1" view="pageBreakPreview" topLeftCell="A28">
      <selection activeCell="C99" sqref="C99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34">
      <selection activeCell="E77" sqref="E7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3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6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32">
      <selection activeCell="J56" sqref="J56"/>
      <pageMargins left="0.7" right="0.7" top="0.75" bottom="0.75" header="0.3" footer="0.3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zoomScale="70" zoomScaleNormal="100" zoomScaleSheetLayoutView="70" workbookViewId="0">
      <selection activeCell="D90" sqref="D90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31" t="s">
        <v>433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54.75" customHeight="1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2500.96</v>
      </c>
      <c r="D4" s="5">
        <f>D5+D12+D14+D17+D7</f>
        <v>569.64377999999999</v>
      </c>
      <c r="E4" s="5">
        <f>SUM(D4/C4*100)</f>
        <v>22.777004830145223</v>
      </c>
      <c r="F4" s="5">
        <f>SUM(D4-C4)</f>
        <v>-1931.3162200000002</v>
      </c>
    </row>
    <row r="5" spans="1:6" s="6" customFormat="1">
      <c r="A5" s="68">
        <v>1010000000</v>
      </c>
      <c r="B5" s="67" t="s">
        <v>5</v>
      </c>
      <c r="C5" s="5">
        <f>C6</f>
        <v>114.5</v>
      </c>
      <c r="D5" s="5">
        <f>D6</f>
        <v>83.208259999999996</v>
      </c>
      <c r="E5" s="5">
        <f t="shared" ref="E5:E52" si="0">SUM(D5/C5*100)</f>
        <v>72.670969432314408</v>
      </c>
      <c r="F5" s="5">
        <f t="shared" ref="F5:F52" si="1">SUM(D5-C5)</f>
        <v>-31.291740000000004</v>
      </c>
    </row>
    <row r="6" spans="1:6">
      <c r="A6" s="7">
        <v>1010200001</v>
      </c>
      <c r="B6" s="8" t="s">
        <v>224</v>
      </c>
      <c r="C6" s="9">
        <v>114.5</v>
      </c>
      <c r="D6" s="10">
        <v>83.208259999999996</v>
      </c>
      <c r="E6" s="9">
        <f t="shared" ref="E6:E11" si="2">SUM(D6/C6*100)</f>
        <v>72.670969432314408</v>
      </c>
      <c r="F6" s="9">
        <f t="shared" si="1"/>
        <v>-31.291740000000004</v>
      </c>
    </row>
    <row r="7" spans="1:6" ht="31.5">
      <c r="A7" s="3">
        <v>1030000000</v>
      </c>
      <c r="B7" s="13" t="s">
        <v>266</v>
      </c>
      <c r="C7" s="5">
        <f>C8+C10+C9</f>
        <v>856.45999999999992</v>
      </c>
      <c r="D7" s="5">
        <f>D8+D10+D9+D11</f>
        <v>267.24274000000003</v>
      </c>
      <c r="E7" s="5">
        <f t="shared" si="2"/>
        <v>31.20317819863158</v>
      </c>
      <c r="F7" s="5">
        <f t="shared" si="1"/>
        <v>-589.2172599999999</v>
      </c>
    </row>
    <row r="8" spans="1:6">
      <c r="A8" s="7">
        <v>1030223001</v>
      </c>
      <c r="B8" s="8" t="s">
        <v>268</v>
      </c>
      <c r="C8" s="9">
        <v>319.45999999999998</v>
      </c>
      <c r="D8" s="10">
        <v>122.36568</v>
      </c>
      <c r="E8" s="9">
        <f t="shared" si="2"/>
        <v>38.303912852939334</v>
      </c>
      <c r="F8" s="9">
        <f t="shared" si="1"/>
        <v>-197.09431999999998</v>
      </c>
    </row>
    <row r="9" spans="1:6">
      <c r="A9" s="7">
        <v>1030224001</v>
      </c>
      <c r="B9" s="8" t="s">
        <v>274</v>
      </c>
      <c r="C9" s="9">
        <v>3.43</v>
      </c>
      <c r="D9" s="10">
        <v>0.73409999999999997</v>
      </c>
      <c r="E9" s="9">
        <f t="shared" si="2"/>
        <v>21.402332361516034</v>
      </c>
      <c r="F9" s="9">
        <f t="shared" si="1"/>
        <v>-2.6959</v>
      </c>
    </row>
    <row r="10" spans="1:6">
      <c r="A10" s="7">
        <v>1030225001</v>
      </c>
      <c r="B10" s="8" t="s">
        <v>267</v>
      </c>
      <c r="C10" s="9">
        <v>533.57000000000005</v>
      </c>
      <c r="D10" s="10">
        <v>168.25351000000001</v>
      </c>
      <c r="E10" s="9">
        <f t="shared" si="2"/>
        <v>31.533540116573267</v>
      </c>
      <c r="F10" s="9">
        <f>SUM(D10-C10)</f>
        <v>-365.31649000000004</v>
      </c>
    </row>
    <row r="11" spans="1:6">
      <c r="A11" s="7">
        <v>1030226001</v>
      </c>
      <c r="B11" s="8" t="s">
        <v>276</v>
      </c>
      <c r="C11" s="9">
        <v>0</v>
      </c>
      <c r="D11" s="10">
        <v>-24.11055</v>
      </c>
      <c r="E11" s="9" t="e">
        <f t="shared" si="2"/>
        <v>#DIV/0!</v>
      </c>
      <c r="F11" s="9">
        <f>SUM(D11-C11)</f>
        <v>-24.11055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11.3466</v>
      </c>
      <c r="E12" s="5">
        <f t="shared" si="0"/>
        <v>56.732999999999997</v>
      </c>
      <c r="F12" s="5">
        <f t="shared" si="1"/>
        <v>-8.6533999999999995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11.3466</v>
      </c>
      <c r="E13" s="9">
        <f t="shared" si="0"/>
        <v>56.732999999999997</v>
      </c>
      <c r="F13" s="9">
        <f t="shared" si="1"/>
        <v>-8.6533999999999995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1495</v>
      </c>
      <c r="D14" s="5">
        <f>D15+D16</f>
        <v>206.94617999999997</v>
      </c>
      <c r="E14" s="5">
        <f t="shared" si="0"/>
        <v>13.842553846153843</v>
      </c>
      <c r="F14" s="5">
        <f t="shared" si="1"/>
        <v>-1288.0538200000001</v>
      </c>
    </row>
    <row r="15" spans="1:6" s="6" customFormat="1" ht="15.75" customHeight="1">
      <c r="A15" s="7">
        <v>1060100000</v>
      </c>
      <c r="B15" s="11" t="s">
        <v>8</v>
      </c>
      <c r="C15" s="9">
        <v>245</v>
      </c>
      <c r="D15" s="10">
        <v>35.880679999999998</v>
      </c>
      <c r="E15" s="9">
        <f t="shared" si="0"/>
        <v>14.645175510204082</v>
      </c>
      <c r="F15" s="9">
        <f>SUM(D15-C15)</f>
        <v>-209.11932000000002</v>
      </c>
    </row>
    <row r="16" spans="1:6" ht="15.75" customHeight="1">
      <c r="A16" s="7">
        <v>1060600000</v>
      </c>
      <c r="B16" s="11" t="s">
        <v>7</v>
      </c>
      <c r="C16" s="9">
        <v>1250</v>
      </c>
      <c r="D16" s="10">
        <v>171.06549999999999</v>
      </c>
      <c r="E16" s="9">
        <f t="shared" si="0"/>
        <v>13.685239999999999</v>
      </c>
      <c r="F16" s="9">
        <f t="shared" si="1"/>
        <v>-1078.9345000000001</v>
      </c>
    </row>
    <row r="17" spans="1:6" s="6" customFormat="1">
      <c r="A17" s="3">
        <v>1080000000</v>
      </c>
      <c r="B17" s="4" t="s">
        <v>10</v>
      </c>
      <c r="C17" s="5">
        <f>C18</f>
        <v>15</v>
      </c>
      <c r="D17" s="5">
        <f>D18</f>
        <v>0.9</v>
      </c>
      <c r="E17" s="5">
        <f t="shared" si="0"/>
        <v>6.0000000000000009</v>
      </c>
      <c r="F17" s="5">
        <f t="shared" si="1"/>
        <v>-14.1</v>
      </c>
    </row>
    <row r="18" spans="1:6" ht="18" customHeight="1">
      <c r="A18" s="7">
        <v>1080400001</v>
      </c>
      <c r="B18" s="8" t="s">
        <v>223</v>
      </c>
      <c r="C18" s="9">
        <v>15</v>
      </c>
      <c r="D18" s="10">
        <v>0.9</v>
      </c>
      <c r="E18" s="9">
        <f t="shared" si="0"/>
        <v>6.0000000000000009</v>
      </c>
      <c r="F18" s="9">
        <f t="shared" si="1"/>
        <v>-14.1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30</v>
      </c>
      <c r="D25" s="5">
        <f>D30+D37+D26+D35</f>
        <v>20.298870000000001</v>
      </c>
      <c r="E25" s="5">
        <f t="shared" si="0"/>
        <v>67.662900000000008</v>
      </c>
      <c r="F25" s="5">
        <f t="shared" si="1"/>
        <v>-9.7011299999999991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30</v>
      </c>
      <c r="D26" s="5">
        <f>D27+D28</f>
        <v>7.8036000000000003</v>
      </c>
      <c r="E26" s="5">
        <f t="shared" si="0"/>
        <v>26.012</v>
      </c>
      <c r="F26" s="5">
        <f t="shared" si="1"/>
        <v>-22.196400000000001</v>
      </c>
    </row>
    <row r="27" spans="1:6" ht="15" customHeight="1">
      <c r="A27" s="16">
        <v>1110502510</v>
      </c>
      <c r="B27" s="17" t="s">
        <v>221</v>
      </c>
      <c r="C27" s="12">
        <v>30</v>
      </c>
      <c r="D27" s="10">
        <v>7.8036000000000003</v>
      </c>
      <c r="E27" s="9">
        <f t="shared" si="0"/>
        <v>26.012</v>
      </c>
      <c r="F27" s="9">
        <f t="shared" si="1"/>
        <v>-22.196400000000001</v>
      </c>
    </row>
    <row r="28" spans="1:6" ht="15.75" hidden="1" customHeight="1">
      <c r="A28" s="7">
        <v>1110503510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81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0</v>
      </c>
      <c r="D30" s="5">
        <f>D31</f>
        <v>12.49527</v>
      </c>
      <c r="E30" s="5" t="e">
        <f t="shared" si="0"/>
        <v>#DIV/0!</v>
      </c>
      <c r="F30" s="5">
        <f t="shared" si="1"/>
        <v>12.49527</v>
      </c>
    </row>
    <row r="31" spans="1:6" ht="17.25" customHeight="1">
      <c r="A31" s="7">
        <v>1130206005</v>
      </c>
      <c r="B31" s="8" t="s">
        <v>219</v>
      </c>
      <c r="C31" s="9">
        <v>0</v>
      </c>
      <c r="D31" s="10">
        <v>12.49527</v>
      </c>
      <c r="E31" s="9" t="e">
        <f t="shared" si="0"/>
        <v>#DIV/0!</v>
      </c>
      <c r="F31" s="9">
        <f t="shared" si="1"/>
        <v>12.49527</v>
      </c>
    </row>
    <row r="32" spans="1:6" ht="34.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34.5" hidden="1" customHeight="1">
      <c r="A33" s="16">
        <v>1140200000</v>
      </c>
      <c r="B33" s="18" t="s">
        <v>217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>
      <c r="A35" s="3">
        <v>1160000000</v>
      </c>
      <c r="B35" s="13" t="s">
        <v>240</v>
      </c>
      <c r="C35" s="5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47.25" hidden="1">
      <c r="A36" s="7">
        <v>1163305010</v>
      </c>
      <c r="B36" s="8" t="s">
        <v>255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7">
        <f>SUM(C4,C25)</f>
        <v>2530.96</v>
      </c>
      <c r="D40" s="127">
        <f>D4+D25</f>
        <v>589.94264999999996</v>
      </c>
      <c r="E40" s="5">
        <f t="shared" si="0"/>
        <v>23.309046764863922</v>
      </c>
      <c r="F40" s="5">
        <f t="shared" si="1"/>
        <v>-1941.0173500000001</v>
      </c>
    </row>
    <row r="41" spans="1:7" s="6" customFormat="1">
      <c r="A41" s="3">
        <v>2000000000</v>
      </c>
      <c r="B41" s="4" t="s">
        <v>17</v>
      </c>
      <c r="C41" s="5">
        <f>C42+C44+C45+C47+C48+C49+C43+C51</f>
        <v>13713.859899999999</v>
      </c>
      <c r="D41" s="5">
        <f>D42+D44+D45+D47+D48+D49+D43+D51</f>
        <v>919.59690000000001</v>
      </c>
      <c r="E41" s="5">
        <f t="shared" si="0"/>
        <v>6.7056022644653099</v>
      </c>
      <c r="F41" s="5">
        <f t="shared" si="1"/>
        <v>-12794.262999999999</v>
      </c>
      <c r="G41" s="19"/>
    </row>
    <row r="42" spans="1:7" ht="17.25" customHeight="1">
      <c r="A42" s="16">
        <v>2021000000</v>
      </c>
      <c r="B42" s="17" t="s">
        <v>18</v>
      </c>
      <c r="C42" s="12">
        <v>2004.7</v>
      </c>
      <c r="D42" s="255">
        <v>668.22</v>
      </c>
      <c r="E42" s="9">
        <f t="shared" si="0"/>
        <v>33.3326682296603</v>
      </c>
      <c r="F42" s="9">
        <f t="shared" si="1"/>
        <v>-1336.48</v>
      </c>
    </row>
    <row r="43" spans="1:7" ht="17.25" customHeight="1">
      <c r="A43" s="16">
        <v>2021500200</v>
      </c>
      <c r="B43" s="17" t="s">
        <v>227</v>
      </c>
      <c r="C43" s="256">
        <v>414</v>
      </c>
      <c r="D43" s="20">
        <v>0</v>
      </c>
      <c r="E43" s="9">
        <f t="shared" si="0"/>
        <v>0</v>
      </c>
      <c r="F43" s="9">
        <f t="shared" si="1"/>
        <v>-414</v>
      </c>
    </row>
    <row r="44" spans="1:7">
      <c r="A44" s="16">
        <v>2022000000</v>
      </c>
      <c r="B44" s="17" t="s">
        <v>19</v>
      </c>
      <c r="C44" s="12">
        <f>1320+1053.5</f>
        <v>2373.5</v>
      </c>
      <c r="D44" s="10">
        <v>191.477</v>
      </c>
      <c r="E44" s="9">
        <f t="shared" si="0"/>
        <v>8.0672846008005052</v>
      </c>
      <c r="F44" s="9">
        <f t="shared" si="1"/>
        <v>-2182.0230000000001</v>
      </c>
    </row>
    <row r="45" spans="1:7" ht="15.75" customHeight="1">
      <c r="A45" s="16">
        <v>2023000000</v>
      </c>
      <c r="B45" s="17" t="s">
        <v>20</v>
      </c>
      <c r="C45" s="12">
        <v>184.863</v>
      </c>
      <c r="D45" s="187">
        <v>59.899900000000002</v>
      </c>
      <c r="E45" s="9">
        <f t="shared" si="0"/>
        <v>32.402319555562769</v>
      </c>
      <c r="F45" s="9">
        <f t="shared" si="1"/>
        <v>-124.9631</v>
      </c>
    </row>
    <row r="46" spans="1:7" ht="15" hidden="1" customHeight="1">
      <c r="A46" s="16">
        <v>2070503010</v>
      </c>
      <c r="B46" s="17" t="s">
        <v>256</v>
      </c>
      <c r="C46" s="12">
        <v>0</v>
      </c>
      <c r="D46" s="187">
        <v>0</v>
      </c>
      <c r="E46" s="9" t="e">
        <f t="shared" si="0"/>
        <v>#DIV/0!</v>
      </c>
      <c r="F46" s="9">
        <f t="shared" si="1"/>
        <v>0</v>
      </c>
    </row>
    <row r="47" spans="1:7" ht="18" customHeight="1">
      <c r="A47" s="16">
        <v>2020400000</v>
      </c>
      <c r="B47" s="17" t="s">
        <v>21</v>
      </c>
      <c r="C47" s="12">
        <v>8736.7968999999994</v>
      </c>
      <c r="D47" s="188">
        <v>0</v>
      </c>
      <c r="E47" s="9">
        <f t="shared" si="0"/>
        <v>0</v>
      </c>
      <c r="F47" s="9">
        <f t="shared" si="1"/>
        <v>-8736.7968999999994</v>
      </c>
    </row>
    <row r="48" spans="1:7" ht="22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8" ht="21.75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20.25" customHeight="1">
      <c r="A50" s="3">
        <v>3000000000</v>
      </c>
      <c r="B50" s="13" t="s">
        <v>24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2070502010</v>
      </c>
      <c r="B51" s="8" t="s">
        <v>288</v>
      </c>
      <c r="C51" s="219">
        <v>0</v>
      </c>
      <c r="D51" s="220">
        <v>0</v>
      </c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194">
        <f>SUM(C40,C41,C50)</f>
        <v>16244.819899999999</v>
      </c>
      <c r="D52" s="462">
        <f>D40+D41</f>
        <v>1509.53955</v>
      </c>
      <c r="E52" s="5">
        <f t="shared" si="0"/>
        <v>9.2924363538188572</v>
      </c>
      <c r="F52" s="5">
        <f t="shared" si="1"/>
        <v>-14735.280349999999</v>
      </c>
      <c r="G52" s="94"/>
      <c r="H52" s="200"/>
    </row>
    <row r="53" spans="1:8" s="6" customFormat="1">
      <c r="A53" s="3"/>
      <c r="B53" s="21" t="s">
        <v>306</v>
      </c>
      <c r="C53" s="266">
        <f>C52-C99</f>
        <v>-1121.2167300000037</v>
      </c>
      <c r="D53" s="266">
        <f>D52-D99</f>
        <v>-173.02419000000009</v>
      </c>
      <c r="E53" s="22"/>
      <c r="F53" s="22"/>
    </row>
    <row r="54" spans="1:8" ht="9" customHeight="1">
      <c r="A54" s="23"/>
      <c r="B54" s="24"/>
      <c r="C54" s="183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402</v>
      </c>
      <c r="D55" s="73" t="s">
        <v>415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1574.202</v>
      </c>
      <c r="D57" s="33">
        <f>D58+D59+D60+D61+D62+D64+D63</f>
        <v>464.50146000000001</v>
      </c>
      <c r="E57" s="34">
        <f>SUM(D57/C57*100)</f>
        <v>29.507106457748115</v>
      </c>
      <c r="F57" s="34">
        <f>SUM(D57-C57)</f>
        <v>-1109.70054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1526.1</v>
      </c>
      <c r="D59" s="37">
        <v>464.50146000000001</v>
      </c>
      <c r="E59" s="38">
        <f t="shared" ref="E59:E99" si="3">SUM(D59/C59*100)</f>
        <v>30.437157460192648</v>
      </c>
      <c r="F59" s="38">
        <f t="shared" ref="F59:F99" si="4">SUM(D59-C59)</f>
        <v>-1061.59854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39</v>
      </c>
      <c r="D62" s="37">
        <v>0</v>
      </c>
      <c r="E62" s="38">
        <f t="shared" si="3"/>
        <v>0</v>
      </c>
      <c r="F62" s="38">
        <f t="shared" si="4"/>
        <v>-39</v>
      </c>
    </row>
    <row r="63" spans="1:8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5" customHeight="1">
      <c r="A64" s="35" t="s">
        <v>41</v>
      </c>
      <c r="B64" s="39" t="s">
        <v>42</v>
      </c>
      <c r="C64" s="37">
        <v>4.1020000000000003</v>
      </c>
      <c r="D64" s="37">
        <v>0</v>
      </c>
      <c r="E64" s="38">
        <f t="shared" si="3"/>
        <v>0</v>
      </c>
      <c r="F64" s="38">
        <f t="shared" si="4"/>
        <v>-4.1020000000000003</v>
      </c>
    </row>
    <row r="65" spans="1:7" s="6" customFormat="1">
      <c r="A65" s="41" t="s">
        <v>43</v>
      </c>
      <c r="B65" s="42" t="s">
        <v>44</v>
      </c>
      <c r="C65" s="32">
        <f>C66</f>
        <v>180.68299999999999</v>
      </c>
      <c r="D65" s="32">
        <f>D66</f>
        <v>59.509779999999999</v>
      </c>
      <c r="E65" s="34">
        <f t="shared" si="3"/>
        <v>32.936015009713145</v>
      </c>
      <c r="F65" s="34">
        <f t="shared" si="4"/>
        <v>-121.17321999999999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59.509779999999999</v>
      </c>
      <c r="E66" s="38">
        <f t="shared" si="3"/>
        <v>32.936015009713145</v>
      </c>
      <c r="F66" s="38">
        <f t="shared" si="4"/>
        <v>-121.17321999999999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12</v>
      </c>
      <c r="D67" s="32">
        <f>D71+D70+D72</f>
        <v>2.85</v>
      </c>
      <c r="E67" s="34">
        <f t="shared" si="3"/>
        <v>23.75</v>
      </c>
      <c r="F67" s="34">
        <f t="shared" si="4"/>
        <v>-9.15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8</v>
      </c>
      <c r="D71" s="37">
        <v>2.85</v>
      </c>
      <c r="E71" s="34">
        <f t="shared" si="3"/>
        <v>35.625</v>
      </c>
      <c r="F71" s="34">
        <f t="shared" si="4"/>
        <v>-5.15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>
        <f>SUM(D72/C72*100)</f>
        <v>0</v>
      </c>
      <c r="F72" s="34">
        <f>SUM(D72-C72)</f>
        <v>-2</v>
      </c>
    </row>
    <row r="73" spans="1:7" s="6" customFormat="1" ht="24" customHeight="1">
      <c r="A73" s="30" t="s">
        <v>55</v>
      </c>
      <c r="B73" s="31" t="s">
        <v>56</v>
      </c>
      <c r="C73" s="48">
        <f>C74+C75+C76+C77</f>
        <v>4672.1977299999999</v>
      </c>
      <c r="D73" s="48">
        <f>SUM(D74:D77)</f>
        <v>341.452</v>
      </c>
      <c r="E73" s="34">
        <f t="shared" si="3"/>
        <v>7.3081667286371461</v>
      </c>
      <c r="F73" s="34">
        <f t="shared" si="4"/>
        <v>-4330.7457299999996</v>
      </c>
    </row>
    <row r="74" spans="1:7" ht="16.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7.25" customHeight="1">
      <c r="A75" s="35" t="s">
        <v>59</v>
      </c>
      <c r="B75" s="39" t="s">
        <v>60</v>
      </c>
      <c r="C75" s="49">
        <v>224</v>
      </c>
      <c r="D75" s="37"/>
      <c r="E75" s="38">
        <f t="shared" si="3"/>
        <v>0</v>
      </c>
      <c r="F75" s="38">
        <f t="shared" si="4"/>
        <v>-224</v>
      </c>
      <c r="G75" s="50"/>
    </row>
    <row r="76" spans="1:7" ht="18" customHeight="1">
      <c r="A76" s="35" t="s">
        <v>61</v>
      </c>
      <c r="B76" s="39" t="s">
        <v>62</v>
      </c>
      <c r="C76" s="49">
        <v>4184.1767300000001</v>
      </c>
      <c r="D76" s="37">
        <v>212.75200000000001</v>
      </c>
      <c r="E76" s="38">
        <f t="shared" si="3"/>
        <v>5.0846800632152078</v>
      </c>
      <c r="F76" s="38">
        <f t="shared" si="4"/>
        <v>-3971.4247300000002</v>
      </c>
    </row>
    <row r="77" spans="1:7">
      <c r="A77" s="35" t="s">
        <v>63</v>
      </c>
      <c r="B77" s="39" t="s">
        <v>64</v>
      </c>
      <c r="C77" s="49">
        <v>254</v>
      </c>
      <c r="D77" s="37">
        <v>128.69999999999999</v>
      </c>
      <c r="E77" s="38">
        <f t="shared" si="3"/>
        <v>50.669291338582681</v>
      </c>
      <c r="F77" s="38">
        <f t="shared" si="4"/>
        <v>-125.30000000000001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4228.5538999999999</v>
      </c>
      <c r="D78" s="32">
        <f>SUM(D79:D81)</f>
        <v>128.96572</v>
      </c>
      <c r="E78" s="34">
        <f t="shared" si="3"/>
        <v>3.0498776425671199</v>
      </c>
      <c r="F78" s="34">
        <f t="shared" si="4"/>
        <v>-4099.5881799999997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8" hidden="1" customHeight="1">
      <c r="A80" s="35" t="s">
        <v>69</v>
      </c>
      <c r="B80" s="51" t="s">
        <v>70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4228.5538999999999</v>
      </c>
      <c r="D81" s="37">
        <v>128.96572</v>
      </c>
      <c r="E81" s="38">
        <f>SUM(D81/C81*100)</f>
        <v>3.0498776425671199</v>
      </c>
      <c r="F81" s="38">
        <f t="shared" si="4"/>
        <v>-4099.5881799999997</v>
      </c>
    </row>
    <row r="82" spans="1:6" s="6" customFormat="1">
      <c r="A82" s="30" t="s">
        <v>83</v>
      </c>
      <c r="B82" s="31" t="s">
        <v>84</v>
      </c>
      <c r="C82" s="32">
        <f>C83</f>
        <v>6646.4</v>
      </c>
      <c r="D82" s="32">
        <f>SUM(D83)</f>
        <v>665.88977999999997</v>
      </c>
      <c r="E82" s="34">
        <f t="shared" si="3"/>
        <v>10.018803863745788</v>
      </c>
      <c r="F82" s="34">
        <f t="shared" si="4"/>
        <v>-5980.5102200000001</v>
      </c>
    </row>
    <row r="83" spans="1:6" ht="18.75" customHeight="1">
      <c r="A83" s="35" t="s">
        <v>85</v>
      </c>
      <c r="B83" s="39" t="s">
        <v>229</v>
      </c>
      <c r="C83" s="37">
        <v>6646.4</v>
      </c>
      <c r="D83" s="37">
        <v>665.88977999999997</v>
      </c>
      <c r="E83" s="38">
        <f t="shared" si="3"/>
        <v>10.018803863745788</v>
      </c>
      <c r="F83" s="38">
        <f t="shared" si="4"/>
        <v>-5980.5102200000001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52</v>
      </c>
      <c r="D89" s="32">
        <f>D90+D91+D92+D93+D94</f>
        <v>19.395</v>
      </c>
      <c r="E89" s="38">
        <f t="shared" si="3"/>
        <v>37.29807692307692</v>
      </c>
      <c r="F89" s="22">
        <f>F90+F91+F92+F93+F94</f>
        <v>-32.605000000000004</v>
      </c>
    </row>
    <row r="90" spans="1:6" ht="17.25" customHeight="1">
      <c r="A90" s="35" t="s">
        <v>94</v>
      </c>
      <c r="B90" s="39" t="s">
        <v>95</v>
      </c>
      <c r="C90" s="37">
        <v>52</v>
      </c>
      <c r="D90" s="37">
        <v>19.395</v>
      </c>
      <c r="E90" s="38">
        <f t="shared" si="3"/>
        <v>37.29807692307692</v>
      </c>
      <c r="F90" s="38">
        <f>SUM(D90-C90)</f>
        <v>-32.605000000000004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33">
        <f>C57+C65+C67+C73+C78+C82+C84+C89+C95</f>
        <v>17366.036630000002</v>
      </c>
      <c r="D99" s="33">
        <f>D57+D65+D67+D73+D78+D82+D84+D89+D95</f>
        <v>1682.5637400000001</v>
      </c>
      <c r="E99" s="34">
        <f t="shared" si="3"/>
        <v>9.6888183288370726</v>
      </c>
      <c r="F99" s="34">
        <f t="shared" si="4"/>
        <v>-15683.472890000003</v>
      </c>
      <c r="G99" s="200"/>
      <c r="H99" s="151"/>
    </row>
    <row r="100" spans="1:8" ht="13.5" customHeight="1">
      <c r="C100" s="117"/>
      <c r="D100" s="61"/>
    </row>
    <row r="101" spans="1:8" s="65" customFormat="1" ht="12.75">
      <c r="A101" s="63" t="s">
        <v>117</v>
      </c>
      <c r="B101" s="63"/>
      <c r="C101" s="134"/>
      <c r="D101" s="134"/>
    </row>
    <row r="102" spans="1:8" s="65" customFormat="1" ht="12.75">
      <c r="A102" s="66" t="s">
        <v>118</v>
      </c>
      <c r="B102" s="66"/>
      <c r="C102" s="119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>
      <selection activeCell="D90" sqref="D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B30CE22D-C12F-4E12-8BB9-3AAE0A6991CC}" scale="70" showPageBreaks="1" printArea="1" hiddenRows="1" view="pageBreakPreview" topLeftCell="A54">
      <selection activeCell="F70" sqref="F70"/>
      <pageMargins left="0.70866141732283472" right="0.70866141732283472" top="0.74803149606299213" bottom="0.74803149606299213" header="0.31496062992125984" footer="0.31496062992125984"/>
      <pageSetup paperSize="9" scale="51" orientation="portrait" r:id="rId2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3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5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0"/>
  <sheetViews>
    <sheetView view="pageBreakPreview" topLeftCell="A10" zoomScale="70" zoomScaleNormal="100" zoomScaleSheetLayoutView="70" workbookViewId="0">
      <selection activeCell="D86" sqref="D86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31" t="s">
        <v>434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47.25" customHeight="1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 ht="17.25" customHeight="1">
      <c r="A4" s="3"/>
      <c r="B4" s="4" t="s">
        <v>4</v>
      </c>
      <c r="C4" s="5">
        <f>C5+C12+C14+C17+C7</f>
        <v>2055.07611</v>
      </c>
      <c r="D4" s="5">
        <f>D5+D12+D14+D17+D7</f>
        <v>306.44485999999995</v>
      </c>
      <c r="E4" s="5">
        <f>SUM(D4/C4*100)</f>
        <v>14.911606363814913</v>
      </c>
      <c r="F4" s="5">
        <f>SUM(D4-C4)</f>
        <v>-1748.6312499999999</v>
      </c>
    </row>
    <row r="5" spans="1:6" s="6" customFormat="1">
      <c r="A5" s="3">
        <v>1010000000</v>
      </c>
      <c r="B5" s="4" t="s">
        <v>5</v>
      </c>
      <c r="C5" s="5">
        <f>C6</f>
        <v>111</v>
      </c>
      <c r="D5" s="5">
        <f>D6</f>
        <v>43.247309999999999</v>
      </c>
      <c r="E5" s="5">
        <f t="shared" ref="E5:E48" si="0">SUM(D5/C5*100)</f>
        <v>38.96154054054054</v>
      </c>
      <c r="F5" s="5">
        <f t="shared" ref="F5:F48" si="1">SUM(D5-C5)</f>
        <v>-67.752690000000001</v>
      </c>
    </row>
    <row r="6" spans="1:6">
      <c r="A6" s="7">
        <v>1010200001</v>
      </c>
      <c r="B6" s="8" t="s">
        <v>224</v>
      </c>
      <c r="C6" s="9">
        <v>111</v>
      </c>
      <c r="D6" s="10">
        <v>43.247309999999999</v>
      </c>
      <c r="E6" s="9">
        <f t="shared" ref="E6:E11" si="2">SUM(D6/C6*100)</f>
        <v>38.96154054054054</v>
      </c>
      <c r="F6" s="9">
        <f t="shared" si="1"/>
        <v>-67.752690000000001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D8+D10+D9+D11</f>
        <v>153.84297999999995</v>
      </c>
      <c r="E7" s="5">
        <f t="shared" si="2"/>
        <v>31.20294093785493</v>
      </c>
      <c r="F7" s="5">
        <f t="shared" si="1"/>
        <v>-339.19702000000012</v>
      </c>
    </row>
    <row r="8" spans="1:6">
      <c r="A8" s="7">
        <v>1030223001</v>
      </c>
      <c r="B8" s="8" t="s">
        <v>268</v>
      </c>
      <c r="C8" s="9">
        <v>183.91</v>
      </c>
      <c r="D8" s="10">
        <v>70.441959999999995</v>
      </c>
      <c r="E8" s="9">
        <f t="shared" si="2"/>
        <v>38.302408786906639</v>
      </c>
      <c r="F8" s="9">
        <f t="shared" si="1"/>
        <v>-113.46804</v>
      </c>
    </row>
    <row r="9" spans="1:6">
      <c r="A9" s="7">
        <v>1030224001</v>
      </c>
      <c r="B9" s="8" t="s">
        <v>274</v>
      </c>
      <c r="C9" s="9">
        <v>1.97</v>
      </c>
      <c r="D9" s="10">
        <v>0.42260999999999999</v>
      </c>
      <c r="E9" s="9">
        <f t="shared" si="2"/>
        <v>21.452284263959388</v>
      </c>
      <c r="F9" s="9">
        <f t="shared" si="1"/>
        <v>-1.54739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96.858099999999993</v>
      </c>
      <c r="E10" s="9">
        <f t="shared" si="2"/>
        <v>31.533435343143633</v>
      </c>
      <c r="F10" s="9">
        <f t="shared" si="1"/>
        <v>-210.30190000000005</v>
      </c>
    </row>
    <row r="11" spans="1:6">
      <c r="A11" s="7">
        <v>1030226001</v>
      </c>
      <c r="B11" s="8" t="s">
        <v>276</v>
      </c>
      <c r="C11" s="9">
        <v>0</v>
      </c>
      <c r="D11" s="10">
        <v>-13.87969</v>
      </c>
      <c r="E11" s="9" t="e">
        <f t="shared" si="2"/>
        <v>#DIV/0!</v>
      </c>
      <c r="F11" s="9">
        <f t="shared" si="1"/>
        <v>-13.87969</v>
      </c>
    </row>
    <row r="12" spans="1:6" s="6" customFormat="1">
      <c r="A12" s="3">
        <v>1050000000</v>
      </c>
      <c r="B12" s="4" t="s">
        <v>6</v>
      </c>
      <c r="C12" s="5">
        <f>SUM(C13:C13)</f>
        <v>5</v>
      </c>
      <c r="D12" s="5">
        <f>SUM(D13:D13)</f>
        <v>0.40439999999999998</v>
      </c>
      <c r="E12" s="5">
        <f t="shared" si="0"/>
        <v>8.0879999999999992</v>
      </c>
      <c r="F12" s="5">
        <f t="shared" si="1"/>
        <v>-4.5956000000000001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0.40439999999999998</v>
      </c>
      <c r="E13" s="9">
        <f t="shared" si="0"/>
        <v>8.0879999999999992</v>
      </c>
      <c r="F13" s="9">
        <f t="shared" si="1"/>
        <v>-4.5956000000000001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1441.03611</v>
      </c>
      <c r="D14" s="5">
        <f>D15+D16</f>
        <v>106.35016999999999</v>
      </c>
      <c r="E14" s="5">
        <f t="shared" si="0"/>
        <v>7.3801183233361156</v>
      </c>
      <c r="F14" s="5">
        <f t="shared" si="1"/>
        <v>-1334.6859400000001</v>
      </c>
    </row>
    <row r="15" spans="1:6" s="6" customFormat="1" ht="15.75" customHeight="1">
      <c r="A15" s="7">
        <v>1060100000</v>
      </c>
      <c r="B15" s="11" t="s">
        <v>8</v>
      </c>
      <c r="C15" s="9">
        <v>470</v>
      </c>
      <c r="D15" s="10">
        <v>25.114830000000001</v>
      </c>
      <c r="E15" s="9">
        <f t="shared" si="0"/>
        <v>5.3435808510638303</v>
      </c>
      <c r="F15" s="9">
        <f>SUM(D15-C15)</f>
        <v>-444.88517000000002</v>
      </c>
    </row>
    <row r="16" spans="1:6" ht="15.75" customHeight="1">
      <c r="A16" s="7">
        <v>1060600000</v>
      </c>
      <c r="B16" s="11" t="s">
        <v>7</v>
      </c>
      <c r="C16" s="9">
        <v>971.03611000000001</v>
      </c>
      <c r="D16" s="10">
        <v>81.235339999999994</v>
      </c>
      <c r="E16" s="9">
        <f t="shared" si="0"/>
        <v>8.3658413073845423</v>
      </c>
      <c r="F16" s="9">
        <f t="shared" si="1"/>
        <v>-889.80077000000006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2.6</v>
      </c>
      <c r="E17" s="5">
        <f t="shared" si="0"/>
        <v>52</v>
      </c>
      <c r="F17" s="5">
        <f t="shared" si="1"/>
        <v>-2.4</v>
      </c>
    </row>
    <row r="18" spans="1:6">
      <c r="A18" s="7">
        <v>1080400001</v>
      </c>
      <c r="B18" s="8" t="s">
        <v>223</v>
      </c>
      <c r="C18" s="9">
        <v>5</v>
      </c>
      <c r="D18" s="10">
        <v>2.6</v>
      </c>
      <c r="E18" s="9">
        <f t="shared" si="0"/>
        <v>52</v>
      </c>
      <c r="F18" s="9">
        <f t="shared" si="1"/>
        <v>-2.4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230.6</v>
      </c>
      <c r="D25" s="5">
        <f>D26+D29+D31+D34</f>
        <v>175.40555999999998</v>
      </c>
      <c r="E25" s="5">
        <f t="shared" si="0"/>
        <v>76.064856895056366</v>
      </c>
      <c r="F25" s="5">
        <f t="shared" si="1"/>
        <v>-55.194440000000014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230.6</v>
      </c>
      <c r="D26" s="5">
        <f>D27</f>
        <v>170.98555999999999</v>
      </c>
      <c r="E26" s="5">
        <f t="shared" si="0"/>
        <v>74.148117953165652</v>
      </c>
      <c r="F26" s="5">
        <f t="shared" si="1"/>
        <v>-59.614440000000002</v>
      </c>
    </row>
    <row r="27" spans="1:6" ht="15" customHeight="1">
      <c r="A27" s="16">
        <v>1110502510</v>
      </c>
      <c r="B27" s="17" t="s">
        <v>221</v>
      </c>
      <c r="C27" s="12">
        <v>230.6</v>
      </c>
      <c r="D27" s="10">
        <v>170.98555999999999</v>
      </c>
      <c r="E27" s="5">
        <f t="shared" si="0"/>
        <v>74.148117953165652</v>
      </c>
      <c r="F27" s="9">
        <f t="shared" si="1"/>
        <v>-59.614440000000002</v>
      </c>
    </row>
    <row r="28" spans="1:6" ht="19.5" hidden="1" customHeight="1">
      <c r="A28" s="7">
        <v>1110503505</v>
      </c>
      <c r="B28" s="11" t="s">
        <v>220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9">
        <v>1140000000</v>
      </c>
      <c r="B31" s="110" t="s">
        <v>129</v>
      </c>
      <c r="C31" s="5">
        <f>C33+C32</f>
        <v>0</v>
      </c>
      <c r="D31" s="5">
        <f>D33+D32</f>
        <v>4.42</v>
      </c>
      <c r="E31" s="5" t="e">
        <f t="shared" si="0"/>
        <v>#DIV/0!</v>
      </c>
      <c r="F31" s="5">
        <f t="shared" si="1"/>
        <v>4.42</v>
      </c>
    </row>
    <row r="32" spans="1:6" ht="14.25" customHeight="1">
      <c r="A32" s="16">
        <v>1140200000</v>
      </c>
      <c r="B32" s="18" t="s">
        <v>217</v>
      </c>
      <c r="C32" s="9">
        <v>0</v>
      </c>
      <c r="D32" s="10">
        <v>4.42</v>
      </c>
      <c r="E32" s="9" t="e">
        <f t="shared" si="0"/>
        <v>#DIV/0!</v>
      </c>
      <c r="F32" s="9">
        <f t="shared" si="1"/>
        <v>4.42</v>
      </c>
    </row>
    <row r="33" spans="1:8" ht="17.2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240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8" ht="18.75" customHeight="1">
      <c r="A35" s="7">
        <v>1163305010</v>
      </c>
      <c r="B35" s="8" t="s">
        <v>255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t="0.75" customHeight="1">
      <c r="A36" s="7"/>
      <c r="B36" s="11"/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8" s="6" customFormat="1" ht="15" customHeight="1">
      <c r="A37" s="3">
        <v>1000000000</v>
      </c>
      <c r="B37" s="4" t="s">
        <v>16</v>
      </c>
      <c r="C37" s="127">
        <f>SUM(C4,C25)</f>
        <v>2285.6761099999999</v>
      </c>
      <c r="D37" s="127">
        <f>D4+D25</f>
        <v>481.85041999999993</v>
      </c>
      <c r="E37" s="5">
        <f t="shared" si="0"/>
        <v>21.081307972370588</v>
      </c>
      <c r="F37" s="5">
        <f t="shared" si="1"/>
        <v>-1803.8256899999999</v>
      </c>
    </row>
    <row r="38" spans="1:8" s="6" customFormat="1">
      <c r="A38" s="3">
        <v>2000000000</v>
      </c>
      <c r="B38" s="4" t="s">
        <v>17</v>
      </c>
      <c r="C38" s="5">
        <f>C39+C41+C42+C44+C45+C46+C40</f>
        <v>10915.624820000001</v>
      </c>
      <c r="D38" s="5">
        <f>D39+D41+D42+D44+D45+D46+D40</f>
        <v>811.02352000000008</v>
      </c>
      <c r="E38" s="5">
        <f t="shared" si="0"/>
        <v>7.4299321694715408</v>
      </c>
      <c r="F38" s="5">
        <f t="shared" si="1"/>
        <v>-10104.6013</v>
      </c>
      <c r="G38" s="19"/>
    </row>
    <row r="39" spans="1:8">
      <c r="A39" s="16">
        <v>2021000000</v>
      </c>
      <c r="B39" s="17" t="s">
        <v>18</v>
      </c>
      <c r="C39" s="12">
        <v>730.1</v>
      </c>
      <c r="D39" s="255">
        <v>243.364</v>
      </c>
      <c r="E39" s="9">
        <f t="shared" si="0"/>
        <v>33.332968086563483</v>
      </c>
      <c r="F39" s="9">
        <f t="shared" si="1"/>
        <v>-486.73599999999999</v>
      </c>
    </row>
    <row r="40" spans="1:8" ht="15.75" customHeight="1">
      <c r="A40" s="16">
        <v>2021500200</v>
      </c>
      <c r="B40" s="17" t="s">
        <v>227</v>
      </c>
      <c r="C40" s="12">
        <v>1236.7529999999999</v>
      </c>
      <c r="D40" s="20">
        <v>0</v>
      </c>
      <c r="E40" s="9">
        <f t="shared" si="0"/>
        <v>0</v>
      </c>
      <c r="F40" s="9">
        <f t="shared" si="1"/>
        <v>-1236.7529999999999</v>
      </c>
    </row>
    <row r="41" spans="1:8">
      <c r="A41" s="16">
        <v>2022000000</v>
      </c>
      <c r="B41" s="17" t="s">
        <v>19</v>
      </c>
      <c r="C41" s="12">
        <v>4023.8710000000001</v>
      </c>
      <c r="D41" s="10">
        <v>179.822</v>
      </c>
      <c r="E41" s="9">
        <f t="shared" si="0"/>
        <v>4.4688808363886414</v>
      </c>
      <c r="F41" s="9">
        <f t="shared" si="1"/>
        <v>-3844.049</v>
      </c>
    </row>
    <row r="42" spans="1:8" ht="13.5" customHeight="1">
      <c r="A42" s="16">
        <v>2023000000</v>
      </c>
      <c r="B42" s="17" t="s">
        <v>20</v>
      </c>
      <c r="C42" s="12">
        <v>96.311999999999998</v>
      </c>
      <c r="D42" s="187">
        <v>29.950099999999999</v>
      </c>
      <c r="E42" s="9">
        <f t="shared" si="0"/>
        <v>31.096955727219864</v>
      </c>
      <c r="F42" s="9">
        <f t="shared" si="1"/>
        <v>-66.361899999999991</v>
      </c>
    </row>
    <row r="43" spans="1:8" hidden="1">
      <c r="A43" s="16">
        <v>2070503010</v>
      </c>
      <c r="B43" s="17" t="s">
        <v>256</v>
      </c>
      <c r="C43" s="12">
        <v>0</v>
      </c>
      <c r="D43" s="187">
        <v>0</v>
      </c>
      <c r="E43" s="9" t="e">
        <f t="shared" si="0"/>
        <v>#DIV/0!</v>
      </c>
      <c r="F43" s="9">
        <f t="shared" si="1"/>
        <v>0</v>
      </c>
    </row>
    <row r="44" spans="1:8" ht="27.75" customHeight="1">
      <c r="A44" s="16">
        <v>2020400000</v>
      </c>
      <c r="B44" s="17" t="s">
        <v>21</v>
      </c>
      <c r="C44" s="12">
        <v>4170</v>
      </c>
      <c r="D44" s="188">
        <v>0</v>
      </c>
      <c r="E44" s="9">
        <f t="shared" si="0"/>
        <v>0</v>
      </c>
      <c r="F44" s="9">
        <f t="shared" si="1"/>
        <v>-4170</v>
      </c>
    </row>
    <row r="45" spans="1:8" ht="18" customHeight="1">
      <c r="A45" s="16">
        <v>2070000000</v>
      </c>
      <c r="B45" s="18" t="s">
        <v>283</v>
      </c>
      <c r="C45" s="12">
        <v>658.58882000000006</v>
      </c>
      <c r="D45" s="188">
        <v>357.88742000000002</v>
      </c>
      <c r="E45" s="9">
        <f>SUM(D45/C45*100)</f>
        <v>54.341557149421391</v>
      </c>
      <c r="F45" s="9">
        <f t="shared" si="1"/>
        <v>-300.70140000000004</v>
      </c>
      <c r="G45" s="247"/>
      <c r="H45" s="247"/>
    </row>
    <row r="46" spans="1:8" ht="15.75" hidden="1" customHeight="1">
      <c r="A46" s="7">
        <v>2190500005</v>
      </c>
      <c r="B46" s="11" t="s">
        <v>23</v>
      </c>
      <c r="C46" s="10">
        <v>0</v>
      </c>
      <c r="D46" s="10">
        <v>0</v>
      </c>
      <c r="E46" s="5" t="e">
        <f>SUM(D46/C46*100)</f>
        <v>#DIV/0!</v>
      </c>
      <c r="F46" s="5">
        <f>SUM(D46-C46)</f>
        <v>0</v>
      </c>
    </row>
    <row r="47" spans="1:8" s="6" customFormat="1" ht="31.5" hidden="1">
      <c r="A47" s="3">
        <v>3000000000</v>
      </c>
      <c r="B47" s="13" t="s">
        <v>24</v>
      </c>
      <c r="C47" s="191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8" s="6" customFormat="1" ht="15" customHeight="1">
      <c r="A48" s="3"/>
      <c r="B48" s="4" t="s">
        <v>25</v>
      </c>
      <c r="C48" s="463">
        <f>SUM(C37,C38,C47)</f>
        <v>13201.300930000001</v>
      </c>
      <c r="D48" s="464">
        <f>D37+D38</f>
        <v>1292.8739399999999</v>
      </c>
      <c r="E48" s="5">
        <f t="shared" si="0"/>
        <v>9.7935343407098578</v>
      </c>
      <c r="F48" s="5">
        <f t="shared" si="1"/>
        <v>-11908.426990000002</v>
      </c>
      <c r="G48" s="200"/>
      <c r="H48" s="200"/>
    </row>
    <row r="49" spans="1:6" s="6" customFormat="1">
      <c r="A49" s="3"/>
      <c r="B49" s="21" t="s">
        <v>306</v>
      </c>
      <c r="C49" s="93">
        <f>C48-C95</f>
        <v>-145.50009999999929</v>
      </c>
      <c r="D49" s="93">
        <f>D48-D95</f>
        <v>314.91854000000001</v>
      </c>
      <c r="E49" s="22"/>
      <c r="F49" s="22"/>
    </row>
    <row r="50" spans="1:6" ht="8.25" customHeight="1">
      <c r="A50" s="23"/>
      <c r="B50" s="24"/>
      <c r="C50" s="218"/>
      <c r="D50" s="218"/>
      <c r="E50" s="26"/>
      <c r="F50" s="27"/>
    </row>
    <row r="51" spans="1:6" ht="50.25" customHeight="1">
      <c r="A51" s="28" t="s">
        <v>0</v>
      </c>
      <c r="B51" s="28" t="s">
        <v>26</v>
      </c>
      <c r="C51" s="72" t="s">
        <v>402</v>
      </c>
      <c r="D51" s="73" t="s">
        <v>415</v>
      </c>
      <c r="E51" s="72" t="s">
        <v>2</v>
      </c>
      <c r="F51" s="74" t="s">
        <v>3</v>
      </c>
    </row>
    <row r="52" spans="1:6" ht="18" customHeight="1">
      <c r="A52" s="29">
        <v>1</v>
      </c>
      <c r="B52" s="28">
        <v>2</v>
      </c>
      <c r="C52" s="87">
        <v>3</v>
      </c>
      <c r="D52" s="87">
        <v>4</v>
      </c>
      <c r="E52" s="87">
        <v>5</v>
      </c>
      <c r="F52" s="87">
        <v>6</v>
      </c>
    </row>
    <row r="53" spans="1:6" s="6" customFormat="1">
      <c r="A53" s="30" t="s">
        <v>27</v>
      </c>
      <c r="B53" s="31" t="s">
        <v>28</v>
      </c>
      <c r="C53" s="32">
        <f>C54+C55+C56+C57+C58+C60+C59</f>
        <v>1365.1229999999998</v>
      </c>
      <c r="D53" s="32">
        <f>D54+D55+D56+D57+D58+D60+D59</f>
        <v>416.06867999999997</v>
      </c>
      <c r="E53" s="34">
        <f>SUM(D53/C53*100)</f>
        <v>30.47847556593802</v>
      </c>
      <c r="F53" s="34">
        <f>SUM(D53-C53)</f>
        <v>-949.05431999999985</v>
      </c>
    </row>
    <row r="54" spans="1:6" s="6" customFormat="1" ht="31.5" hidden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1333.1</v>
      </c>
      <c r="D55" s="37">
        <v>416.06867999999997</v>
      </c>
      <c r="E55" s="38">
        <f t="shared" ref="E55:E95" si="3">SUM(D55/C55*100)</f>
        <v>31.21061285725002</v>
      </c>
      <c r="F55" s="38">
        <f t="shared" ref="F55:F95" si="4">SUM(D55-C55)</f>
        <v>-917.03131999999994</v>
      </c>
    </row>
    <row r="56" spans="1:6" ht="16.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4"/>
        <v>0</v>
      </c>
    </row>
    <row r="57" spans="1:6" ht="31.5" hidden="1" customHeight="1">
      <c r="A57" s="35" t="s">
        <v>35</v>
      </c>
      <c r="B57" s="39" t="s">
        <v>36</v>
      </c>
      <c r="C57" s="37"/>
      <c r="D57" s="37"/>
      <c r="E57" s="38" t="e">
        <f t="shared" si="3"/>
        <v>#DIV/0!</v>
      </c>
      <c r="F57" s="38">
        <f t="shared" si="4"/>
        <v>0</v>
      </c>
    </row>
    <row r="58" spans="1:6" ht="18.75" customHeight="1">
      <c r="A58" s="35" t="s">
        <v>37</v>
      </c>
      <c r="B58" s="39" t="s">
        <v>38</v>
      </c>
      <c r="C58" s="37">
        <v>24</v>
      </c>
      <c r="D58" s="37">
        <v>0</v>
      </c>
      <c r="E58" s="38">
        <f t="shared" si="3"/>
        <v>0</v>
      </c>
      <c r="F58" s="38">
        <f t="shared" si="4"/>
        <v>-24</v>
      </c>
    </row>
    <row r="59" spans="1:6" ht="13.5" customHeight="1">
      <c r="A59" s="35" t="s">
        <v>39</v>
      </c>
      <c r="B59" s="39" t="s">
        <v>40</v>
      </c>
      <c r="C59" s="40">
        <v>5</v>
      </c>
      <c r="D59" s="40">
        <v>0</v>
      </c>
      <c r="E59" s="38">
        <f t="shared" si="3"/>
        <v>0</v>
      </c>
      <c r="F59" s="38">
        <f t="shared" si="4"/>
        <v>-5</v>
      </c>
    </row>
    <row r="60" spans="1:6" ht="15.75" customHeight="1">
      <c r="A60" s="35" t="s">
        <v>41</v>
      </c>
      <c r="B60" s="39" t="s">
        <v>42</v>
      </c>
      <c r="C60" s="37">
        <v>3.0230000000000001</v>
      </c>
      <c r="D60" s="37">
        <v>0</v>
      </c>
      <c r="E60" s="38">
        <f t="shared" si="3"/>
        <v>0</v>
      </c>
      <c r="F60" s="38">
        <f t="shared" si="4"/>
        <v>-3.0230000000000001</v>
      </c>
    </row>
    <row r="61" spans="1:6" s="6" customFormat="1">
      <c r="A61" s="41" t="s">
        <v>43</v>
      </c>
      <c r="B61" s="42" t="s">
        <v>44</v>
      </c>
      <c r="C61" s="32">
        <f>C62</f>
        <v>90.341999999999999</v>
      </c>
      <c r="D61" s="32">
        <f>D62</f>
        <v>29.942920000000001</v>
      </c>
      <c r="E61" s="34">
        <f t="shared" si="3"/>
        <v>33.143964047729739</v>
      </c>
      <c r="F61" s="34">
        <f t="shared" si="4"/>
        <v>-60.399079999999998</v>
      </c>
    </row>
    <row r="62" spans="1:6">
      <c r="A62" s="43" t="s">
        <v>45</v>
      </c>
      <c r="B62" s="44" t="s">
        <v>46</v>
      </c>
      <c r="C62" s="37">
        <v>90.341999999999999</v>
      </c>
      <c r="D62" s="37">
        <v>29.942920000000001</v>
      </c>
      <c r="E62" s="38">
        <f t="shared" si="3"/>
        <v>33.143964047729739</v>
      </c>
      <c r="F62" s="38">
        <f t="shared" si="4"/>
        <v>-60.399079999999998</v>
      </c>
    </row>
    <row r="63" spans="1:6" s="6" customFormat="1" ht="16.5" customHeight="1">
      <c r="A63" s="30" t="s">
        <v>47</v>
      </c>
      <c r="B63" s="31" t="s">
        <v>48</v>
      </c>
      <c r="C63" s="32">
        <f>C67+C66+C68</f>
        <v>12</v>
      </c>
      <c r="D63" s="32">
        <f>D67+D66+D68</f>
        <v>3</v>
      </c>
      <c r="E63" s="34">
        <f t="shared" si="3"/>
        <v>25</v>
      </c>
      <c r="F63" s="34">
        <f t="shared" si="4"/>
        <v>-9</v>
      </c>
    </row>
    <row r="64" spans="1:6" hidden="1">
      <c r="A64" s="35" t="s">
        <v>49</v>
      </c>
      <c r="B64" s="39" t="s">
        <v>50</v>
      </c>
      <c r="C64" s="37"/>
      <c r="D64" s="37"/>
      <c r="E64" s="34" t="e">
        <f t="shared" si="3"/>
        <v>#DIV/0!</v>
      </c>
      <c r="F64" s="34">
        <f t="shared" si="4"/>
        <v>0</v>
      </c>
    </row>
    <row r="65" spans="1:7" ht="19.5" hidden="1" customHeight="1">
      <c r="A65" s="45" t="s">
        <v>51</v>
      </c>
      <c r="B65" s="39" t="s">
        <v>52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8" customHeight="1">
      <c r="A66" s="46" t="s">
        <v>53</v>
      </c>
      <c r="B66" s="47" t="s">
        <v>54</v>
      </c>
      <c r="C66" s="96">
        <v>2</v>
      </c>
      <c r="D66" s="37">
        <v>0</v>
      </c>
      <c r="E66" s="34">
        <f t="shared" si="3"/>
        <v>0</v>
      </c>
      <c r="F66" s="34">
        <f t="shared" si="4"/>
        <v>-2</v>
      </c>
    </row>
    <row r="67" spans="1:7" ht="15.75" customHeight="1">
      <c r="A67" s="46" t="s">
        <v>214</v>
      </c>
      <c r="B67" s="47" t="s">
        <v>215</v>
      </c>
      <c r="C67" s="37">
        <v>8</v>
      </c>
      <c r="D67" s="37">
        <v>3</v>
      </c>
      <c r="E67" s="34">
        <f t="shared" si="3"/>
        <v>37.5</v>
      </c>
      <c r="F67" s="34">
        <f t="shared" si="4"/>
        <v>-5</v>
      </c>
    </row>
    <row r="68" spans="1:7" ht="15.75" customHeight="1">
      <c r="A68" s="46" t="s">
        <v>339</v>
      </c>
      <c r="B68" s="47" t="s">
        <v>340</v>
      </c>
      <c r="C68" s="37">
        <v>2</v>
      </c>
      <c r="D68" s="37">
        <v>0</v>
      </c>
      <c r="E68" s="34"/>
      <c r="F68" s="34"/>
    </row>
    <row r="69" spans="1:7" s="6" customFormat="1">
      <c r="A69" s="30" t="s">
        <v>55</v>
      </c>
      <c r="B69" s="31" t="s">
        <v>56</v>
      </c>
      <c r="C69" s="48">
        <f>SUM(C70:C73)</f>
        <v>7492.35203</v>
      </c>
      <c r="D69" s="48">
        <f>SUM(D70:D73)</f>
        <v>199.80199999999999</v>
      </c>
      <c r="E69" s="34">
        <f t="shared" si="3"/>
        <v>2.666746025813739</v>
      </c>
      <c r="F69" s="34">
        <f t="shared" si="4"/>
        <v>-7292.5500300000003</v>
      </c>
    </row>
    <row r="70" spans="1:7" ht="15" customHeight="1">
      <c r="A70" s="35" t="s">
        <v>57</v>
      </c>
      <c r="B70" s="39" t="s">
        <v>58</v>
      </c>
      <c r="C70" s="49">
        <v>14.316000000000001</v>
      </c>
      <c r="D70" s="37">
        <v>0</v>
      </c>
      <c r="E70" s="38">
        <f t="shared" si="3"/>
        <v>0</v>
      </c>
      <c r="F70" s="38">
        <f t="shared" si="4"/>
        <v>-14.316000000000001</v>
      </c>
    </row>
    <row r="71" spans="1:7" s="6" customFormat="1" ht="18" customHeight="1">
      <c r="A71" s="35" t="s">
        <v>59</v>
      </c>
      <c r="B71" s="39" t="s">
        <v>60</v>
      </c>
      <c r="C71" s="49">
        <v>3531.5874199999998</v>
      </c>
      <c r="D71" s="37">
        <v>0</v>
      </c>
      <c r="E71" s="38">
        <f t="shared" si="3"/>
        <v>0</v>
      </c>
      <c r="F71" s="38">
        <f t="shared" si="4"/>
        <v>-3531.5874199999998</v>
      </c>
      <c r="G71" s="50"/>
    </row>
    <row r="72" spans="1:7">
      <c r="A72" s="35" t="s">
        <v>61</v>
      </c>
      <c r="B72" s="39" t="s">
        <v>62</v>
      </c>
      <c r="C72" s="49">
        <v>3946.4486099999999</v>
      </c>
      <c r="D72" s="37">
        <v>199.80199999999999</v>
      </c>
      <c r="E72" s="38">
        <f t="shared" si="3"/>
        <v>5.0628304013313885</v>
      </c>
      <c r="F72" s="38">
        <f t="shared" si="4"/>
        <v>-3746.6466099999998</v>
      </c>
    </row>
    <row r="73" spans="1:7">
      <c r="A73" s="35" t="s">
        <v>63</v>
      </c>
      <c r="B73" s="39" t="s">
        <v>64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6.5" customHeight="1">
      <c r="A74" s="30" t="s">
        <v>65</v>
      </c>
      <c r="B74" s="31" t="s">
        <v>66</v>
      </c>
      <c r="C74" s="32">
        <f>SUM(C75:C77)</f>
        <v>3325.431</v>
      </c>
      <c r="D74" s="32">
        <f>SUM(D76:D77)</f>
        <v>51.89</v>
      </c>
      <c r="E74" s="34">
        <f t="shared" si="3"/>
        <v>1.5603992384746519</v>
      </c>
      <c r="F74" s="34">
        <f t="shared" si="4"/>
        <v>-3273.5410000000002</v>
      </c>
    </row>
    <row r="75" spans="1:7" hidden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ht="17.25" customHeight="1">
      <c r="A76" s="35" t="s">
        <v>69</v>
      </c>
      <c r="B76" s="51" t="s">
        <v>70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>
      <c r="A77" s="35" t="s">
        <v>71</v>
      </c>
      <c r="B77" s="39" t="s">
        <v>72</v>
      </c>
      <c r="C77" s="37">
        <v>3325.431</v>
      </c>
      <c r="D77" s="37">
        <v>51.89</v>
      </c>
      <c r="E77" s="38">
        <f>SUM(D77/C77*100)</f>
        <v>1.5603992384746519</v>
      </c>
      <c r="F77" s="38">
        <f t="shared" si="4"/>
        <v>-3273.5410000000002</v>
      </c>
    </row>
    <row r="78" spans="1:7" s="6" customFormat="1">
      <c r="A78" s="30" t="s">
        <v>83</v>
      </c>
      <c r="B78" s="31" t="s">
        <v>84</v>
      </c>
      <c r="C78" s="32">
        <f>C79</f>
        <v>1059.5530000000001</v>
      </c>
      <c r="D78" s="32">
        <f>SUM(D79)</f>
        <v>277.2518</v>
      </c>
      <c r="E78" s="34">
        <f t="shared" si="3"/>
        <v>26.166864706154385</v>
      </c>
      <c r="F78" s="34">
        <f t="shared" si="4"/>
        <v>-782.30120000000011</v>
      </c>
    </row>
    <row r="79" spans="1:7" ht="20.25" customHeight="1">
      <c r="A79" s="35" t="s">
        <v>85</v>
      </c>
      <c r="B79" s="39" t="s">
        <v>229</v>
      </c>
      <c r="C79" s="37">
        <v>1059.5530000000001</v>
      </c>
      <c r="D79" s="37">
        <v>277.2518</v>
      </c>
      <c r="E79" s="38">
        <f t="shared" si="3"/>
        <v>26.166864706154385</v>
      </c>
      <c r="F79" s="38">
        <f t="shared" si="4"/>
        <v>-782.30120000000011</v>
      </c>
    </row>
    <row r="80" spans="1:7" s="6" customFormat="1" ht="0.75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3"/>
        <v>#DIV/0!</v>
      </c>
      <c r="F80" s="34">
        <f t="shared" si="4"/>
        <v>0</v>
      </c>
    </row>
    <row r="81" spans="1:6" ht="1.5" customHeight="1">
      <c r="A81" s="53">
        <v>1001</v>
      </c>
      <c r="B81" s="54" t="s">
        <v>87</v>
      </c>
      <c r="C81" s="37"/>
      <c r="D81" s="37"/>
      <c r="E81" s="38" t="e">
        <f t="shared" si="3"/>
        <v>#DIV/0!</v>
      </c>
      <c r="F81" s="38">
        <f t="shared" si="4"/>
        <v>0</v>
      </c>
    </row>
    <row r="82" spans="1:6" ht="27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ht="27.75" hidden="1" customHeight="1">
      <c r="A83" s="53">
        <v>1004</v>
      </c>
      <c r="B83" s="54" t="s">
        <v>89</v>
      </c>
      <c r="C83" s="37"/>
      <c r="D83" s="55"/>
      <c r="E83" s="38" t="e">
        <f t="shared" si="3"/>
        <v>#DIV/0!</v>
      </c>
      <c r="F83" s="38">
        <f t="shared" si="4"/>
        <v>0</v>
      </c>
    </row>
    <row r="84" spans="1:6" ht="23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4"/>
        <v>0</v>
      </c>
    </row>
    <row r="85" spans="1:6" ht="17.25" customHeight="1">
      <c r="A85" s="30" t="s">
        <v>92</v>
      </c>
      <c r="B85" s="31" t="s">
        <v>93</v>
      </c>
      <c r="C85" s="32">
        <f>C86+C87+C88+C89+C90</f>
        <v>2</v>
      </c>
      <c r="D85" s="32">
        <f>D86+D87+D88+D89+D90</f>
        <v>0</v>
      </c>
      <c r="E85" s="38">
        <f t="shared" si="3"/>
        <v>0</v>
      </c>
      <c r="F85" s="22">
        <f>F86+F87+F88+F89+F90</f>
        <v>-2</v>
      </c>
    </row>
    <row r="86" spans="1:6" ht="15" customHeight="1">
      <c r="A86" s="35" t="s">
        <v>94</v>
      </c>
      <c r="B86" s="39" t="s">
        <v>95</v>
      </c>
      <c r="C86" s="237">
        <v>2</v>
      </c>
      <c r="D86" s="237">
        <v>0</v>
      </c>
      <c r="E86" s="38">
        <f t="shared" si="3"/>
        <v>0</v>
      </c>
      <c r="F86" s="38">
        <f>SUM(D86-C86)</f>
        <v>-2</v>
      </c>
    </row>
    <row r="87" spans="1:6" ht="15.75" hidden="1" customHeight="1">
      <c r="A87" s="35" t="s">
        <v>96</v>
      </c>
      <c r="B87" s="39" t="s">
        <v>97</v>
      </c>
      <c r="C87" s="237"/>
      <c r="D87" s="237"/>
      <c r="E87" s="38" t="e">
        <f t="shared" si="3"/>
        <v>#DIV/0!</v>
      </c>
      <c r="F87" s="38">
        <f>SUM(D87-C87)</f>
        <v>0</v>
      </c>
    </row>
    <row r="88" spans="1:6" ht="15.75" hidden="1" customHeight="1">
      <c r="A88" s="35" t="s">
        <v>98</v>
      </c>
      <c r="B88" s="39" t="s">
        <v>99</v>
      </c>
      <c r="C88" s="237"/>
      <c r="D88" s="237"/>
      <c r="E88" s="38" t="e">
        <f t="shared" si="3"/>
        <v>#DIV/0!</v>
      </c>
      <c r="F88" s="38"/>
    </row>
    <row r="89" spans="1:6" ht="15.75" hidden="1" customHeight="1">
      <c r="A89" s="35" t="s">
        <v>100</v>
      </c>
      <c r="B89" s="39" t="s">
        <v>101</v>
      </c>
      <c r="C89" s="237"/>
      <c r="D89" s="237"/>
      <c r="E89" s="38" t="e">
        <f t="shared" si="3"/>
        <v>#DIV/0!</v>
      </c>
      <c r="F89" s="38"/>
    </row>
    <row r="90" spans="1:6" ht="15.75" hidden="1" customHeight="1">
      <c r="A90" s="35" t="s">
        <v>102</v>
      </c>
      <c r="B90" s="39" t="s">
        <v>103</v>
      </c>
      <c r="C90" s="237"/>
      <c r="D90" s="237"/>
      <c r="E90" s="38" t="e">
        <f t="shared" si="3"/>
        <v>#DIV/0!</v>
      </c>
      <c r="F90" s="38"/>
    </row>
    <row r="91" spans="1:6" s="6" customFormat="1" ht="16.5" customHeight="1">
      <c r="A91" s="52">
        <v>1400</v>
      </c>
      <c r="B91" s="56" t="s">
        <v>112</v>
      </c>
      <c r="C91" s="238">
        <f>C92+C93+C94</f>
        <v>0</v>
      </c>
      <c r="D91" s="238">
        <f>SUM(D92:D94)</f>
        <v>0</v>
      </c>
      <c r="E91" s="34" t="e">
        <f t="shared" si="3"/>
        <v>#DIV/0!</v>
      </c>
      <c r="F91" s="34">
        <f t="shared" si="4"/>
        <v>0</v>
      </c>
    </row>
    <row r="92" spans="1:6" ht="23.25" hidden="1" customHeight="1">
      <c r="A92" s="53">
        <v>1401</v>
      </c>
      <c r="B92" s="54" t="s">
        <v>113</v>
      </c>
      <c r="C92" s="239"/>
      <c r="D92" s="237"/>
      <c r="E92" s="38" t="e">
        <f t="shared" si="3"/>
        <v>#DIV/0!</v>
      </c>
      <c r="F92" s="38">
        <f t="shared" si="4"/>
        <v>0</v>
      </c>
    </row>
    <row r="93" spans="1:6" ht="19.5" hidden="1" customHeight="1">
      <c r="A93" s="53">
        <v>1402</v>
      </c>
      <c r="B93" s="54" t="s">
        <v>114</v>
      </c>
      <c r="C93" s="239"/>
      <c r="D93" s="237"/>
      <c r="E93" s="38" t="e">
        <f t="shared" si="3"/>
        <v>#DIV/0!</v>
      </c>
      <c r="F93" s="38">
        <f t="shared" si="4"/>
        <v>0</v>
      </c>
    </row>
    <row r="94" spans="1:6" ht="17.25" hidden="1" customHeight="1">
      <c r="A94" s="53">
        <v>1403</v>
      </c>
      <c r="B94" s="54" t="s">
        <v>115</v>
      </c>
      <c r="C94" s="240">
        <v>0</v>
      </c>
      <c r="D94" s="241">
        <v>0</v>
      </c>
      <c r="E94" s="38" t="e">
        <f t="shared" si="3"/>
        <v>#DIV/0!</v>
      </c>
      <c r="F94" s="38">
        <f t="shared" si="4"/>
        <v>0</v>
      </c>
    </row>
    <row r="95" spans="1:6" s="6" customFormat="1" ht="15.75" customHeight="1">
      <c r="A95" s="52"/>
      <c r="B95" s="57" t="s">
        <v>116</v>
      </c>
      <c r="C95" s="464">
        <f>C53+C61+C63+C69+C74+C78+C85</f>
        <v>13346.801030000001</v>
      </c>
      <c r="D95" s="464">
        <f>D53+D61+D63+D69+D74+D78+D85</f>
        <v>977.95539999999994</v>
      </c>
      <c r="E95" s="34">
        <f t="shared" si="3"/>
        <v>7.3272643969279283</v>
      </c>
      <c r="F95" s="34">
        <f t="shared" si="4"/>
        <v>-12368.84563</v>
      </c>
    </row>
    <row r="96" spans="1:6" ht="16.5" customHeight="1">
      <c r="C96" s="126"/>
      <c r="D96" s="101"/>
    </row>
    <row r="97" spans="1:4" s="113" customFormat="1" ht="20.25" customHeight="1">
      <c r="A97" s="111" t="s">
        <v>117</v>
      </c>
      <c r="B97" s="111"/>
      <c r="C97" s="129"/>
      <c r="D97" s="112"/>
    </row>
    <row r="98" spans="1:4" s="113" customFormat="1" ht="13.5" customHeight="1">
      <c r="A98" s="114" t="s">
        <v>118</v>
      </c>
      <c r="B98" s="114"/>
      <c r="C98" s="118" t="s">
        <v>119</v>
      </c>
    </row>
    <row r="100" spans="1:4" ht="5.25" customHeight="1"/>
  </sheetData>
  <customSheetViews>
    <customSheetView guid="{61528DAC-5C4C-48F4-ADE2-8A724B05A086}" scale="70" showPageBreaks="1" hiddenRows="1" view="pageBreakPreview" topLeftCell="A10">
      <selection activeCell="D86" sqref="D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32">
      <selection activeCell="F67" sqref="F67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3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4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6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7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8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N33"/>
  <sheetViews>
    <sheetView tabSelected="1" view="pageBreakPreview" topLeftCell="EB1" zoomScale="70" zoomScaleNormal="100" zoomScaleSheetLayoutView="70" workbookViewId="0">
      <selection activeCell="CJ21" sqref="CJ21"/>
    </sheetView>
  </sheetViews>
  <sheetFormatPr defaultRowHeight="15"/>
  <cols>
    <col min="1" max="1" width="6.140625" style="153" customWidth="1"/>
    <col min="2" max="2" width="26.42578125" style="153" customWidth="1"/>
    <col min="3" max="3" width="17" style="153" customWidth="1"/>
    <col min="4" max="4" width="15" style="154" customWidth="1"/>
    <col min="5" max="5" width="14.42578125" style="153" customWidth="1"/>
    <col min="6" max="6" width="15.42578125" style="153" customWidth="1"/>
    <col min="7" max="7" width="11.5703125" style="153" customWidth="1"/>
    <col min="8" max="8" width="9" style="153" customWidth="1"/>
    <col min="9" max="9" width="11.85546875" style="153" customWidth="1"/>
    <col min="10" max="10" width="13.5703125" style="153" customWidth="1"/>
    <col min="11" max="11" width="13" style="153" bestFit="1" customWidth="1"/>
    <col min="12" max="12" width="13.85546875" style="153" customWidth="1"/>
    <col min="13" max="13" width="12.42578125" style="153" customWidth="1"/>
    <col min="14" max="14" width="13" style="153" bestFit="1" customWidth="1"/>
    <col min="15" max="15" width="12.42578125" style="153" customWidth="1"/>
    <col min="16" max="16" width="15.7109375" style="153" customWidth="1"/>
    <col min="17" max="17" width="10.140625" style="153" customWidth="1"/>
    <col min="18" max="18" width="16.7109375" style="153" bestFit="1" customWidth="1"/>
    <col min="19" max="19" width="14" style="153" customWidth="1"/>
    <col min="20" max="20" width="10" style="153" customWidth="1"/>
    <col min="21" max="21" width="10.5703125" style="153" customWidth="1"/>
    <col min="22" max="22" width="12.140625" style="153" customWidth="1"/>
    <col min="23" max="23" width="12.28515625" style="153" customWidth="1"/>
    <col min="24" max="24" width="13.28515625" style="153" customWidth="1"/>
    <col min="25" max="25" width="11.5703125" style="153" customWidth="1"/>
    <col min="26" max="26" width="12.5703125" style="153" customWidth="1"/>
    <col min="27" max="28" width="14.85546875" style="153" customWidth="1"/>
    <col min="29" max="29" width="10.7109375" style="153" customWidth="1"/>
    <col min="30" max="30" width="17" style="153" customWidth="1"/>
    <col min="31" max="31" width="15.7109375" style="153" customWidth="1"/>
    <col min="32" max="32" width="10" style="153" customWidth="1"/>
    <col min="33" max="33" width="13.85546875" style="153" customWidth="1"/>
    <col min="34" max="34" width="12.28515625" style="153" customWidth="1"/>
    <col min="35" max="35" width="11.85546875" style="153" customWidth="1"/>
    <col min="36" max="36" width="12.85546875" style="153" customWidth="1"/>
    <col min="37" max="37" width="8.7109375" style="153" customWidth="1"/>
    <col min="38" max="38" width="13.7109375" style="153" customWidth="1"/>
    <col min="39" max="39" width="10.28515625" style="153" customWidth="1"/>
    <col min="40" max="40" width="10.42578125" style="153" customWidth="1"/>
    <col min="41" max="41" width="16.28515625" style="153" customWidth="1"/>
    <col min="42" max="42" width="14.28515625" style="153" customWidth="1"/>
    <col min="43" max="43" width="13.140625" style="153" customWidth="1"/>
    <col min="44" max="44" width="11" style="153" customWidth="1"/>
    <col min="45" max="45" width="14.42578125" style="153" customWidth="1"/>
    <col min="46" max="46" width="14.7109375" style="153" customWidth="1"/>
    <col min="47" max="47" width="12.42578125" style="153" customWidth="1"/>
    <col min="48" max="48" width="9.42578125" style="153" hidden="1" customWidth="1"/>
    <col min="49" max="49" width="9.7109375" style="153" hidden="1" customWidth="1"/>
    <col min="50" max="50" width="11.85546875" style="153" hidden="1" customWidth="1"/>
    <col min="51" max="51" width="11.140625" style="153" customWidth="1"/>
    <col min="52" max="52" width="12.85546875" style="153" customWidth="1"/>
    <col min="53" max="53" width="11.7109375" style="153" customWidth="1"/>
    <col min="54" max="56" width="9.85546875" style="153" hidden="1" customWidth="1"/>
    <col min="57" max="57" width="13.5703125" style="153" customWidth="1"/>
    <col min="58" max="58" width="12.85546875" style="153" customWidth="1"/>
    <col min="59" max="59" width="16" style="153" customWidth="1"/>
    <col min="60" max="61" width="9.7109375" style="153" hidden="1" customWidth="1"/>
    <col min="62" max="62" width="17.7109375" style="153" hidden="1" customWidth="1"/>
    <col min="63" max="63" width="0.42578125" style="153" customWidth="1"/>
    <col min="64" max="64" width="20.5703125" style="153" hidden="1" customWidth="1"/>
    <col min="65" max="65" width="10.140625" style="153" hidden="1" customWidth="1"/>
    <col min="66" max="66" width="12.7109375" style="153" customWidth="1"/>
    <col min="67" max="67" width="15.28515625" style="153" customWidth="1"/>
    <col min="68" max="68" width="18.5703125" style="153" customWidth="1"/>
    <col min="69" max="69" width="15.28515625" style="153" customWidth="1"/>
    <col min="70" max="70" width="15" style="153" customWidth="1"/>
    <col min="71" max="71" width="12.42578125" style="153" customWidth="1"/>
    <col min="72" max="73" width="9.7109375" style="153" hidden="1" customWidth="1"/>
    <col min="74" max="74" width="9.5703125" style="153" hidden="1" customWidth="1"/>
    <col min="75" max="75" width="9.42578125" style="153" hidden="1" customWidth="1"/>
    <col min="76" max="76" width="9.7109375" style="153" hidden="1" customWidth="1"/>
    <col min="77" max="77" width="10.140625" style="153" hidden="1" customWidth="1"/>
    <col min="78" max="78" width="17" style="153" customWidth="1"/>
    <col min="79" max="79" width="16.140625" style="153" customWidth="1"/>
    <col min="80" max="80" width="14.28515625" style="153" customWidth="1"/>
    <col min="81" max="81" width="16.42578125" style="153" customWidth="1"/>
    <col min="82" max="82" width="15.7109375" style="153" customWidth="1"/>
    <col min="83" max="83" width="12.140625" style="153" customWidth="1"/>
    <col min="84" max="84" width="14.140625" style="153" customWidth="1"/>
    <col min="85" max="85" width="11.28515625" style="153" customWidth="1"/>
    <col min="86" max="86" width="12.5703125" style="153" customWidth="1"/>
    <col min="87" max="87" width="15.42578125" style="153" customWidth="1"/>
    <col min="88" max="88" width="16" style="153" customWidth="1"/>
    <col min="89" max="89" width="14.85546875" style="153" customWidth="1"/>
    <col min="90" max="90" width="17.85546875" style="153" customWidth="1"/>
    <col min="91" max="91" width="16" style="153" customWidth="1"/>
    <col min="92" max="92" width="16.5703125" style="153" customWidth="1"/>
    <col min="93" max="93" width="19.85546875" style="153" customWidth="1"/>
    <col min="94" max="94" width="13.28515625" style="153" customWidth="1"/>
    <col min="95" max="95" width="11.140625" style="153" customWidth="1"/>
    <col min="96" max="96" width="16.7109375" style="153" customWidth="1"/>
    <col min="97" max="97" width="16.85546875" style="153" customWidth="1"/>
    <col min="98" max="98" width="14.42578125" style="153" bestFit="1" customWidth="1"/>
    <col min="99" max="99" width="9.85546875" style="153" bestFit="1" customWidth="1"/>
    <col min="100" max="100" width="10.140625" style="153" customWidth="1"/>
    <col min="101" max="101" width="14.28515625" style="153" customWidth="1"/>
    <col min="102" max="103" width="9.85546875" style="153" hidden="1" customWidth="1"/>
    <col min="104" max="104" width="14.42578125" style="153" hidden="1" customWidth="1"/>
    <col min="105" max="106" width="9.85546875" style="153" hidden="1" customWidth="1"/>
    <col min="107" max="107" width="14.42578125" style="153" hidden="1" customWidth="1"/>
    <col min="108" max="109" width="9.85546875" style="153" hidden="1" customWidth="1"/>
    <col min="110" max="110" width="14.42578125" style="153" hidden="1" customWidth="1"/>
    <col min="111" max="111" width="17.5703125" style="153" customWidth="1"/>
    <col min="112" max="112" width="20.28515625" style="153" customWidth="1"/>
    <col min="113" max="113" width="13" style="153" bestFit="1" customWidth="1"/>
    <col min="114" max="114" width="18" style="153" bestFit="1" customWidth="1"/>
    <col min="115" max="115" width="20.5703125" style="153" customWidth="1"/>
    <col min="116" max="116" width="13.28515625" style="153" customWidth="1"/>
    <col min="117" max="117" width="16.7109375" style="153" customWidth="1"/>
    <col min="118" max="118" width="16.85546875" style="153" customWidth="1"/>
    <col min="119" max="119" width="12.28515625" style="153" customWidth="1"/>
    <col min="120" max="120" width="15.28515625" style="153" customWidth="1"/>
    <col min="121" max="121" width="14.28515625" style="153" customWidth="1"/>
    <col min="122" max="122" width="13.85546875" style="153" customWidth="1"/>
    <col min="123" max="123" width="15.42578125" style="153" customWidth="1"/>
    <col min="124" max="124" width="13.7109375" style="153" customWidth="1"/>
    <col min="125" max="125" width="10.140625" style="153" customWidth="1"/>
    <col min="126" max="126" width="16" style="153" customWidth="1"/>
    <col min="127" max="127" width="14.28515625" style="153" customWidth="1"/>
    <col min="128" max="128" width="10.140625" style="153" customWidth="1"/>
    <col min="129" max="129" width="15.140625" style="153" customWidth="1"/>
    <col min="130" max="130" width="18.5703125" style="153" customWidth="1"/>
    <col min="131" max="131" width="13.7109375" style="153" customWidth="1"/>
    <col min="132" max="132" width="15.28515625" style="153" customWidth="1"/>
    <col min="133" max="133" width="12.42578125" style="153" customWidth="1"/>
    <col min="134" max="134" width="10.140625" style="153" customWidth="1"/>
    <col min="135" max="135" width="18" style="153" customWidth="1"/>
    <col min="136" max="136" width="14.85546875" style="153" customWidth="1"/>
    <col min="137" max="137" width="10.5703125" style="153" customWidth="1"/>
    <col min="138" max="138" width="14.7109375" style="153" customWidth="1"/>
    <col min="139" max="139" width="17.5703125" style="153" customWidth="1"/>
    <col min="140" max="140" width="9.5703125" style="153" customWidth="1"/>
    <col min="141" max="141" width="16.5703125" style="153" customWidth="1"/>
    <col min="142" max="142" width="13.28515625" style="153" customWidth="1"/>
    <col min="143" max="143" width="10.140625" style="153" customWidth="1"/>
    <col min="144" max="144" width="8.5703125" style="153" customWidth="1"/>
    <col min="145" max="145" width="10.85546875" style="153" customWidth="1"/>
    <col min="146" max="146" width="11.42578125" style="153" customWidth="1"/>
    <col min="147" max="147" width="11.85546875" style="153" customWidth="1"/>
    <col min="148" max="148" width="14.140625" style="153" customWidth="1"/>
    <col min="149" max="149" width="10" style="153" customWidth="1"/>
    <col min="150" max="150" width="8.28515625" style="153" customWidth="1"/>
    <col min="151" max="151" width="8.5703125" style="153" customWidth="1"/>
    <col min="152" max="152" width="12.5703125" style="153" customWidth="1"/>
    <col min="153" max="153" width="16.140625" style="153" customWidth="1"/>
    <col min="154" max="154" width="15.7109375" style="153" customWidth="1"/>
    <col min="155" max="155" width="12.7109375" style="153" customWidth="1"/>
    <col min="156" max="156" width="14.85546875" style="153" customWidth="1"/>
    <col min="157" max="16384" width="9.140625" style="153"/>
  </cols>
  <sheetData>
    <row r="1" spans="1:159" ht="18" customHeight="1">
      <c r="X1" s="522" t="s">
        <v>134</v>
      </c>
      <c r="Y1" s="522"/>
      <c r="Z1" s="522"/>
      <c r="AA1" s="156"/>
      <c r="AB1" s="156"/>
      <c r="AC1" s="156"/>
      <c r="AD1" s="517"/>
      <c r="AE1" s="517"/>
      <c r="AF1" s="517"/>
      <c r="AG1" s="157"/>
      <c r="AH1" s="157"/>
      <c r="AI1" s="157"/>
      <c r="AJ1" s="157"/>
      <c r="AK1" s="157"/>
      <c r="AL1" s="157"/>
    </row>
    <row r="2" spans="1:159" ht="19.5" customHeight="1">
      <c r="X2" s="157" t="s">
        <v>135</v>
      </c>
      <c r="Y2" s="157"/>
      <c r="Z2" s="157"/>
      <c r="AA2" s="155"/>
      <c r="AB2" s="155"/>
      <c r="AC2" s="155"/>
      <c r="AD2" s="517"/>
      <c r="AE2" s="517"/>
      <c r="AF2" s="517"/>
      <c r="AG2" s="157"/>
      <c r="AH2" s="157"/>
      <c r="AI2" s="157"/>
      <c r="AJ2" s="157"/>
      <c r="AK2" s="157"/>
      <c r="AL2" s="157"/>
    </row>
    <row r="3" spans="1:159" ht="30.75" customHeight="1">
      <c r="A3" s="158"/>
      <c r="B3" s="346"/>
      <c r="C3" s="346"/>
      <c r="D3" s="347"/>
      <c r="E3" s="346"/>
      <c r="F3" s="346"/>
      <c r="G3" s="346"/>
      <c r="H3" s="346"/>
      <c r="I3" s="346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527" t="s">
        <v>136</v>
      </c>
      <c r="Y3" s="527"/>
      <c r="Z3" s="527"/>
      <c r="AA3" s="158"/>
      <c r="AB3" s="158"/>
      <c r="AC3" s="158"/>
      <c r="AD3" s="521"/>
      <c r="AE3" s="521"/>
      <c r="AF3" s="521"/>
      <c r="AG3" s="159"/>
      <c r="AH3" s="159"/>
      <c r="AI3" s="159"/>
      <c r="AJ3" s="159"/>
      <c r="AK3" s="159"/>
      <c r="AL3" s="159"/>
      <c r="AM3" s="158"/>
      <c r="AN3" s="158"/>
      <c r="AO3" s="158"/>
      <c r="AP3" s="158"/>
      <c r="AQ3" s="158"/>
      <c r="AR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</row>
    <row r="4" spans="1:159" ht="24" customHeight="1">
      <c r="B4" s="525" t="s">
        <v>137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160"/>
      <c r="AB4" s="160"/>
      <c r="AC4" s="160"/>
      <c r="AD4" s="160"/>
      <c r="AE4" s="160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</row>
    <row r="5" spans="1:159" ht="20.25" customHeight="1">
      <c r="B5" s="523" t="s">
        <v>413</v>
      </c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161"/>
      <c r="AB5" s="161"/>
      <c r="AC5" s="161"/>
      <c r="AD5" s="161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</row>
    <row r="6" spans="1:159" ht="15" customHeight="1">
      <c r="A6" s="158"/>
      <c r="B6" s="349"/>
      <c r="C6" s="350"/>
      <c r="D6" s="351"/>
      <c r="E6" s="349"/>
      <c r="F6" s="349"/>
      <c r="G6" s="352"/>
      <c r="H6" s="352"/>
      <c r="I6" s="524"/>
      <c r="J6" s="524"/>
      <c r="K6" s="524"/>
      <c r="L6" s="524"/>
      <c r="M6" s="524"/>
      <c r="N6" s="524"/>
      <c r="O6" s="524"/>
      <c r="P6" s="524"/>
      <c r="Q6" s="524"/>
      <c r="R6" s="524"/>
      <c r="S6" s="524"/>
      <c r="T6" s="524"/>
      <c r="U6" s="524"/>
      <c r="V6" s="524"/>
      <c r="W6" s="524"/>
      <c r="X6" s="524"/>
      <c r="Y6" s="349"/>
      <c r="Z6" s="352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W6" s="158"/>
      <c r="EX6" s="158"/>
      <c r="EY6" s="158"/>
    </row>
    <row r="7" spans="1:159" s="162" customFormat="1" ht="15" customHeight="1">
      <c r="A7" s="502" t="s">
        <v>138</v>
      </c>
      <c r="B7" s="502" t="s">
        <v>139</v>
      </c>
      <c r="C7" s="493" t="s">
        <v>140</v>
      </c>
      <c r="D7" s="494"/>
      <c r="E7" s="495"/>
      <c r="F7" s="273" t="s">
        <v>141</v>
      </c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5"/>
      <c r="DD7" s="274"/>
      <c r="DE7" s="274"/>
      <c r="DF7" s="275"/>
      <c r="DG7" s="493" t="s">
        <v>142</v>
      </c>
      <c r="DH7" s="494"/>
      <c r="DI7" s="495"/>
      <c r="DJ7" s="493"/>
      <c r="DK7" s="494"/>
      <c r="DL7" s="494"/>
      <c r="DM7" s="494"/>
      <c r="DN7" s="494"/>
      <c r="DO7" s="494"/>
      <c r="DP7" s="494"/>
      <c r="DQ7" s="494"/>
      <c r="DR7" s="494"/>
      <c r="DS7" s="494"/>
      <c r="DT7" s="494"/>
      <c r="DU7" s="494"/>
      <c r="DV7" s="494"/>
      <c r="DW7" s="494"/>
      <c r="DX7" s="494"/>
      <c r="DY7" s="494"/>
      <c r="DZ7" s="494"/>
      <c r="EA7" s="494"/>
      <c r="EB7" s="494"/>
      <c r="EC7" s="494"/>
      <c r="ED7" s="494"/>
      <c r="EE7" s="494"/>
      <c r="EF7" s="494"/>
      <c r="EG7" s="494"/>
      <c r="EH7" s="494"/>
      <c r="EI7" s="494"/>
      <c r="EJ7" s="494"/>
      <c r="EK7" s="494"/>
      <c r="EL7" s="494"/>
      <c r="EM7" s="494"/>
      <c r="EN7" s="494"/>
      <c r="EO7" s="494"/>
      <c r="EP7" s="494"/>
      <c r="EQ7" s="494"/>
      <c r="ER7" s="494"/>
      <c r="ES7" s="494"/>
      <c r="ET7" s="494"/>
      <c r="EU7" s="494"/>
      <c r="EV7" s="495"/>
      <c r="EW7" s="493" t="s">
        <v>143</v>
      </c>
      <c r="EX7" s="494"/>
      <c r="EY7" s="495"/>
    </row>
    <row r="8" spans="1:159" s="162" customFormat="1" ht="15" customHeight="1">
      <c r="A8" s="502"/>
      <c r="B8" s="502"/>
      <c r="C8" s="496"/>
      <c r="D8" s="497"/>
      <c r="E8" s="498"/>
      <c r="F8" s="496" t="s">
        <v>144</v>
      </c>
      <c r="G8" s="497"/>
      <c r="H8" s="498"/>
      <c r="I8" s="518" t="s">
        <v>145</v>
      </c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519"/>
      <c r="W8" s="519"/>
      <c r="X8" s="519"/>
      <c r="Y8" s="519"/>
      <c r="Z8" s="519"/>
      <c r="AA8" s="519"/>
      <c r="AB8" s="519"/>
      <c r="AC8" s="519"/>
      <c r="AD8" s="519"/>
      <c r="AE8" s="519"/>
      <c r="AF8" s="519"/>
      <c r="AG8" s="519"/>
      <c r="AH8" s="519"/>
      <c r="AI8" s="519"/>
      <c r="AJ8" s="519"/>
      <c r="AK8" s="519"/>
      <c r="AL8" s="519"/>
      <c r="AM8" s="519"/>
      <c r="AN8" s="519"/>
      <c r="AO8" s="519"/>
      <c r="AP8" s="519"/>
      <c r="AQ8" s="519"/>
      <c r="AR8" s="519"/>
      <c r="AS8" s="519"/>
      <c r="AT8" s="519"/>
      <c r="AU8" s="519"/>
      <c r="AV8" s="519"/>
      <c r="AW8" s="519"/>
      <c r="AX8" s="520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7"/>
      <c r="BT8" s="278"/>
      <c r="BU8" s="278"/>
      <c r="BV8" s="278"/>
      <c r="BW8" s="279"/>
      <c r="BX8" s="279"/>
      <c r="BY8" s="279"/>
      <c r="BZ8" s="502" t="s">
        <v>146</v>
      </c>
      <c r="CA8" s="502"/>
      <c r="CB8" s="502"/>
      <c r="CC8" s="499" t="s">
        <v>145</v>
      </c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280"/>
      <c r="CP8" s="280"/>
      <c r="CQ8" s="280"/>
      <c r="CR8" s="280"/>
      <c r="CS8" s="280"/>
      <c r="CT8" s="280"/>
      <c r="CU8" s="281"/>
      <c r="CV8" s="281"/>
      <c r="CW8" s="282"/>
      <c r="CX8" s="496" t="s">
        <v>147</v>
      </c>
      <c r="CY8" s="497"/>
      <c r="CZ8" s="498"/>
      <c r="DA8" s="528"/>
      <c r="DB8" s="529"/>
      <c r="DC8" s="530"/>
      <c r="DD8" s="528"/>
      <c r="DE8" s="529"/>
      <c r="DF8" s="530"/>
      <c r="DG8" s="496"/>
      <c r="DH8" s="497"/>
      <c r="DI8" s="498"/>
      <c r="DJ8" s="496" t="s">
        <v>145</v>
      </c>
      <c r="DK8" s="497"/>
      <c r="DL8" s="497"/>
      <c r="DM8" s="497"/>
      <c r="DN8" s="497"/>
      <c r="DO8" s="497"/>
      <c r="DP8" s="497"/>
      <c r="DQ8" s="497"/>
      <c r="DR8" s="497"/>
      <c r="DS8" s="497"/>
      <c r="DT8" s="497"/>
      <c r="DU8" s="497"/>
      <c r="DV8" s="497"/>
      <c r="DW8" s="497"/>
      <c r="DX8" s="497"/>
      <c r="DY8" s="497"/>
      <c r="DZ8" s="497"/>
      <c r="EA8" s="497"/>
      <c r="EB8" s="497"/>
      <c r="EC8" s="497"/>
      <c r="ED8" s="497"/>
      <c r="EE8" s="497"/>
      <c r="EF8" s="497"/>
      <c r="EG8" s="497"/>
      <c r="EH8" s="497"/>
      <c r="EI8" s="497"/>
      <c r="EJ8" s="497"/>
      <c r="EK8" s="497"/>
      <c r="EL8" s="497"/>
      <c r="EM8" s="497"/>
      <c r="EN8" s="497"/>
      <c r="EO8" s="497"/>
      <c r="EP8" s="497"/>
      <c r="EQ8" s="497"/>
      <c r="ER8" s="497"/>
      <c r="ES8" s="497"/>
      <c r="ET8" s="497"/>
      <c r="EU8" s="497"/>
      <c r="EV8" s="498"/>
      <c r="EW8" s="496"/>
      <c r="EX8" s="497"/>
      <c r="EY8" s="498"/>
    </row>
    <row r="9" spans="1:159" s="162" customFormat="1" ht="15" customHeight="1">
      <c r="A9" s="502"/>
      <c r="B9" s="502"/>
      <c r="C9" s="496"/>
      <c r="D9" s="497"/>
      <c r="E9" s="498"/>
      <c r="F9" s="496"/>
      <c r="G9" s="497"/>
      <c r="H9" s="498"/>
      <c r="I9" s="493" t="s">
        <v>148</v>
      </c>
      <c r="J9" s="494"/>
      <c r="K9" s="495"/>
      <c r="L9" s="493" t="s">
        <v>278</v>
      </c>
      <c r="M9" s="494"/>
      <c r="N9" s="495"/>
      <c r="O9" s="493" t="s">
        <v>281</v>
      </c>
      <c r="P9" s="494"/>
      <c r="Q9" s="495"/>
      <c r="R9" s="493" t="s">
        <v>279</v>
      </c>
      <c r="S9" s="494"/>
      <c r="T9" s="495"/>
      <c r="U9" s="493" t="s">
        <v>280</v>
      </c>
      <c r="V9" s="494"/>
      <c r="W9" s="495"/>
      <c r="X9" s="493" t="s">
        <v>149</v>
      </c>
      <c r="Y9" s="494"/>
      <c r="Z9" s="495"/>
      <c r="AA9" s="493" t="s">
        <v>150</v>
      </c>
      <c r="AB9" s="494"/>
      <c r="AC9" s="495"/>
      <c r="AD9" s="493" t="s">
        <v>151</v>
      </c>
      <c r="AE9" s="494"/>
      <c r="AF9" s="495"/>
      <c r="AG9" s="502" t="s">
        <v>152</v>
      </c>
      <c r="AH9" s="502"/>
      <c r="AI9" s="502"/>
      <c r="AJ9" s="493" t="s">
        <v>243</v>
      </c>
      <c r="AK9" s="494"/>
      <c r="AL9" s="495"/>
      <c r="AM9" s="493" t="s">
        <v>153</v>
      </c>
      <c r="AN9" s="494"/>
      <c r="AO9" s="495"/>
      <c r="AP9" s="493" t="s">
        <v>327</v>
      </c>
      <c r="AQ9" s="494"/>
      <c r="AR9" s="495"/>
      <c r="AS9" s="493" t="s">
        <v>154</v>
      </c>
      <c r="AT9" s="494"/>
      <c r="AU9" s="495"/>
      <c r="AV9" s="493" t="s">
        <v>155</v>
      </c>
      <c r="AW9" s="494"/>
      <c r="AX9" s="495"/>
      <c r="AY9" s="493" t="s">
        <v>245</v>
      </c>
      <c r="AZ9" s="494"/>
      <c r="BA9" s="495"/>
      <c r="BB9" s="493" t="s">
        <v>337</v>
      </c>
      <c r="BC9" s="494"/>
      <c r="BD9" s="495"/>
      <c r="BE9" s="493" t="s">
        <v>400</v>
      </c>
      <c r="BF9" s="494"/>
      <c r="BG9" s="495"/>
      <c r="BH9" s="493" t="s">
        <v>156</v>
      </c>
      <c r="BI9" s="494"/>
      <c r="BJ9" s="495"/>
      <c r="BK9" s="493" t="s">
        <v>271</v>
      </c>
      <c r="BL9" s="494"/>
      <c r="BM9" s="495"/>
      <c r="BN9" s="493" t="s">
        <v>241</v>
      </c>
      <c r="BO9" s="494"/>
      <c r="BP9" s="495"/>
      <c r="BQ9" s="493" t="s">
        <v>157</v>
      </c>
      <c r="BR9" s="494"/>
      <c r="BS9" s="495"/>
      <c r="BT9" s="493" t="s">
        <v>158</v>
      </c>
      <c r="BU9" s="494"/>
      <c r="BV9" s="495"/>
      <c r="BW9" s="496" t="s">
        <v>159</v>
      </c>
      <c r="BX9" s="497"/>
      <c r="BY9" s="497"/>
      <c r="BZ9" s="502"/>
      <c r="CA9" s="502"/>
      <c r="CB9" s="502"/>
      <c r="CC9" s="493" t="s">
        <v>328</v>
      </c>
      <c r="CD9" s="494"/>
      <c r="CE9" s="495"/>
      <c r="CF9" s="493" t="s">
        <v>329</v>
      </c>
      <c r="CG9" s="494"/>
      <c r="CH9" s="495"/>
      <c r="CI9" s="493" t="s">
        <v>160</v>
      </c>
      <c r="CJ9" s="494"/>
      <c r="CK9" s="495"/>
      <c r="CL9" s="493" t="s">
        <v>161</v>
      </c>
      <c r="CM9" s="494"/>
      <c r="CN9" s="495"/>
      <c r="CO9" s="493" t="s">
        <v>21</v>
      </c>
      <c r="CP9" s="494"/>
      <c r="CQ9" s="495"/>
      <c r="CR9" s="493" t="s">
        <v>288</v>
      </c>
      <c r="CS9" s="494"/>
      <c r="CT9" s="495"/>
      <c r="CU9" s="493" t="s">
        <v>330</v>
      </c>
      <c r="CV9" s="494"/>
      <c r="CW9" s="495"/>
      <c r="CX9" s="496"/>
      <c r="CY9" s="497"/>
      <c r="CZ9" s="498"/>
      <c r="DA9" s="493" t="s">
        <v>256</v>
      </c>
      <c r="DB9" s="494"/>
      <c r="DC9" s="495"/>
      <c r="DD9" s="502" t="s">
        <v>162</v>
      </c>
      <c r="DE9" s="502"/>
      <c r="DF9" s="502"/>
      <c r="DG9" s="496"/>
      <c r="DH9" s="497"/>
      <c r="DI9" s="498"/>
      <c r="DJ9" s="503" t="s">
        <v>163</v>
      </c>
      <c r="DK9" s="504"/>
      <c r="DL9" s="505"/>
      <c r="DM9" s="512" t="s">
        <v>141</v>
      </c>
      <c r="DN9" s="513"/>
      <c r="DO9" s="513"/>
      <c r="DP9" s="513"/>
      <c r="DQ9" s="513"/>
      <c r="DR9" s="513"/>
      <c r="DS9" s="513"/>
      <c r="DT9" s="513"/>
      <c r="DU9" s="513"/>
      <c r="DV9" s="513"/>
      <c r="DW9" s="513"/>
      <c r="DX9" s="514"/>
      <c r="DY9" s="503" t="s">
        <v>164</v>
      </c>
      <c r="DZ9" s="504"/>
      <c r="EA9" s="505"/>
      <c r="EB9" s="503" t="s">
        <v>165</v>
      </c>
      <c r="EC9" s="504"/>
      <c r="ED9" s="505"/>
      <c r="EE9" s="503" t="s">
        <v>166</v>
      </c>
      <c r="EF9" s="504"/>
      <c r="EG9" s="505"/>
      <c r="EH9" s="503" t="s">
        <v>167</v>
      </c>
      <c r="EI9" s="504"/>
      <c r="EJ9" s="505"/>
      <c r="EK9" s="493" t="s">
        <v>282</v>
      </c>
      <c r="EL9" s="494"/>
      <c r="EM9" s="495"/>
      <c r="EN9" s="493" t="s">
        <v>168</v>
      </c>
      <c r="EO9" s="494"/>
      <c r="EP9" s="495"/>
      <c r="EQ9" s="493" t="s">
        <v>314</v>
      </c>
      <c r="ER9" s="494"/>
      <c r="ES9" s="495"/>
      <c r="ET9" s="502" t="s">
        <v>284</v>
      </c>
      <c r="EU9" s="502"/>
      <c r="EV9" s="502"/>
      <c r="EW9" s="496"/>
      <c r="EX9" s="497"/>
      <c r="EY9" s="498"/>
    </row>
    <row r="10" spans="1:159" s="162" customFormat="1" ht="62.25" customHeight="1">
      <c r="A10" s="502"/>
      <c r="B10" s="502"/>
      <c r="C10" s="496"/>
      <c r="D10" s="497"/>
      <c r="E10" s="498"/>
      <c r="F10" s="496"/>
      <c r="G10" s="497"/>
      <c r="H10" s="498"/>
      <c r="I10" s="496"/>
      <c r="J10" s="497"/>
      <c r="K10" s="498"/>
      <c r="L10" s="496"/>
      <c r="M10" s="497"/>
      <c r="N10" s="498"/>
      <c r="O10" s="496"/>
      <c r="P10" s="497"/>
      <c r="Q10" s="498"/>
      <c r="R10" s="496"/>
      <c r="S10" s="497"/>
      <c r="T10" s="498"/>
      <c r="U10" s="496"/>
      <c r="V10" s="497"/>
      <c r="W10" s="498"/>
      <c r="X10" s="496"/>
      <c r="Y10" s="497"/>
      <c r="Z10" s="498"/>
      <c r="AA10" s="496"/>
      <c r="AB10" s="497"/>
      <c r="AC10" s="498"/>
      <c r="AD10" s="496"/>
      <c r="AE10" s="497"/>
      <c r="AF10" s="498"/>
      <c r="AG10" s="502"/>
      <c r="AH10" s="502"/>
      <c r="AI10" s="502"/>
      <c r="AJ10" s="496"/>
      <c r="AK10" s="497"/>
      <c r="AL10" s="498"/>
      <c r="AM10" s="496"/>
      <c r="AN10" s="497"/>
      <c r="AO10" s="498"/>
      <c r="AP10" s="496"/>
      <c r="AQ10" s="497"/>
      <c r="AR10" s="498"/>
      <c r="AS10" s="496"/>
      <c r="AT10" s="497"/>
      <c r="AU10" s="498"/>
      <c r="AV10" s="496"/>
      <c r="AW10" s="497"/>
      <c r="AX10" s="498"/>
      <c r="AY10" s="496"/>
      <c r="AZ10" s="497"/>
      <c r="BA10" s="498"/>
      <c r="BB10" s="496"/>
      <c r="BC10" s="497"/>
      <c r="BD10" s="498"/>
      <c r="BE10" s="496"/>
      <c r="BF10" s="497"/>
      <c r="BG10" s="498"/>
      <c r="BH10" s="496"/>
      <c r="BI10" s="497"/>
      <c r="BJ10" s="498"/>
      <c r="BK10" s="496"/>
      <c r="BL10" s="497"/>
      <c r="BM10" s="498"/>
      <c r="BN10" s="496"/>
      <c r="BO10" s="497"/>
      <c r="BP10" s="498"/>
      <c r="BQ10" s="496"/>
      <c r="BR10" s="497"/>
      <c r="BS10" s="498"/>
      <c r="BT10" s="496"/>
      <c r="BU10" s="497"/>
      <c r="BV10" s="498"/>
      <c r="BW10" s="496"/>
      <c r="BX10" s="497"/>
      <c r="BY10" s="497"/>
      <c r="BZ10" s="502"/>
      <c r="CA10" s="502"/>
      <c r="CB10" s="502"/>
      <c r="CC10" s="496"/>
      <c r="CD10" s="497"/>
      <c r="CE10" s="498"/>
      <c r="CF10" s="496"/>
      <c r="CG10" s="497"/>
      <c r="CH10" s="498"/>
      <c r="CI10" s="496"/>
      <c r="CJ10" s="497"/>
      <c r="CK10" s="498"/>
      <c r="CL10" s="496"/>
      <c r="CM10" s="497"/>
      <c r="CN10" s="498"/>
      <c r="CO10" s="496"/>
      <c r="CP10" s="497"/>
      <c r="CQ10" s="498"/>
      <c r="CR10" s="496"/>
      <c r="CS10" s="497"/>
      <c r="CT10" s="498"/>
      <c r="CU10" s="496"/>
      <c r="CV10" s="497"/>
      <c r="CW10" s="498"/>
      <c r="CX10" s="496"/>
      <c r="CY10" s="497"/>
      <c r="CZ10" s="498"/>
      <c r="DA10" s="496"/>
      <c r="DB10" s="497"/>
      <c r="DC10" s="498"/>
      <c r="DD10" s="502"/>
      <c r="DE10" s="502"/>
      <c r="DF10" s="502"/>
      <c r="DG10" s="496"/>
      <c r="DH10" s="497"/>
      <c r="DI10" s="498"/>
      <c r="DJ10" s="506"/>
      <c r="DK10" s="507"/>
      <c r="DL10" s="508"/>
      <c r="DM10" s="283"/>
      <c r="DN10" s="284"/>
      <c r="DO10" s="284"/>
      <c r="DP10" s="285"/>
      <c r="DQ10" s="285"/>
      <c r="DR10" s="285"/>
      <c r="DS10" s="284"/>
      <c r="DT10" s="284"/>
      <c r="DU10" s="284"/>
      <c r="DV10" s="284"/>
      <c r="DW10" s="284"/>
      <c r="DX10" s="286"/>
      <c r="DY10" s="506"/>
      <c r="DZ10" s="507"/>
      <c r="EA10" s="508"/>
      <c r="EB10" s="506"/>
      <c r="EC10" s="507"/>
      <c r="ED10" s="508"/>
      <c r="EE10" s="506"/>
      <c r="EF10" s="507"/>
      <c r="EG10" s="508"/>
      <c r="EH10" s="506"/>
      <c r="EI10" s="507"/>
      <c r="EJ10" s="508"/>
      <c r="EK10" s="496"/>
      <c r="EL10" s="497"/>
      <c r="EM10" s="498"/>
      <c r="EN10" s="496"/>
      <c r="EO10" s="497"/>
      <c r="EP10" s="498"/>
      <c r="EQ10" s="496"/>
      <c r="ER10" s="497"/>
      <c r="ES10" s="498"/>
      <c r="ET10" s="502"/>
      <c r="EU10" s="502"/>
      <c r="EV10" s="502"/>
      <c r="EW10" s="496"/>
      <c r="EX10" s="497"/>
      <c r="EY10" s="498"/>
    </row>
    <row r="11" spans="1:159" s="162" customFormat="1" ht="109.5" customHeight="1">
      <c r="A11" s="502"/>
      <c r="B11" s="502"/>
      <c r="C11" s="499"/>
      <c r="D11" s="500"/>
      <c r="E11" s="526"/>
      <c r="F11" s="499"/>
      <c r="G11" s="500"/>
      <c r="H11" s="501"/>
      <c r="I11" s="499"/>
      <c r="J11" s="500"/>
      <c r="K11" s="501"/>
      <c r="L11" s="499"/>
      <c r="M11" s="500"/>
      <c r="N11" s="501"/>
      <c r="O11" s="499"/>
      <c r="P11" s="500"/>
      <c r="Q11" s="501"/>
      <c r="R11" s="499"/>
      <c r="S11" s="500"/>
      <c r="T11" s="501"/>
      <c r="U11" s="499"/>
      <c r="V11" s="500"/>
      <c r="W11" s="501"/>
      <c r="X11" s="499"/>
      <c r="Y11" s="500"/>
      <c r="Z11" s="501"/>
      <c r="AA11" s="499"/>
      <c r="AB11" s="500"/>
      <c r="AC11" s="501"/>
      <c r="AD11" s="499"/>
      <c r="AE11" s="500"/>
      <c r="AF11" s="501"/>
      <c r="AG11" s="502"/>
      <c r="AH11" s="502"/>
      <c r="AI11" s="502"/>
      <c r="AJ11" s="499"/>
      <c r="AK11" s="500"/>
      <c r="AL11" s="501"/>
      <c r="AM11" s="499"/>
      <c r="AN11" s="500"/>
      <c r="AO11" s="501"/>
      <c r="AP11" s="499"/>
      <c r="AQ11" s="500"/>
      <c r="AR11" s="501"/>
      <c r="AS11" s="499"/>
      <c r="AT11" s="500"/>
      <c r="AU11" s="501"/>
      <c r="AV11" s="499"/>
      <c r="AW11" s="500"/>
      <c r="AX11" s="501"/>
      <c r="AY11" s="499"/>
      <c r="AZ11" s="500"/>
      <c r="BA11" s="501"/>
      <c r="BB11" s="499"/>
      <c r="BC11" s="500"/>
      <c r="BD11" s="501"/>
      <c r="BE11" s="499"/>
      <c r="BF11" s="500"/>
      <c r="BG11" s="501"/>
      <c r="BH11" s="499"/>
      <c r="BI11" s="500"/>
      <c r="BJ11" s="501"/>
      <c r="BK11" s="499"/>
      <c r="BL11" s="500"/>
      <c r="BM11" s="501"/>
      <c r="BN11" s="499"/>
      <c r="BO11" s="500"/>
      <c r="BP11" s="501"/>
      <c r="BQ11" s="499"/>
      <c r="BR11" s="500"/>
      <c r="BS11" s="501"/>
      <c r="BT11" s="499"/>
      <c r="BU11" s="500"/>
      <c r="BV11" s="501"/>
      <c r="BW11" s="499"/>
      <c r="BX11" s="500"/>
      <c r="BY11" s="500"/>
      <c r="BZ11" s="502"/>
      <c r="CA11" s="502"/>
      <c r="CB11" s="502"/>
      <c r="CC11" s="499"/>
      <c r="CD11" s="500"/>
      <c r="CE11" s="501"/>
      <c r="CF11" s="499"/>
      <c r="CG11" s="500"/>
      <c r="CH11" s="501"/>
      <c r="CI11" s="499"/>
      <c r="CJ11" s="500"/>
      <c r="CK11" s="501"/>
      <c r="CL11" s="499"/>
      <c r="CM11" s="500"/>
      <c r="CN11" s="501"/>
      <c r="CO11" s="499"/>
      <c r="CP11" s="500"/>
      <c r="CQ11" s="501"/>
      <c r="CR11" s="499"/>
      <c r="CS11" s="500"/>
      <c r="CT11" s="501"/>
      <c r="CU11" s="499"/>
      <c r="CV11" s="500"/>
      <c r="CW11" s="501"/>
      <c r="CX11" s="499"/>
      <c r="CY11" s="500"/>
      <c r="CZ11" s="501"/>
      <c r="DA11" s="499"/>
      <c r="DB11" s="500"/>
      <c r="DC11" s="501"/>
      <c r="DD11" s="502"/>
      <c r="DE11" s="502"/>
      <c r="DF11" s="502"/>
      <c r="DG11" s="499"/>
      <c r="DH11" s="500"/>
      <c r="DI11" s="501"/>
      <c r="DJ11" s="509"/>
      <c r="DK11" s="510"/>
      <c r="DL11" s="511"/>
      <c r="DM11" s="509" t="s">
        <v>169</v>
      </c>
      <c r="DN11" s="510"/>
      <c r="DO11" s="511"/>
      <c r="DP11" s="512" t="s">
        <v>170</v>
      </c>
      <c r="DQ11" s="513"/>
      <c r="DR11" s="514"/>
      <c r="DS11" s="509" t="s">
        <v>171</v>
      </c>
      <c r="DT11" s="510"/>
      <c r="DU11" s="511"/>
      <c r="DV11" s="509" t="s">
        <v>238</v>
      </c>
      <c r="DW11" s="510"/>
      <c r="DX11" s="511"/>
      <c r="DY11" s="509"/>
      <c r="DZ11" s="510"/>
      <c r="EA11" s="511"/>
      <c r="EB11" s="509"/>
      <c r="EC11" s="510"/>
      <c r="ED11" s="511"/>
      <c r="EE11" s="509"/>
      <c r="EF11" s="510"/>
      <c r="EG11" s="511"/>
      <c r="EH11" s="509"/>
      <c r="EI11" s="510"/>
      <c r="EJ11" s="511"/>
      <c r="EK11" s="499"/>
      <c r="EL11" s="500"/>
      <c r="EM11" s="501"/>
      <c r="EN11" s="499"/>
      <c r="EO11" s="500"/>
      <c r="EP11" s="501"/>
      <c r="EQ11" s="499"/>
      <c r="ER11" s="500"/>
      <c r="ES11" s="501"/>
      <c r="ET11" s="502"/>
      <c r="EU11" s="502"/>
      <c r="EV11" s="502"/>
      <c r="EW11" s="499"/>
      <c r="EX11" s="500"/>
      <c r="EY11" s="501"/>
      <c r="FA11" s="163"/>
      <c r="FB11" s="163"/>
      <c r="FC11" s="163"/>
    </row>
    <row r="12" spans="1:159" s="162" customFormat="1" ht="42.75" customHeight="1">
      <c r="A12" s="502"/>
      <c r="B12" s="502"/>
      <c r="C12" s="287" t="s">
        <v>172</v>
      </c>
      <c r="D12" s="288" t="s">
        <v>173</v>
      </c>
      <c r="E12" s="287" t="s">
        <v>408</v>
      </c>
      <c r="F12" s="287" t="s">
        <v>172</v>
      </c>
      <c r="G12" s="287" t="s">
        <v>173</v>
      </c>
      <c r="H12" s="287" t="s">
        <v>408</v>
      </c>
      <c r="I12" s="287" t="s">
        <v>172</v>
      </c>
      <c r="J12" s="287" t="s">
        <v>173</v>
      </c>
      <c r="K12" s="287" t="s">
        <v>408</v>
      </c>
      <c r="L12" s="287" t="s">
        <v>172</v>
      </c>
      <c r="M12" s="287" t="s">
        <v>173</v>
      </c>
      <c r="N12" s="287" t="s">
        <v>408</v>
      </c>
      <c r="O12" s="287" t="s">
        <v>172</v>
      </c>
      <c r="P12" s="287" t="s">
        <v>173</v>
      </c>
      <c r="Q12" s="287" t="s">
        <v>408</v>
      </c>
      <c r="R12" s="287" t="s">
        <v>172</v>
      </c>
      <c r="S12" s="287" t="s">
        <v>173</v>
      </c>
      <c r="T12" s="287" t="s">
        <v>408</v>
      </c>
      <c r="U12" s="287" t="s">
        <v>172</v>
      </c>
      <c r="V12" s="287" t="s">
        <v>173</v>
      </c>
      <c r="W12" s="287" t="s">
        <v>408</v>
      </c>
      <c r="X12" s="287" t="s">
        <v>172</v>
      </c>
      <c r="Y12" s="287" t="s">
        <v>173</v>
      </c>
      <c r="Z12" s="287" t="s">
        <v>408</v>
      </c>
      <c r="AA12" s="287" t="s">
        <v>172</v>
      </c>
      <c r="AB12" s="287" t="s">
        <v>173</v>
      </c>
      <c r="AC12" s="287" t="s">
        <v>408</v>
      </c>
      <c r="AD12" s="287" t="s">
        <v>172</v>
      </c>
      <c r="AE12" s="287" t="s">
        <v>173</v>
      </c>
      <c r="AF12" s="287" t="s">
        <v>408</v>
      </c>
      <c r="AG12" s="287" t="s">
        <v>172</v>
      </c>
      <c r="AH12" s="287" t="s">
        <v>173</v>
      </c>
      <c r="AI12" s="287" t="s">
        <v>408</v>
      </c>
      <c r="AJ12" s="287" t="s">
        <v>172</v>
      </c>
      <c r="AK12" s="287" t="s">
        <v>173</v>
      </c>
      <c r="AL12" s="287" t="s">
        <v>408</v>
      </c>
      <c r="AM12" s="287" t="s">
        <v>172</v>
      </c>
      <c r="AN12" s="287" t="s">
        <v>173</v>
      </c>
      <c r="AO12" s="287" t="s">
        <v>408</v>
      </c>
      <c r="AP12" s="287" t="s">
        <v>172</v>
      </c>
      <c r="AQ12" s="287" t="s">
        <v>173</v>
      </c>
      <c r="AR12" s="287" t="s">
        <v>408</v>
      </c>
      <c r="AS12" s="287" t="s">
        <v>172</v>
      </c>
      <c r="AT12" s="287" t="s">
        <v>173</v>
      </c>
      <c r="AU12" s="287" t="s">
        <v>408</v>
      </c>
      <c r="AV12" s="287" t="s">
        <v>172</v>
      </c>
      <c r="AW12" s="287" t="s">
        <v>173</v>
      </c>
      <c r="AX12" s="287" t="s">
        <v>174</v>
      </c>
      <c r="AY12" s="287" t="s">
        <v>172</v>
      </c>
      <c r="AZ12" s="287" t="s">
        <v>173</v>
      </c>
      <c r="BA12" s="287" t="s">
        <v>408</v>
      </c>
      <c r="BB12" s="287"/>
      <c r="BC12" s="287"/>
      <c r="BD12" s="287"/>
      <c r="BE12" s="287" t="s">
        <v>175</v>
      </c>
      <c r="BF12" s="287" t="s">
        <v>173</v>
      </c>
      <c r="BG12" s="287" t="s">
        <v>408</v>
      </c>
      <c r="BH12" s="287" t="s">
        <v>172</v>
      </c>
      <c r="BI12" s="287" t="s">
        <v>173</v>
      </c>
      <c r="BJ12" s="287" t="s">
        <v>174</v>
      </c>
      <c r="BK12" s="287" t="s">
        <v>172</v>
      </c>
      <c r="BL12" s="287" t="s">
        <v>173</v>
      </c>
      <c r="BM12" s="287" t="s">
        <v>174</v>
      </c>
      <c r="BN12" s="287" t="s">
        <v>175</v>
      </c>
      <c r="BO12" s="287" t="s">
        <v>173</v>
      </c>
      <c r="BP12" s="287" t="s">
        <v>408</v>
      </c>
      <c r="BQ12" s="287" t="s">
        <v>175</v>
      </c>
      <c r="BR12" s="287" t="s">
        <v>173</v>
      </c>
      <c r="BS12" s="287" t="s">
        <v>408</v>
      </c>
      <c r="BT12" s="287" t="s">
        <v>175</v>
      </c>
      <c r="BU12" s="287" t="s">
        <v>173</v>
      </c>
      <c r="BV12" s="287" t="s">
        <v>174</v>
      </c>
      <c r="BW12" s="287" t="s">
        <v>175</v>
      </c>
      <c r="BX12" s="287" t="s">
        <v>173</v>
      </c>
      <c r="BY12" s="287" t="s">
        <v>174</v>
      </c>
      <c r="BZ12" s="287" t="s">
        <v>172</v>
      </c>
      <c r="CA12" s="287" t="s">
        <v>173</v>
      </c>
      <c r="CB12" s="287" t="s">
        <v>408</v>
      </c>
      <c r="CC12" s="287" t="s">
        <v>172</v>
      </c>
      <c r="CD12" s="287" t="s">
        <v>173</v>
      </c>
      <c r="CE12" s="287" t="s">
        <v>408</v>
      </c>
      <c r="CF12" s="287" t="s">
        <v>172</v>
      </c>
      <c r="CG12" s="287" t="s">
        <v>173</v>
      </c>
      <c r="CH12" s="287" t="s">
        <v>408</v>
      </c>
      <c r="CI12" s="287" t="s">
        <v>172</v>
      </c>
      <c r="CJ12" s="287" t="s">
        <v>173</v>
      </c>
      <c r="CK12" s="287" t="s">
        <v>408</v>
      </c>
      <c r="CL12" s="287" t="s">
        <v>172</v>
      </c>
      <c r="CM12" s="287" t="s">
        <v>173</v>
      </c>
      <c r="CN12" s="287" t="s">
        <v>408</v>
      </c>
      <c r="CO12" s="287" t="s">
        <v>172</v>
      </c>
      <c r="CP12" s="287" t="s">
        <v>173</v>
      </c>
      <c r="CQ12" s="287" t="s">
        <v>408</v>
      </c>
      <c r="CR12" s="287" t="s">
        <v>172</v>
      </c>
      <c r="CS12" s="287" t="s">
        <v>173</v>
      </c>
      <c r="CT12" s="287" t="s">
        <v>408</v>
      </c>
      <c r="CU12" s="287" t="s">
        <v>172</v>
      </c>
      <c r="CV12" s="287" t="s">
        <v>173</v>
      </c>
      <c r="CW12" s="287" t="s">
        <v>408</v>
      </c>
      <c r="CX12" s="287" t="s">
        <v>172</v>
      </c>
      <c r="CY12" s="287" t="s">
        <v>173</v>
      </c>
      <c r="CZ12" s="287" t="s">
        <v>174</v>
      </c>
      <c r="DA12" s="287" t="s">
        <v>172</v>
      </c>
      <c r="DB12" s="287" t="s">
        <v>173</v>
      </c>
      <c r="DC12" s="287" t="s">
        <v>174</v>
      </c>
      <c r="DD12" s="287" t="s">
        <v>172</v>
      </c>
      <c r="DE12" s="287" t="s">
        <v>173</v>
      </c>
      <c r="DF12" s="287" t="s">
        <v>174</v>
      </c>
      <c r="DG12" s="287" t="s">
        <v>172</v>
      </c>
      <c r="DH12" s="287" t="s">
        <v>173</v>
      </c>
      <c r="DI12" s="287" t="s">
        <v>408</v>
      </c>
      <c r="DJ12" s="287" t="s">
        <v>172</v>
      </c>
      <c r="DK12" s="287" t="s">
        <v>173</v>
      </c>
      <c r="DL12" s="287" t="s">
        <v>408</v>
      </c>
      <c r="DM12" s="287" t="s">
        <v>172</v>
      </c>
      <c r="DN12" s="287" t="s">
        <v>173</v>
      </c>
      <c r="DO12" s="287" t="s">
        <v>408</v>
      </c>
      <c r="DP12" s="287" t="s">
        <v>172</v>
      </c>
      <c r="DQ12" s="287" t="s">
        <v>173</v>
      </c>
      <c r="DR12" s="287" t="s">
        <v>408</v>
      </c>
      <c r="DS12" s="287" t="s">
        <v>172</v>
      </c>
      <c r="DT12" s="287" t="s">
        <v>173</v>
      </c>
      <c r="DU12" s="287" t="s">
        <v>408</v>
      </c>
      <c r="DV12" s="287" t="s">
        <v>172</v>
      </c>
      <c r="DW12" s="287" t="s">
        <v>173</v>
      </c>
      <c r="DX12" s="287" t="s">
        <v>408</v>
      </c>
      <c r="DY12" s="287" t="s">
        <v>172</v>
      </c>
      <c r="DZ12" s="287" t="s">
        <v>173</v>
      </c>
      <c r="EA12" s="287" t="s">
        <v>408</v>
      </c>
      <c r="EB12" s="287" t="s">
        <v>172</v>
      </c>
      <c r="EC12" s="287" t="s">
        <v>173</v>
      </c>
      <c r="ED12" s="287" t="s">
        <v>408</v>
      </c>
      <c r="EE12" s="287" t="s">
        <v>172</v>
      </c>
      <c r="EF12" s="287" t="s">
        <v>173</v>
      </c>
      <c r="EG12" s="287" t="s">
        <v>408</v>
      </c>
      <c r="EH12" s="287" t="s">
        <v>172</v>
      </c>
      <c r="EI12" s="287" t="s">
        <v>173</v>
      </c>
      <c r="EJ12" s="287" t="s">
        <v>408</v>
      </c>
      <c r="EK12" s="287" t="s">
        <v>172</v>
      </c>
      <c r="EL12" s="287" t="s">
        <v>173</v>
      </c>
      <c r="EM12" s="287" t="s">
        <v>408</v>
      </c>
      <c r="EN12" s="287" t="s">
        <v>172</v>
      </c>
      <c r="EO12" s="287" t="s">
        <v>173</v>
      </c>
      <c r="EP12" s="287" t="s">
        <v>408</v>
      </c>
      <c r="EQ12" s="287" t="s">
        <v>172</v>
      </c>
      <c r="ER12" s="287" t="s">
        <v>173</v>
      </c>
      <c r="ES12" s="287" t="s">
        <v>408</v>
      </c>
      <c r="ET12" s="287" t="s">
        <v>172</v>
      </c>
      <c r="EU12" s="287" t="s">
        <v>173</v>
      </c>
      <c r="EV12" s="287" t="s">
        <v>408</v>
      </c>
      <c r="EW12" s="287" t="s">
        <v>172</v>
      </c>
      <c r="EX12" s="287" t="s">
        <v>173</v>
      </c>
      <c r="EY12" s="287" t="s">
        <v>408</v>
      </c>
      <c r="FA12" s="163"/>
      <c r="FB12" s="163"/>
      <c r="FC12" s="163"/>
    </row>
    <row r="13" spans="1:159" s="162" customFormat="1" ht="24" customHeight="1">
      <c r="A13" s="289">
        <v>1</v>
      </c>
      <c r="B13" s="287">
        <v>2</v>
      </c>
      <c r="C13" s="289">
        <v>3</v>
      </c>
      <c r="D13" s="288">
        <v>4</v>
      </c>
      <c r="E13" s="289">
        <v>5</v>
      </c>
      <c r="F13" s="287">
        <v>6</v>
      </c>
      <c r="G13" s="289">
        <v>7</v>
      </c>
      <c r="H13" s="287">
        <v>8</v>
      </c>
      <c r="I13" s="289">
        <v>9</v>
      </c>
      <c r="J13" s="287">
        <v>10</v>
      </c>
      <c r="K13" s="289">
        <v>11</v>
      </c>
      <c r="L13" s="289">
        <v>12</v>
      </c>
      <c r="M13" s="289">
        <v>13</v>
      </c>
      <c r="N13" s="289">
        <v>14</v>
      </c>
      <c r="O13" s="289">
        <v>15</v>
      </c>
      <c r="P13" s="289">
        <v>16</v>
      </c>
      <c r="Q13" s="289">
        <v>17</v>
      </c>
      <c r="R13" s="289">
        <v>18</v>
      </c>
      <c r="S13" s="289">
        <v>19</v>
      </c>
      <c r="T13" s="289">
        <v>20</v>
      </c>
      <c r="U13" s="289">
        <v>21</v>
      </c>
      <c r="V13" s="289">
        <v>22</v>
      </c>
      <c r="W13" s="289">
        <v>23</v>
      </c>
      <c r="X13" s="287">
        <v>24</v>
      </c>
      <c r="Y13" s="289">
        <v>25</v>
      </c>
      <c r="Z13" s="287">
        <v>26</v>
      </c>
      <c r="AA13" s="289">
        <v>27</v>
      </c>
      <c r="AB13" s="287">
        <v>28</v>
      </c>
      <c r="AC13" s="289">
        <v>29</v>
      </c>
      <c r="AD13" s="287">
        <v>30</v>
      </c>
      <c r="AE13" s="289">
        <v>31</v>
      </c>
      <c r="AF13" s="287">
        <v>32</v>
      </c>
      <c r="AG13" s="289">
        <v>33</v>
      </c>
      <c r="AH13" s="287">
        <v>34</v>
      </c>
      <c r="AI13" s="289">
        <v>35</v>
      </c>
      <c r="AJ13" s="289">
        <v>36</v>
      </c>
      <c r="AK13" s="289">
        <v>37</v>
      </c>
      <c r="AL13" s="289">
        <v>38</v>
      </c>
      <c r="AM13" s="287">
        <v>39</v>
      </c>
      <c r="AN13" s="289">
        <v>40</v>
      </c>
      <c r="AO13" s="287">
        <v>41</v>
      </c>
      <c r="AP13" s="289">
        <v>42</v>
      </c>
      <c r="AQ13" s="287">
        <v>43</v>
      </c>
      <c r="AR13" s="289">
        <v>44</v>
      </c>
      <c r="AS13" s="289">
        <v>45</v>
      </c>
      <c r="AT13" s="287">
        <v>46</v>
      </c>
      <c r="AU13" s="289">
        <v>47</v>
      </c>
      <c r="AV13" s="289">
        <v>48</v>
      </c>
      <c r="AW13" s="287">
        <v>49</v>
      </c>
      <c r="AX13" s="289">
        <v>50</v>
      </c>
      <c r="AY13" s="289">
        <v>48</v>
      </c>
      <c r="AZ13" s="287">
        <v>49</v>
      </c>
      <c r="BA13" s="289">
        <v>50</v>
      </c>
      <c r="BB13" s="289">
        <v>51</v>
      </c>
      <c r="BC13" s="289">
        <v>52</v>
      </c>
      <c r="BD13" s="289">
        <v>56</v>
      </c>
      <c r="BE13" s="287">
        <v>51</v>
      </c>
      <c r="BF13" s="289">
        <v>52</v>
      </c>
      <c r="BG13" s="287">
        <v>53</v>
      </c>
      <c r="BH13" s="289">
        <v>60</v>
      </c>
      <c r="BI13" s="290">
        <v>61</v>
      </c>
      <c r="BJ13" s="291">
        <v>62</v>
      </c>
      <c r="BK13" s="289">
        <v>63</v>
      </c>
      <c r="BL13" s="289">
        <v>64</v>
      </c>
      <c r="BM13" s="289">
        <v>65</v>
      </c>
      <c r="BN13" s="289">
        <v>66</v>
      </c>
      <c r="BO13" s="289">
        <v>67</v>
      </c>
      <c r="BP13" s="289">
        <v>68</v>
      </c>
      <c r="BQ13" s="287">
        <v>54</v>
      </c>
      <c r="BR13" s="289">
        <v>55</v>
      </c>
      <c r="BS13" s="287">
        <v>56</v>
      </c>
      <c r="BT13" s="289">
        <v>72</v>
      </c>
      <c r="BU13" s="287">
        <v>73</v>
      </c>
      <c r="BV13" s="289">
        <v>74</v>
      </c>
      <c r="BW13" s="287">
        <v>75</v>
      </c>
      <c r="BX13" s="289">
        <v>76</v>
      </c>
      <c r="BY13" s="287">
        <v>77</v>
      </c>
      <c r="BZ13" s="289">
        <v>57</v>
      </c>
      <c r="CA13" s="287">
        <v>58</v>
      </c>
      <c r="CB13" s="289">
        <v>59</v>
      </c>
      <c r="CC13" s="287">
        <v>60</v>
      </c>
      <c r="CD13" s="289">
        <v>61</v>
      </c>
      <c r="CE13" s="287">
        <v>62</v>
      </c>
      <c r="CF13" s="289">
        <v>63</v>
      </c>
      <c r="CG13" s="287">
        <v>64</v>
      </c>
      <c r="CH13" s="289">
        <v>65</v>
      </c>
      <c r="CI13" s="287">
        <v>66</v>
      </c>
      <c r="CJ13" s="289">
        <v>67</v>
      </c>
      <c r="CK13" s="287">
        <v>68</v>
      </c>
      <c r="CL13" s="289">
        <v>69</v>
      </c>
      <c r="CM13" s="287">
        <v>70</v>
      </c>
      <c r="CN13" s="289">
        <v>71</v>
      </c>
      <c r="CO13" s="289">
        <v>72</v>
      </c>
      <c r="CP13" s="289">
        <v>73</v>
      </c>
      <c r="CQ13" s="289">
        <v>74</v>
      </c>
      <c r="CR13" s="289">
        <v>75</v>
      </c>
      <c r="CS13" s="289">
        <v>76</v>
      </c>
      <c r="CT13" s="289">
        <v>77</v>
      </c>
      <c r="CU13" s="289">
        <v>78</v>
      </c>
      <c r="CV13" s="289">
        <v>79</v>
      </c>
      <c r="CW13" s="289">
        <v>80</v>
      </c>
      <c r="CX13" s="287">
        <v>96</v>
      </c>
      <c r="CY13" s="289">
        <v>97</v>
      </c>
      <c r="CZ13" s="287">
        <v>98</v>
      </c>
      <c r="DA13" s="287">
        <v>99</v>
      </c>
      <c r="DB13" s="287">
        <v>100</v>
      </c>
      <c r="DC13" s="287">
        <v>101</v>
      </c>
      <c r="DD13" s="287">
        <v>102</v>
      </c>
      <c r="DE13" s="287">
        <v>103</v>
      </c>
      <c r="DF13" s="287">
        <v>104</v>
      </c>
      <c r="DG13" s="289">
        <v>81</v>
      </c>
      <c r="DH13" s="287">
        <v>82</v>
      </c>
      <c r="DI13" s="289">
        <v>83</v>
      </c>
      <c r="DJ13" s="287">
        <v>84</v>
      </c>
      <c r="DK13" s="289">
        <v>85</v>
      </c>
      <c r="DL13" s="287">
        <v>86</v>
      </c>
      <c r="DM13" s="289">
        <v>87</v>
      </c>
      <c r="DN13" s="287">
        <v>88</v>
      </c>
      <c r="DO13" s="289">
        <v>89</v>
      </c>
      <c r="DP13" s="287">
        <v>90</v>
      </c>
      <c r="DQ13" s="289">
        <v>91</v>
      </c>
      <c r="DR13" s="287">
        <v>92</v>
      </c>
      <c r="DS13" s="289">
        <v>93</v>
      </c>
      <c r="DT13" s="287">
        <v>94</v>
      </c>
      <c r="DU13" s="289">
        <v>95</v>
      </c>
      <c r="DV13" s="287">
        <v>96</v>
      </c>
      <c r="DW13" s="287">
        <v>97</v>
      </c>
      <c r="DX13" s="287">
        <v>98</v>
      </c>
      <c r="DY13" s="289">
        <v>99</v>
      </c>
      <c r="DZ13" s="287">
        <v>100</v>
      </c>
      <c r="EA13" s="289">
        <v>101</v>
      </c>
      <c r="EB13" s="287">
        <v>102</v>
      </c>
      <c r="EC13" s="289">
        <v>103</v>
      </c>
      <c r="ED13" s="287">
        <v>104</v>
      </c>
      <c r="EE13" s="289">
        <v>105</v>
      </c>
      <c r="EF13" s="287">
        <v>106</v>
      </c>
      <c r="EG13" s="289">
        <v>107</v>
      </c>
      <c r="EH13" s="287">
        <v>108</v>
      </c>
      <c r="EI13" s="289">
        <v>109</v>
      </c>
      <c r="EJ13" s="287">
        <v>110</v>
      </c>
      <c r="EK13" s="289">
        <v>111</v>
      </c>
      <c r="EL13" s="287">
        <v>112</v>
      </c>
      <c r="EM13" s="289">
        <v>113</v>
      </c>
      <c r="EN13" s="287">
        <v>114</v>
      </c>
      <c r="EO13" s="289">
        <v>115</v>
      </c>
      <c r="EP13" s="287">
        <v>116</v>
      </c>
      <c r="EQ13" s="289">
        <v>117</v>
      </c>
      <c r="ER13" s="287">
        <v>118</v>
      </c>
      <c r="ES13" s="289">
        <v>119</v>
      </c>
      <c r="ET13" s="287">
        <v>120</v>
      </c>
      <c r="EU13" s="289">
        <v>121</v>
      </c>
      <c r="EV13" s="287">
        <v>122</v>
      </c>
      <c r="EW13" s="289">
        <v>123</v>
      </c>
      <c r="EX13" s="287">
        <v>124</v>
      </c>
      <c r="EY13" s="289">
        <v>125</v>
      </c>
    </row>
    <row r="14" spans="1:159" s="162" customFormat="1" ht="25.5" customHeight="1">
      <c r="A14" s="337">
        <v>1</v>
      </c>
      <c r="B14" s="338" t="s">
        <v>289</v>
      </c>
      <c r="C14" s="292">
        <f>F14+BZ14</f>
        <v>2809.4319999999998</v>
      </c>
      <c r="D14" s="293">
        <f t="shared" ref="D14:D29" si="0">G14+CA14+CY14</f>
        <v>668.79678000000001</v>
      </c>
      <c r="E14" s="294">
        <f t="shared" ref="E14:E29" si="1">D14/C14*100</f>
        <v>23.805409064892835</v>
      </c>
      <c r="F14" s="295">
        <f t="shared" ref="F14" si="2">I14+X14+AA14+AD14+AG14+AM14+AS14+BE14+BQ14+BN14+AJ14+AY14+L14+R14+O14+U14+AP14</f>
        <v>669.78</v>
      </c>
      <c r="G14" s="295">
        <f t="shared" ref="G14:G29" si="3">J14+Y14+AB14+AE14+AH14+AN14+AT14+BF14+AK14+BR14+BO14+AZ14+M14+S14+P14+V14+AQ14</f>
        <v>149.57768000000002</v>
      </c>
      <c r="H14" s="294">
        <f>G14/F14*100</f>
        <v>22.332359879363377</v>
      </c>
      <c r="I14" s="296">
        <f>Але!C6</f>
        <v>89.8</v>
      </c>
      <c r="J14" s="444">
        <f>Але!D6</f>
        <v>21.754490000000001</v>
      </c>
      <c r="K14" s="294">
        <f>J14/I14*100</f>
        <v>24.225489977728287</v>
      </c>
      <c r="L14" s="294">
        <f>Але!C8</f>
        <v>95.74</v>
      </c>
      <c r="M14" s="294">
        <f>Але!D8</f>
        <v>36.673369999999998</v>
      </c>
      <c r="N14" s="294">
        <f>M14/L14*100</f>
        <v>38.305170252767908</v>
      </c>
      <c r="O14" s="294">
        <f>Але!C9</f>
        <v>1.03</v>
      </c>
      <c r="P14" s="329">
        <f>Але!D9</f>
        <v>0.22001000000000001</v>
      </c>
      <c r="Q14" s="294">
        <f>P14/O14*100</f>
        <v>21.360194174757282</v>
      </c>
      <c r="R14" s="294">
        <f>Але!C10</f>
        <v>159.91</v>
      </c>
      <c r="S14" s="294">
        <f>Але!D10</f>
        <v>50.426110000000001</v>
      </c>
      <c r="T14" s="294">
        <f>S14/R14*100</f>
        <v>31.534056656869492</v>
      </c>
      <c r="U14" s="294">
        <f>Але!C11</f>
        <v>0</v>
      </c>
      <c r="V14" s="298">
        <f>Але!D11</f>
        <v>-7.2260099999999996</v>
      </c>
      <c r="W14" s="294" t="e">
        <f>V14/U14*100</f>
        <v>#DIV/0!</v>
      </c>
      <c r="X14" s="299">
        <f>Але!C13</f>
        <v>35</v>
      </c>
      <c r="Y14" s="443">
        <f>Але!D13</f>
        <v>24.1173</v>
      </c>
      <c r="Z14" s="294">
        <f>Y14/X14*100</f>
        <v>68.906571428571425</v>
      </c>
      <c r="AA14" s="299">
        <f>Але!C15</f>
        <v>38</v>
      </c>
      <c r="AB14" s="300">
        <f>Але!D15</f>
        <v>3.5529299999999999</v>
      </c>
      <c r="AC14" s="294">
        <f>AB14/AA14*100</f>
        <v>9.3498157894736842</v>
      </c>
      <c r="AD14" s="299">
        <f>Але!C16</f>
        <v>193</v>
      </c>
      <c r="AE14" s="299">
        <f>Але!D16</f>
        <v>19.159479999999999</v>
      </c>
      <c r="AF14" s="294">
        <f t="shared" ref="AF14:AF29" si="4">AE14/AD14*100</f>
        <v>9.9271917098445588</v>
      </c>
      <c r="AG14" s="294">
        <f>Але!C18</f>
        <v>3</v>
      </c>
      <c r="AH14" s="294">
        <f>Але!D18</f>
        <v>0.9</v>
      </c>
      <c r="AI14" s="294">
        <f>AH14/AG14*100</f>
        <v>30</v>
      </c>
      <c r="AJ14" s="294"/>
      <c r="AK14" s="294"/>
      <c r="AL14" s="301" t="e">
        <f t="shared" ref="AL14:AL23" si="5">AK14/AJ14*100</f>
        <v>#DIV/0!</v>
      </c>
      <c r="AM14" s="299">
        <v>0</v>
      </c>
      <c r="AN14" s="299">
        <v>0</v>
      </c>
      <c r="AO14" s="301" t="e">
        <f t="shared" ref="AO14:AO29" si="6">AN14/AM14*100</f>
        <v>#DIV/0!</v>
      </c>
      <c r="AP14" s="299">
        <f>Але!C27</f>
        <v>54.3</v>
      </c>
      <c r="AQ14" s="302">
        <f>Але!D27</f>
        <v>0</v>
      </c>
      <c r="AR14" s="294">
        <f>AQ14/AP14*100</f>
        <v>0</v>
      </c>
      <c r="AS14" s="303">
        <f>Але!C28</f>
        <v>0</v>
      </c>
      <c r="AT14" s="302">
        <f>Але!D28</f>
        <v>0</v>
      </c>
      <c r="AU14" s="294" t="e">
        <f>AT14/AS14*100</f>
        <v>#DIV/0!</v>
      </c>
      <c r="AV14" s="299"/>
      <c r="AW14" s="299"/>
      <c r="AX14" s="294" t="e">
        <f>AW14/AV14*100</f>
        <v>#DIV/0!</v>
      </c>
      <c r="AY14" s="294">
        <f>Але!C29</f>
        <v>0</v>
      </c>
      <c r="AZ14" s="304">
        <f>Але!D29</f>
        <v>0</v>
      </c>
      <c r="BA14" s="294" t="e">
        <f>AZ14/AY14*100</f>
        <v>#DIV/0!</v>
      </c>
      <c r="BB14" s="294">
        <f>Але!C30</f>
        <v>0</v>
      </c>
      <c r="BC14" s="294">
        <f>Але!D30</f>
        <v>0</v>
      </c>
      <c r="BD14" s="294" t="e">
        <f>BC14/BB14*100</f>
        <v>#DIV/0!</v>
      </c>
      <c r="BE14" s="294">
        <f>Але!C32</f>
        <v>0</v>
      </c>
      <c r="BF14" s="294">
        <f>Але!D31</f>
        <v>0</v>
      </c>
      <c r="BG14" s="294" t="e">
        <f>BF14/BE14*100</f>
        <v>#DIV/0!</v>
      </c>
      <c r="BH14" s="294"/>
      <c r="BI14" s="294"/>
      <c r="BJ14" s="294" t="e">
        <f>BI14/BH14*100</f>
        <v>#DIV/0!</v>
      </c>
      <c r="BK14" s="294"/>
      <c r="BL14" s="294"/>
      <c r="BM14" s="294"/>
      <c r="BN14" s="294"/>
      <c r="BO14" s="305"/>
      <c r="BP14" s="294" t="e">
        <f>BO14/BN14*100</f>
        <v>#DIV/0!</v>
      </c>
      <c r="BQ14" s="294">
        <f>Але!C34</f>
        <v>0</v>
      </c>
      <c r="BR14" s="471">
        <f>Але!D35</f>
        <v>0</v>
      </c>
      <c r="BS14" s="294" t="e">
        <f>BR14/BQ14*100</f>
        <v>#DIV/0!</v>
      </c>
      <c r="BT14" s="294"/>
      <c r="BU14" s="294"/>
      <c r="BV14" s="306" t="e">
        <f>BT14/BU14*100</f>
        <v>#DIV/0!</v>
      </c>
      <c r="BW14" s="306"/>
      <c r="BX14" s="306"/>
      <c r="BY14" s="306" t="e">
        <f>BW14/BX14*100</f>
        <v>#DIV/0!</v>
      </c>
      <c r="BZ14" s="299">
        <f>CC14+CF14+CI14+CL14+CR14+CO14</f>
        <v>2139.652</v>
      </c>
      <c r="CA14" s="299">
        <f>CD14+CG14+CJ14+CM14+CS14+CP14+CV14</f>
        <v>519.21910000000003</v>
      </c>
      <c r="CB14" s="294">
        <f>CA14/BZ14*100</f>
        <v>24.266520910877095</v>
      </c>
      <c r="CC14" s="301">
        <f>Але!C39</f>
        <v>1194.4000000000001</v>
      </c>
      <c r="CD14" s="301">
        <f>Але!D39</f>
        <v>398.12799999999999</v>
      </c>
      <c r="CE14" s="294">
        <f>CD14/CC14*100</f>
        <v>33.332886805090418</v>
      </c>
      <c r="CF14" s="294">
        <f>Але!C40</f>
        <v>100</v>
      </c>
      <c r="CG14" s="294">
        <f>Але!D40</f>
        <v>0</v>
      </c>
      <c r="CH14" s="294">
        <f>CG14/CF14*100</f>
        <v>0</v>
      </c>
      <c r="CI14" s="294">
        <f>Але!C41</f>
        <v>751.93</v>
      </c>
      <c r="CJ14" s="294">
        <f>Але!D41</f>
        <v>91.141000000000005</v>
      </c>
      <c r="CK14" s="294">
        <f t="shared" ref="CK14:CK29" si="7">CJ14/CI14*100</f>
        <v>12.120942108972912</v>
      </c>
      <c r="CL14" s="294">
        <f>Але!C42</f>
        <v>93.322000000000003</v>
      </c>
      <c r="CM14" s="294">
        <f>Але!D42</f>
        <v>29.950099999999999</v>
      </c>
      <c r="CN14" s="294">
        <f t="shared" ref="CN14:CN31" si="8">CM14/CL14*100</f>
        <v>32.093289899487793</v>
      </c>
      <c r="CO14" s="294">
        <f>Але!C44</f>
        <v>0</v>
      </c>
      <c r="CP14" s="294">
        <f>Але!D44</f>
        <v>0</v>
      </c>
      <c r="CQ14" s="294" t="e">
        <f>CP14/CO14*100</f>
        <v>#DIV/0!</v>
      </c>
      <c r="CR14" s="298">
        <f>Але!C43</f>
        <v>0</v>
      </c>
      <c r="CS14" s="294">
        <f>Але!D43</f>
        <v>0</v>
      </c>
      <c r="CT14" s="294" t="e">
        <f t="shared" ref="CT14:CT31" si="9">CS14/CR14*100</f>
        <v>#DIV/0!</v>
      </c>
      <c r="CU14" s="294"/>
      <c r="CV14" s="294">
        <f>Але!D45</f>
        <v>0</v>
      </c>
      <c r="CW14" s="294" t="e">
        <f>CV13:CV14/CU14*100</f>
        <v>#DIV/0!</v>
      </c>
      <c r="CX14" s="299"/>
      <c r="CY14" s="299"/>
      <c r="CZ14" s="294" t="e">
        <f>CY14/CX14*100</f>
        <v>#DIV/0!</v>
      </c>
      <c r="DA14" s="294"/>
      <c r="DB14" s="294"/>
      <c r="DC14" s="294"/>
      <c r="DD14" s="294"/>
      <c r="DE14" s="294"/>
      <c r="DF14" s="294"/>
      <c r="DG14" s="303">
        <f>DJ14+DY14+EB14+EE14+EH14+EK14+EN14+EQ14+ET14</f>
        <v>2964.19004</v>
      </c>
      <c r="DH14" s="303">
        <f>DK14+DZ14+EC14+EF14+EI14+EL14+EO14+ER14+EU14</f>
        <v>576.16865000000007</v>
      </c>
      <c r="DI14" s="294">
        <f>DH14/DG14*100</f>
        <v>19.437642061573086</v>
      </c>
      <c r="DJ14" s="299">
        <f>DM14+DP14+DS14+DV14</f>
        <v>1137.7750000000001</v>
      </c>
      <c r="DK14" s="299">
        <f>DN14+DQ14+DT14+DW14</f>
        <v>300.41374999999999</v>
      </c>
      <c r="DL14" s="294">
        <f>DK14/DJ14*100</f>
        <v>26.403616708048599</v>
      </c>
      <c r="DM14" s="294">
        <f>Але!C54</f>
        <v>1114</v>
      </c>
      <c r="DN14" s="294">
        <f>Але!D54</f>
        <v>295.91374999999999</v>
      </c>
      <c r="DO14" s="294">
        <f>DN14/DM14*100</f>
        <v>26.563173249551163</v>
      </c>
      <c r="DP14" s="294">
        <f>Але!C57</f>
        <v>12</v>
      </c>
      <c r="DQ14" s="294">
        <f>Але!D57</f>
        <v>0</v>
      </c>
      <c r="DR14" s="294">
        <f>DQ14/DP14*100</f>
        <v>0</v>
      </c>
      <c r="DS14" s="294">
        <f>Але!C58</f>
        <v>5</v>
      </c>
      <c r="DT14" s="294">
        <f>Але!D58</f>
        <v>0</v>
      </c>
      <c r="DU14" s="294">
        <f>DT14/DS14*100</f>
        <v>0</v>
      </c>
      <c r="DV14" s="294">
        <f>Але!C59</f>
        <v>6.7750000000000004</v>
      </c>
      <c r="DW14" s="294">
        <f>Але!D59</f>
        <v>4.5</v>
      </c>
      <c r="DX14" s="294">
        <f>DW14/DV14*100</f>
        <v>66.420664206642073</v>
      </c>
      <c r="DY14" s="294">
        <f>Але!C61</f>
        <v>90.341999999999999</v>
      </c>
      <c r="DZ14" s="294">
        <f>Але!D61</f>
        <v>29.754899999999999</v>
      </c>
      <c r="EA14" s="294">
        <f>DZ14/DY14*100</f>
        <v>32.935843793584382</v>
      </c>
      <c r="EB14" s="294">
        <f>Але!C62</f>
        <v>10</v>
      </c>
      <c r="EC14" s="294">
        <f>Але!D62</f>
        <v>0</v>
      </c>
      <c r="ED14" s="294">
        <f>EC14/EB14*100</f>
        <v>0</v>
      </c>
      <c r="EE14" s="299">
        <f>Але!C68</f>
        <v>1166.02604</v>
      </c>
      <c r="EF14" s="299">
        <f>Але!D68</f>
        <v>150</v>
      </c>
      <c r="EG14" s="294">
        <f>EF14/EE14*100</f>
        <v>12.864206703308273</v>
      </c>
      <c r="EH14" s="299">
        <f>Але!C73</f>
        <v>275.04700000000003</v>
      </c>
      <c r="EI14" s="299">
        <f>Але!D73</f>
        <v>0</v>
      </c>
      <c r="EJ14" s="294">
        <f>EI14/EH14*100</f>
        <v>0</v>
      </c>
      <c r="EK14" s="299">
        <f>Але!C77</f>
        <v>283</v>
      </c>
      <c r="EL14" s="307">
        <f>Але!D77</f>
        <v>96</v>
      </c>
      <c r="EM14" s="294">
        <f t="shared" ref="EM14:EM29" si="10">EL14/EK14*100</f>
        <v>33.922261484098939</v>
      </c>
      <c r="EN14" s="294">
        <f>Але!C79</f>
        <v>0</v>
      </c>
      <c r="EO14" s="294">
        <f>Але!D79</f>
        <v>0</v>
      </c>
      <c r="EP14" s="294" t="e">
        <f t="shared" ref="EP14:EP29" si="11">EO14/EN14*100</f>
        <v>#DIV/0!</v>
      </c>
      <c r="EQ14" s="295">
        <f>Але!C84</f>
        <v>2</v>
      </c>
      <c r="ER14" s="295">
        <f>Але!D84</f>
        <v>0</v>
      </c>
      <c r="ES14" s="294">
        <f>ER14/EQ14*100</f>
        <v>0</v>
      </c>
      <c r="ET14" s="294">
        <f>Але!C90</f>
        <v>0</v>
      </c>
      <c r="EU14" s="294">
        <f>Але!D90</f>
        <v>0</v>
      </c>
      <c r="EV14" s="294" t="e">
        <f>EU14/ET14*100</f>
        <v>#DIV/0!</v>
      </c>
      <c r="EW14" s="308">
        <f t="shared" ref="EW14:EW29" si="12">SUM(C14-DG14)</f>
        <v>-154.75804000000016</v>
      </c>
      <c r="EX14" s="308">
        <f t="shared" ref="EX14:EX29" si="13">SUM(D14-DH14)</f>
        <v>92.628129999999942</v>
      </c>
      <c r="EY14" s="294">
        <f>EX14/EW14*100%</f>
        <v>-0.59853517141984902</v>
      </c>
      <c r="EZ14" s="164"/>
      <c r="FA14" s="165"/>
      <c r="FC14" s="165"/>
    </row>
    <row r="15" spans="1:159" s="166" customFormat="1" ht="22.5" customHeight="1">
      <c r="A15" s="337">
        <v>2</v>
      </c>
      <c r="B15" s="339" t="s">
        <v>290</v>
      </c>
      <c r="C15" s="292">
        <f t="shared" ref="C15:C29" si="14">F15+BZ15</f>
        <v>16785.372030000002</v>
      </c>
      <c r="D15" s="293">
        <f>G15+CA15+CY15</f>
        <v>2040.5898100000004</v>
      </c>
      <c r="E15" s="301">
        <f t="shared" si="1"/>
        <v>12.156953127716886</v>
      </c>
      <c r="F15" s="295">
        <f t="shared" ref="F15:F29" si="15">I15+X15+AA15+AD15+AG15+AM15+AS15+BE15+BQ15+BN15+AJ15+AY15+L15+R15+O15+U15+AP15</f>
        <v>3998.06</v>
      </c>
      <c r="G15" s="295">
        <f>J15+Y15+AB15+AE15+AH15+AN15+AT15+BF15+AK15+BR15+BO15+AZ15+M15+S15+P15+V15+AQ15</f>
        <v>603.96931000000006</v>
      </c>
      <c r="H15" s="301">
        <f t="shared" ref="H15:H29" si="16">G15/F15*100</f>
        <v>15.106559431324193</v>
      </c>
      <c r="I15" s="309">
        <f>Сун!C6</f>
        <v>403.6</v>
      </c>
      <c r="J15" s="445">
        <f>Сун!D6</f>
        <v>100.59662</v>
      </c>
      <c r="K15" s="301">
        <f t="shared" ref="K15:K29" si="17">J15/I15*100</f>
        <v>24.924831516352825</v>
      </c>
      <c r="L15" s="301">
        <f>Сун!C8</f>
        <v>275.86</v>
      </c>
      <c r="M15" s="301">
        <f>Сун!D8</f>
        <v>105.66293</v>
      </c>
      <c r="N15" s="294">
        <f t="shared" ref="N15:N29" si="18">M15/L15*100</f>
        <v>38.303099398245486</v>
      </c>
      <c r="O15" s="294">
        <f>Сун!C9</f>
        <v>2.95</v>
      </c>
      <c r="P15" s="329">
        <f>Сун!D9</f>
        <v>0.63392999999999999</v>
      </c>
      <c r="Q15" s="294">
        <f t="shared" ref="Q15:Q29" si="19">P15/O15*100</f>
        <v>21.489152542372882</v>
      </c>
      <c r="R15" s="294">
        <f>Сун!C10</f>
        <v>460.75</v>
      </c>
      <c r="S15" s="294">
        <f>Сун!D10</f>
        <v>145.28715</v>
      </c>
      <c r="T15" s="294">
        <f t="shared" ref="T15:T29" si="20">S15/R15*100</f>
        <v>31.532750949538794</v>
      </c>
      <c r="U15" s="294">
        <f>Сун!C11</f>
        <v>0</v>
      </c>
      <c r="V15" s="298">
        <f>Сун!D11</f>
        <v>-20.819500000000001</v>
      </c>
      <c r="W15" s="294" t="e">
        <f t="shared" ref="W15:W29" si="21">V15/U15*100</f>
        <v>#DIV/0!</v>
      </c>
      <c r="X15" s="309">
        <f>Сун!C13</f>
        <v>40</v>
      </c>
      <c r="Y15" s="309">
        <f>Сун!D13</f>
        <v>28.9788</v>
      </c>
      <c r="Z15" s="301">
        <f t="shared" ref="Z15:Z29" si="22">Y15/X15*100</f>
        <v>72.446999999999989</v>
      </c>
      <c r="AA15" s="309">
        <f>Сун!C15</f>
        <v>1120</v>
      </c>
      <c r="AB15" s="300">
        <f>Сун!D15</f>
        <v>20.880040000000001</v>
      </c>
      <c r="AC15" s="301">
        <f t="shared" ref="AC15:AC29" si="23">AB15/AA15*100</f>
        <v>1.8642892857142859</v>
      </c>
      <c r="AD15" s="309">
        <f>Сун!C16</f>
        <v>1241</v>
      </c>
      <c r="AE15" s="309">
        <f>Сун!D16</f>
        <v>175.13256999999999</v>
      </c>
      <c r="AF15" s="301">
        <f t="shared" si="4"/>
        <v>14.112213537469781</v>
      </c>
      <c r="AG15" s="301">
        <f>Сун!C18</f>
        <v>10</v>
      </c>
      <c r="AH15" s="301">
        <f>Сун!D18</f>
        <v>2.4</v>
      </c>
      <c r="AI15" s="301">
        <f t="shared" ref="AI15:AI31" si="24">AH15/AG15*100</f>
        <v>24</v>
      </c>
      <c r="AJ15" s="301"/>
      <c r="AK15" s="301"/>
      <c r="AL15" s="301" t="e">
        <f t="shared" si="5"/>
        <v>#DIV/0!</v>
      </c>
      <c r="AM15" s="309">
        <f>Сун!C27</f>
        <v>0</v>
      </c>
      <c r="AN15" s="309">
        <f>Сун!D27</f>
        <v>0</v>
      </c>
      <c r="AO15" s="301" t="e">
        <f t="shared" si="6"/>
        <v>#DIV/0!</v>
      </c>
      <c r="AP15" s="309">
        <f>Сун!C28</f>
        <v>193.9</v>
      </c>
      <c r="AQ15" s="310">
        <f>Сун!D28</f>
        <v>0</v>
      </c>
      <c r="AR15" s="301">
        <f t="shared" ref="AR15:AR29" si="25">AQ15/AP15*100</f>
        <v>0</v>
      </c>
      <c r="AS15" s="303">
        <f>Сун!C29</f>
        <v>50</v>
      </c>
      <c r="AT15" s="310">
        <f>Сун!D29</f>
        <v>16.667999999999999</v>
      </c>
      <c r="AU15" s="301">
        <f t="shared" ref="AU15:AU29" si="26">AT15/AS15*100</f>
        <v>33.335999999999999</v>
      </c>
      <c r="AV15" s="309"/>
      <c r="AW15" s="309"/>
      <c r="AX15" s="301" t="e">
        <f t="shared" ref="AX15:AX29" si="27">AW15/AV15*100</f>
        <v>#DIV/0!</v>
      </c>
      <c r="AY15" s="301">
        <f>Сун!C31</f>
        <v>200</v>
      </c>
      <c r="AZ15" s="304">
        <f>Сун!D31</f>
        <v>28.74877</v>
      </c>
      <c r="BA15" s="301">
        <f t="shared" ref="BA15:BA31" si="28">AZ15/AY15*100</f>
        <v>14.374385</v>
      </c>
      <c r="BB15" s="301"/>
      <c r="BC15" s="301"/>
      <c r="BD15" s="301"/>
      <c r="BE15" s="301">
        <f>Сун!C32</f>
        <v>0</v>
      </c>
      <c r="BF15" s="301">
        <f>Сун!D32</f>
        <v>0</v>
      </c>
      <c r="BG15" s="301" t="e">
        <f t="shared" ref="BG15:BG31" si="29">BF15/BE15*100</f>
        <v>#DIV/0!</v>
      </c>
      <c r="BH15" s="301"/>
      <c r="BI15" s="301"/>
      <c r="BJ15" s="301" t="e">
        <f t="shared" ref="BJ15:BJ29" si="30">BI15/BH15*100</f>
        <v>#DIV/0!</v>
      </c>
      <c r="BK15" s="301">
        <f>Сун!C35</f>
        <v>0</v>
      </c>
      <c r="BL15" s="301">
        <f>Сун!D35</f>
        <v>2.3295599999999999</v>
      </c>
      <c r="BM15" s="301"/>
      <c r="BN15" s="301">
        <f>Сун!C35</f>
        <v>0</v>
      </c>
      <c r="BO15" s="301">
        <f>Сун!D35</f>
        <v>2.3295599999999999</v>
      </c>
      <c r="BP15" s="294" t="e">
        <f t="shared" ref="BP15:BP29" si="31">BO15/BN15*100</f>
        <v>#DIV/0!</v>
      </c>
      <c r="BQ15" s="301">
        <f>Сун!C37</f>
        <v>0</v>
      </c>
      <c r="BR15" s="472">
        <v>-2.52956</v>
      </c>
      <c r="BS15" s="301" t="e">
        <f t="shared" ref="BS15:BS29" si="32">BR15/BQ15*100</f>
        <v>#DIV/0!</v>
      </c>
      <c r="BT15" s="301"/>
      <c r="BU15" s="301"/>
      <c r="BV15" s="311" t="e">
        <f t="shared" ref="BV15:BV29" si="33">BT15/BU15*100</f>
        <v>#DIV/0!</v>
      </c>
      <c r="BW15" s="311"/>
      <c r="BX15" s="311"/>
      <c r="BY15" s="311" t="e">
        <f t="shared" ref="BY15:BY29" si="34">BW15/BX15*100</f>
        <v>#DIV/0!</v>
      </c>
      <c r="BZ15" s="299">
        <f t="shared" ref="BZ15:BZ29" si="35">CC15+CF15+CI15+CL15+CR15+CO15</f>
        <v>12787.312030000001</v>
      </c>
      <c r="CA15" s="299">
        <f t="shared" ref="CA15:CA29" si="36">CD15+CG15+CJ15+CM15+CS15+CP15+CV15</f>
        <v>1436.6205000000002</v>
      </c>
      <c r="CB15" s="301">
        <f>CA15/BZ15*100</f>
        <v>11.234734060055624</v>
      </c>
      <c r="CC15" s="301">
        <f>Сун!C42</f>
        <v>3283.9</v>
      </c>
      <c r="CD15" s="301">
        <f>Сун!D42</f>
        <v>1094.616</v>
      </c>
      <c r="CE15" s="301">
        <f t="shared" ref="CE15:CE29" si="37">CD15/CC15*100</f>
        <v>33.332805505648771</v>
      </c>
      <c r="CF15" s="301">
        <f>Сун!C43</f>
        <v>0</v>
      </c>
      <c r="CG15" s="301">
        <f>Сун!D43</f>
        <v>0</v>
      </c>
      <c r="CH15" s="301" t="e">
        <f t="shared" ref="CH15:CH29" si="38">CG15/CF15*100</f>
        <v>#DIV/0!</v>
      </c>
      <c r="CI15" s="312">
        <f>Сун!C44</f>
        <v>2956.5</v>
      </c>
      <c r="CJ15" s="301">
        <f>Сун!D44</f>
        <v>271.00799999999998</v>
      </c>
      <c r="CK15" s="301">
        <f t="shared" si="7"/>
        <v>9.1665144596651444</v>
      </c>
      <c r="CL15" s="301">
        <f>Сун!C46</f>
        <v>186.65299999999999</v>
      </c>
      <c r="CM15" s="301">
        <f>Сун!D46</f>
        <v>59.899900000000002</v>
      </c>
      <c r="CN15" s="301">
        <f t="shared" si="8"/>
        <v>32.091581705089126</v>
      </c>
      <c r="CO15" s="301">
        <f>Сун!C47</f>
        <v>6349.1624300000003</v>
      </c>
      <c r="CP15" s="301">
        <f>Сун!D47</f>
        <v>0</v>
      </c>
      <c r="CQ15" s="294">
        <f t="shared" ref="CQ15:CQ29" si="39">CP15/CO15*100</f>
        <v>0</v>
      </c>
      <c r="CR15" s="313">
        <f>Сун!C48</f>
        <v>11.0966</v>
      </c>
      <c r="CS15" s="301">
        <f>Сун!D48</f>
        <v>11.0966</v>
      </c>
      <c r="CT15" s="301">
        <f t="shared" si="9"/>
        <v>100</v>
      </c>
      <c r="CU15" s="301"/>
      <c r="CV15" s="301"/>
      <c r="CW15" s="301"/>
      <c r="CX15" s="309"/>
      <c r="CY15" s="309"/>
      <c r="CZ15" s="301" t="e">
        <f t="shared" ref="CZ15:CZ29" si="40">CY15/CX15*100</f>
        <v>#DIV/0!</v>
      </c>
      <c r="DA15" s="301"/>
      <c r="DB15" s="301"/>
      <c r="DC15" s="301"/>
      <c r="DD15" s="301"/>
      <c r="DE15" s="301"/>
      <c r="DF15" s="301"/>
      <c r="DG15" s="303">
        <f>DJ15+DY15+EB15+EE15+EH15+EK15+EN15+EQ15+ET15</f>
        <v>17135.363089999999</v>
      </c>
      <c r="DH15" s="303">
        <f t="shared" ref="DG15:DH29" si="41">DK15+DZ15+EC15+EF15+EI15+EL15+EO15+ER15+EU15</f>
        <v>2378.5161600000001</v>
      </c>
      <c r="DI15" s="301">
        <f t="shared" ref="DI15:DI29" si="42">DH15/DG15*100</f>
        <v>13.880745610742704</v>
      </c>
      <c r="DJ15" s="309">
        <f>DM15+DP15+DS15+DV15</f>
        <v>1818.443</v>
      </c>
      <c r="DK15" s="309">
        <f t="shared" ref="DJ15:DK29" si="43">DN15+DQ15+DT15+DW15</f>
        <v>566.55730000000005</v>
      </c>
      <c r="DL15" s="301">
        <f t="shared" ref="DL15:DL29" si="44">DK15/DJ15*100</f>
        <v>31.156175915329765</v>
      </c>
      <c r="DM15" s="301">
        <f>Сун!C59</f>
        <v>1754.6</v>
      </c>
      <c r="DN15" s="301">
        <f>Сун!D59</f>
        <v>566.55730000000005</v>
      </c>
      <c r="DO15" s="301">
        <f t="shared" ref="DO15:DO29" si="45">DN15/DM15*100</f>
        <v>32.289826741137581</v>
      </c>
      <c r="DP15" s="301">
        <f>Сун!C62</f>
        <v>53</v>
      </c>
      <c r="DQ15" s="301">
        <f>Сун!D62</f>
        <v>0</v>
      </c>
      <c r="DR15" s="301">
        <f t="shared" ref="DR15:DR29" si="46">DQ15/DP15*100</f>
        <v>0</v>
      </c>
      <c r="DS15" s="301">
        <f>Сун!C63</f>
        <v>5</v>
      </c>
      <c r="DT15" s="301">
        <f>Сун!D63</f>
        <v>0</v>
      </c>
      <c r="DU15" s="301">
        <f t="shared" ref="DU15:DU29" si="47">DT15/DS15*100</f>
        <v>0</v>
      </c>
      <c r="DV15" s="301">
        <f>Сун!C64</f>
        <v>5.843</v>
      </c>
      <c r="DW15" s="301">
        <f>Сун!D64</f>
        <v>0</v>
      </c>
      <c r="DX15" s="301">
        <f t="shared" ref="DX15:DX29" si="48">DW15/DV15*100</f>
        <v>0</v>
      </c>
      <c r="DY15" s="301">
        <f>Сун!C66</f>
        <v>180.68299999999999</v>
      </c>
      <c r="DZ15" s="301">
        <f>Сун!D66</f>
        <v>59.509779999999999</v>
      </c>
      <c r="EA15" s="301">
        <f t="shared" ref="EA15:EA31" si="49">DZ15/DY15*100</f>
        <v>32.936015009713145</v>
      </c>
      <c r="EB15" s="301">
        <f>Сун!C67</f>
        <v>10.3</v>
      </c>
      <c r="EC15" s="301">
        <f>Сун!D67</f>
        <v>0</v>
      </c>
      <c r="ED15" s="301">
        <f t="shared" ref="ED15:ED31" si="50">EC15/EB15*100</f>
        <v>0</v>
      </c>
      <c r="EE15" s="309">
        <f>Сун!C73</f>
        <v>4914.3980600000004</v>
      </c>
      <c r="EF15" s="309">
        <f>Сун!D73</f>
        <v>597.16561000000002</v>
      </c>
      <c r="EG15" s="301">
        <f t="shared" ref="EG15:EG29" si="51">EF15/EE15*100</f>
        <v>12.151347992352088</v>
      </c>
      <c r="EH15" s="309">
        <f>Сун!C78</f>
        <v>6945.6280299999999</v>
      </c>
      <c r="EI15" s="309">
        <f>Сун!D78</f>
        <v>208.54671999999999</v>
      </c>
      <c r="EJ15" s="301">
        <f t="shared" ref="EJ15:EJ29" si="52">EI15/EH15*100</f>
        <v>3.0025610225487416</v>
      </c>
      <c r="EK15" s="309">
        <f>Сун!C83</f>
        <v>3243.5</v>
      </c>
      <c r="EL15" s="314">
        <f>Сун!D83</f>
        <v>933.80174999999997</v>
      </c>
      <c r="EM15" s="301">
        <f t="shared" si="10"/>
        <v>28.789941421304142</v>
      </c>
      <c r="EN15" s="301">
        <f>Сун!C86</f>
        <v>0</v>
      </c>
      <c r="EO15" s="301">
        <f>Сун!D86</f>
        <v>0</v>
      </c>
      <c r="EP15" s="301" t="e">
        <f t="shared" si="11"/>
        <v>#DIV/0!</v>
      </c>
      <c r="EQ15" s="315">
        <f>Сун!C91</f>
        <v>22.411000000000001</v>
      </c>
      <c r="ER15" s="315">
        <f>Сун!D91</f>
        <v>12.935</v>
      </c>
      <c r="ES15" s="301">
        <f t="shared" ref="ES15:ES29" si="53">ER15/EQ15*100</f>
        <v>57.717192450136089</v>
      </c>
      <c r="ET15" s="301">
        <f>Сун!C97</f>
        <v>0</v>
      </c>
      <c r="EU15" s="301">
        <f>Сун!D97</f>
        <v>0</v>
      </c>
      <c r="EV15" s="294" t="e">
        <f>EU15/ET15*100</f>
        <v>#DIV/0!</v>
      </c>
      <c r="EW15" s="308">
        <f t="shared" si="12"/>
        <v>-349.99105999999665</v>
      </c>
      <c r="EX15" s="308">
        <f t="shared" si="13"/>
        <v>-337.92634999999973</v>
      </c>
      <c r="EY15" s="294">
        <f>EX15/EW15*100%</f>
        <v>0.96552851949990659</v>
      </c>
      <c r="EZ15" s="164"/>
      <c r="FA15" s="165"/>
      <c r="FC15" s="165"/>
    </row>
    <row r="16" spans="1:159" s="162" customFormat="1" ht="25.5" customHeight="1">
      <c r="A16" s="337">
        <v>3</v>
      </c>
      <c r="B16" s="339" t="s">
        <v>291</v>
      </c>
      <c r="C16" s="316">
        <f t="shared" si="14"/>
        <v>21796.47294</v>
      </c>
      <c r="D16" s="293">
        <f t="shared" si="0"/>
        <v>1289.86619</v>
      </c>
      <c r="E16" s="301">
        <f t="shared" si="1"/>
        <v>5.9177748324266259</v>
      </c>
      <c r="F16" s="295">
        <f t="shared" si="15"/>
        <v>2263.79</v>
      </c>
      <c r="G16" s="295">
        <f t="shared" si="3"/>
        <v>460.31128999999999</v>
      </c>
      <c r="H16" s="301">
        <f t="shared" si="16"/>
        <v>20.333656832126653</v>
      </c>
      <c r="I16" s="317">
        <f>Иль!C6</f>
        <v>71.7</v>
      </c>
      <c r="J16" s="444">
        <f>Иль!D6</f>
        <v>22.660129999999999</v>
      </c>
      <c r="K16" s="301">
        <f t="shared" si="17"/>
        <v>31.604086471408642</v>
      </c>
      <c r="L16" s="301">
        <f>Иль!C8</f>
        <v>260.69</v>
      </c>
      <c r="M16" s="301">
        <f>Иль!D8</f>
        <v>99.853269999999995</v>
      </c>
      <c r="N16" s="294">
        <f t="shared" si="18"/>
        <v>38.303452376385742</v>
      </c>
      <c r="O16" s="294">
        <f>Иль!C9</f>
        <v>2.79</v>
      </c>
      <c r="P16" s="329">
        <f>Иль!D9</f>
        <v>0.59904999999999997</v>
      </c>
      <c r="Q16" s="294">
        <f t="shared" si="19"/>
        <v>21.471326164874551</v>
      </c>
      <c r="R16" s="294">
        <f>Иль!C10</f>
        <v>435.41</v>
      </c>
      <c r="S16" s="294">
        <f>Иль!D10</f>
        <v>137.29886999999999</v>
      </c>
      <c r="T16" s="294">
        <f t="shared" si="20"/>
        <v>31.533237638088234</v>
      </c>
      <c r="U16" s="294">
        <f>Иль!C11</f>
        <v>0</v>
      </c>
      <c r="V16" s="298">
        <f>Иль!D11</f>
        <v>-19.674769999999999</v>
      </c>
      <c r="W16" s="294" t="e">
        <f t="shared" si="21"/>
        <v>#DIV/0!</v>
      </c>
      <c r="X16" s="309">
        <f>Иль!C13</f>
        <v>10</v>
      </c>
      <c r="Y16" s="309">
        <f>Иль!D13</f>
        <v>0</v>
      </c>
      <c r="Z16" s="301">
        <f t="shared" si="22"/>
        <v>0</v>
      </c>
      <c r="AA16" s="309">
        <f>Иль!C15</f>
        <v>310</v>
      </c>
      <c r="AB16" s="300">
        <f>Иль!D15</f>
        <v>34.572339999999997</v>
      </c>
      <c r="AC16" s="301">
        <f t="shared" si="23"/>
        <v>11.152367741935484</v>
      </c>
      <c r="AD16" s="309">
        <f>Иль!C16</f>
        <v>750</v>
      </c>
      <c r="AE16" s="309">
        <f>Иль!D16</f>
        <v>77.582800000000006</v>
      </c>
      <c r="AF16" s="301">
        <f t="shared" si="4"/>
        <v>10.344373333333333</v>
      </c>
      <c r="AG16" s="301">
        <f>Иль!C18</f>
        <v>4</v>
      </c>
      <c r="AH16" s="301">
        <f>Иль!D18</f>
        <v>0</v>
      </c>
      <c r="AI16" s="301">
        <f t="shared" si="24"/>
        <v>0</v>
      </c>
      <c r="AJ16" s="301"/>
      <c r="AK16" s="301"/>
      <c r="AL16" s="301" t="e">
        <f t="shared" si="5"/>
        <v>#DIV/0!</v>
      </c>
      <c r="AM16" s="309">
        <f>Иль!C27</f>
        <v>0</v>
      </c>
      <c r="AN16" s="309">
        <f>Иль!D27</f>
        <v>0</v>
      </c>
      <c r="AO16" s="301" t="e">
        <f t="shared" si="6"/>
        <v>#DIV/0!</v>
      </c>
      <c r="AP16" s="309">
        <f>Иль!C28</f>
        <v>328.6</v>
      </c>
      <c r="AQ16" s="310">
        <f>Иль!D28</f>
        <v>84.739000000000004</v>
      </c>
      <c r="AR16" s="301">
        <f t="shared" si="25"/>
        <v>25.787888009738285</v>
      </c>
      <c r="AS16" s="303">
        <f>Иль!C29</f>
        <v>30.6</v>
      </c>
      <c r="AT16" s="310">
        <f>Иль!D29</f>
        <v>21.240600000000001</v>
      </c>
      <c r="AU16" s="301">
        <f t="shared" si="26"/>
        <v>69.413725490196072</v>
      </c>
      <c r="AV16" s="309"/>
      <c r="AW16" s="309"/>
      <c r="AX16" s="301" t="e">
        <f t="shared" si="27"/>
        <v>#DIV/0!</v>
      </c>
      <c r="AY16" s="301">
        <f>Иль!C30</f>
        <v>60</v>
      </c>
      <c r="AZ16" s="304">
        <f>Иль!D30</f>
        <v>1.44</v>
      </c>
      <c r="BA16" s="301">
        <f t="shared" si="28"/>
        <v>2.4</v>
      </c>
      <c r="BB16" s="301"/>
      <c r="BC16" s="301"/>
      <c r="BD16" s="301"/>
      <c r="BE16" s="301">
        <f>Иль!C34</f>
        <v>0</v>
      </c>
      <c r="BF16" s="301">
        <f>Иль!D34</f>
        <v>0</v>
      </c>
      <c r="BG16" s="301" t="e">
        <f t="shared" si="29"/>
        <v>#DIV/0!</v>
      </c>
      <c r="BH16" s="301"/>
      <c r="BI16" s="301"/>
      <c r="BJ16" s="301" t="e">
        <f t="shared" si="30"/>
        <v>#DIV/0!</v>
      </c>
      <c r="BK16" s="301"/>
      <c r="BL16" s="301"/>
      <c r="BM16" s="301"/>
      <c r="BN16" s="301">
        <f>Иль!C35</f>
        <v>0</v>
      </c>
      <c r="BO16" s="301">
        <f>Иль!D35</f>
        <v>0</v>
      </c>
      <c r="BP16" s="294" t="e">
        <f t="shared" si="31"/>
        <v>#DIV/0!</v>
      </c>
      <c r="BQ16" s="301">
        <v>0</v>
      </c>
      <c r="BR16" s="472">
        <f>Иль!D38</f>
        <v>0</v>
      </c>
      <c r="BS16" s="301" t="e">
        <f t="shared" si="32"/>
        <v>#DIV/0!</v>
      </c>
      <c r="BT16" s="301"/>
      <c r="BU16" s="301"/>
      <c r="BV16" s="311" t="e">
        <f t="shared" si="33"/>
        <v>#DIV/0!</v>
      </c>
      <c r="BW16" s="311"/>
      <c r="BX16" s="311"/>
      <c r="BY16" s="311" t="e">
        <f t="shared" si="34"/>
        <v>#DIV/0!</v>
      </c>
      <c r="BZ16" s="299">
        <f>CC16+CF16+CI16+CL16+CR16+CO16</f>
        <v>19532.682939999999</v>
      </c>
      <c r="CA16" s="299">
        <f>CD16+CG16+CJ16+CM16+CS16+CP16+CV16</f>
        <v>829.55489999999998</v>
      </c>
      <c r="CB16" s="301">
        <f>CA16/BZ16*100</f>
        <v>4.2470094996586276</v>
      </c>
      <c r="CC16" s="301">
        <f>Иль!C43</f>
        <v>1706.8</v>
      </c>
      <c r="CD16" s="301">
        <f>Иль!D43</f>
        <v>568.92399999999998</v>
      </c>
      <c r="CE16" s="301">
        <f t="shared" si="37"/>
        <v>33.332786501054606</v>
      </c>
      <c r="CF16" s="301">
        <f>Иль!C44</f>
        <v>670.5</v>
      </c>
      <c r="CG16" s="301">
        <f>Иль!D44</f>
        <v>0</v>
      </c>
      <c r="CH16" s="301">
        <f t="shared" si="38"/>
        <v>0</v>
      </c>
      <c r="CI16" s="294">
        <f>SUM(Иль!C45)</f>
        <v>4819.12655</v>
      </c>
      <c r="CJ16" s="301">
        <f>SUM(Иль!D45)</f>
        <v>153.851</v>
      </c>
      <c r="CK16" s="301">
        <f>CJ16/CI16*100</f>
        <v>3.1925079867429504</v>
      </c>
      <c r="CL16" s="301">
        <f>Иль!C47</f>
        <v>181.87299999999999</v>
      </c>
      <c r="CM16" s="301">
        <f>Иль!D47</f>
        <v>59.899900000000002</v>
      </c>
      <c r="CN16" s="301">
        <f t="shared" si="8"/>
        <v>32.935015092949477</v>
      </c>
      <c r="CO16" s="301">
        <f>Иль!C48</f>
        <v>11917.186110000001</v>
      </c>
      <c r="CP16" s="301">
        <f>Иль!D48</f>
        <v>0</v>
      </c>
      <c r="CQ16" s="294">
        <f t="shared" si="39"/>
        <v>0</v>
      </c>
      <c r="CR16" s="313">
        <f>Иль!C49</f>
        <v>237.19728000000001</v>
      </c>
      <c r="CS16" s="313">
        <f>Иль!D49</f>
        <v>46.88</v>
      </c>
      <c r="CT16" s="301">
        <f t="shared" si="9"/>
        <v>19.764138947967698</v>
      </c>
      <c r="CU16" s="301"/>
      <c r="CV16" s="301"/>
      <c r="CW16" s="301"/>
      <c r="CX16" s="309"/>
      <c r="CY16" s="309"/>
      <c r="CZ16" s="301" t="e">
        <f t="shared" si="40"/>
        <v>#DIV/0!</v>
      </c>
      <c r="DA16" s="301"/>
      <c r="DB16" s="301"/>
      <c r="DC16" s="301"/>
      <c r="DD16" s="301"/>
      <c r="DE16" s="301"/>
      <c r="DF16" s="301">
        <v>0</v>
      </c>
      <c r="DG16" s="303">
        <f t="shared" si="41"/>
        <v>22254.986129999998</v>
      </c>
      <c r="DH16" s="303">
        <f t="shared" si="41"/>
        <v>1577.9386099999997</v>
      </c>
      <c r="DI16" s="301">
        <f t="shared" si="42"/>
        <v>7.0902700221094221</v>
      </c>
      <c r="DJ16" s="309">
        <f t="shared" si="43"/>
        <v>1373.5740000000001</v>
      </c>
      <c r="DK16" s="309">
        <f t="shared" si="43"/>
        <v>468.37329</v>
      </c>
      <c r="DL16" s="301">
        <f t="shared" si="44"/>
        <v>34.09887563393017</v>
      </c>
      <c r="DM16" s="301">
        <f>Иль!C60</f>
        <v>1341.9</v>
      </c>
      <c r="DN16" s="301">
        <f>Иль!D60</f>
        <v>468.37329</v>
      </c>
      <c r="DO16" s="301">
        <f t="shared" si="45"/>
        <v>34.903740219092327</v>
      </c>
      <c r="DP16" s="301">
        <f>Иль!C63</f>
        <v>23</v>
      </c>
      <c r="DQ16" s="301">
        <f>Иль!D63</f>
        <v>0</v>
      </c>
      <c r="DR16" s="301">
        <f t="shared" si="46"/>
        <v>0</v>
      </c>
      <c r="DS16" s="301">
        <f>Иль!C64</f>
        <v>5</v>
      </c>
      <c r="DT16" s="301">
        <f>Иль!D64</f>
        <v>0</v>
      </c>
      <c r="DU16" s="301">
        <f t="shared" si="47"/>
        <v>0</v>
      </c>
      <c r="DV16" s="301">
        <f>Иль!C65</f>
        <v>3.6739999999999999</v>
      </c>
      <c r="DW16" s="301">
        <f>Иль!D65</f>
        <v>0</v>
      </c>
      <c r="DX16" s="301">
        <f t="shared" si="48"/>
        <v>0</v>
      </c>
      <c r="DY16" s="301">
        <f>Иль!C67</f>
        <v>180.68299999999999</v>
      </c>
      <c r="DZ16" s="301">
        <f>Иль!D67</f>
        <v>59.509779999999999</v>
      </c>
      <c r="EA16" s="301">
        <f t="shared" si="49"/>
        <v>32.936015009713145</v>
      </c>
      <c r="EB16" s="301">
        <f>Иль!C68</f>
        <v>6</v>
      </c>
      <c r="EC16" s="301">
        <f>Иль!D68</f>
        <v>0</v>
      </c>
      <c r="ED16" s="301">
        <f t="shared" si="50"/>
        <v>0</v>
      </c>
      <c r="EE16" s="309">
        <f>Иль!C74</f>
        <v>5460.6770200000001</v>
      </c>
      <c r="EF16" s="309">
        <f>Иль!D74</f>
        <v>241.40073999999998</v>
      </c>
      <c r="EG16" s="301">
        <f t="shared" si="51"/>
        <v>4.4207108224100757</v>
      </c>
      <c r="EH16" s="309">
        <f>Иль!C81</f>
        <v>4199.3603999999996</v>
      </c>
      <c r="EI16" s="309">
        <f>Иль!D81</f>
        <v>232.08548999999999</v>
      </c>
      <c r="EJ16" s="301">
        <f t="shared" si="52"/>
        <v>5.5266866354219086</v>
      </c>
      <c r="EK16" s="309">
        <f>Иль!C85</f>
        <v>11032.691709999999</v>
      </c>
      <c r="EL16" s="314">
        <f>Иль!D85</f>
        <v>576.56930999999997</v>
      </c>
      <c r="EM16" s="301">
        <f t="shared" si="10"/>
        <v>5.2260076249334446</v>
      </c>
      <c r="EN16" s="301">
        <f>Иль!C87</f>
        <v>0</v>
      </c>
      <c r="EO16" s="301">
        <f>Иль!D87</f>
        <v>0</v>
      </c>
      <c r="EP16" s="301" t="e">
        <f t="shared" si="11"/>
        <v>#DIV/0!</v>
      </c>
      <c r="EQ16" s="315">
        <f>Иль!C92</f>
        <v>2</v>
      </c>
      <c r="ER16" s="315">
        <f>Иль!D92</f>
        <v>0</v>
      </c>
      <c r="ES16" s="301">
        <f t="shared" si="53"/>
        <v>0</v>
      </c>
      <c r="ET16" s="301">
        <f>Иль!C98</f>
        <v>0</v>
      </c>
      <c r="EU16" s="301">
        <f>Иль!D98</f>
        <v>0</v>
      </c>
      <c r="EV16" s="294" t="e">
        <f t="shared" ref="EV16:EV29" si="54">EU16/ET16*100</f>
        <v>#DIV/0!</v>
      </c>
      <c r="EW16" s="308">
        <f t="shared" si="12"/>
        <v>-458.51318999999785</v>
      </c>
      <c r="EX16" s="308">
        <f t="shared" si="13"/>
        <v>-288.07241999999974</v>
      </c>
      <c r="EY16" s="294">
        <f>EX16/EW16*100</f>
        <v>62.827509934883466</v>
      </c>
      <c r="EZ16" s="164"/>
      <c r="FA16" s="165"/>
      <c r="FC16" s="165"/>
    </row>
    <row r="17" spans="1:170" s="162" customFormat="1" ht="22.5" customHeight="1">
      <c r="A17" s="337">
        <v>4</v>
      </c>
      <c r="B17" s="339" t="s">
        <v>292</v>
      </c>
      <c r="C17" s="316">
        <f t="shared" si="14"/>
        <v>8466.8055800000002</v>
      </c>
      <c r="D17" s="293">
        <f t="shared" si="0"/>
        <v>2087.6573400000002</v>
      </c>
      <c r="E17" s="301">
        <f t="shared" si="1"/>
        <v>24.656965608509935</v>
      </c>
      <c r="F17" s="295">
        <f t="shared" si="15"/>
        <v>4720.0625799999998</v>
      </c>
      <c r="G17" s="295">
        <f t="shared" si="3"/>
        <v>1285.0824400000001</v>
      </c>
      <c r="H17" s="301">
        <f t="shared" si="16"/>
        <v>27.225961906632186</v>
      </c>
      <c r="I17" s="309">
        <f>Кад!C6</f>
        <v>484.2</v>
      </c>
      <c r="J17" s="445">
        <f>Кад!D6</f>
        <v>127.6493</v>
      </c>
      <c r="K17" s="301">
        <f t="shared" si="17"/>
        <v>26.362928541924823</v>
      </c>
      <c r="L17" s="301">
        <f>Кад!C8</f>
        <v>310.93</v>
      </c>
      <c r="M17" s="301">
        <f>Кад!D8</f>
        <v>119.09772</v>
      </c>
      <c r="N17" s="294">
        <f t="shared" si="18"/>
        <v>38.303708230148267</v>
      </c>
      <c r="O17" s="294">
        <f>Кад!C9</f>
        <v>3.33</v>
      </c>
      <c r="P17" s="329">
        <f>Кад!D9</f>
        <v>0.71450000000000002</v>
      </c>
      <c r="Q17" s="294">
        <f t="shared" si="19"/>
        <v>21.456456456456458</v>
      </c>
      <c r="R17" s="294">
        <f>Кад!C10</f>
        <v>519.33000000000004</v>
      </c>
      <c r="S17" s="294">
        <f>Кад!D10</f>
        <v>163.76009999999999</v>
      </c>
      <c r="T17" s="294">
        <f t="shared" si="20"/>
        <v>31.532955923978967</v>
      </c>
      <c r="U17" s="294">
        <f>Кад!C11</f>
        <v>0</v>
      </c>
      <c r="V17" s="298">
        <f>Кад!D11</f>
        <v>-23.466629999999999</v>
      </c>
      <c r="W17" s="294" t="e">
        <f t="shared" si="21"/>
        <v>#DIV/0!</v>
      </c>
      <c r="X17" s="309">
        <f>Кад!C13</f>
        <v>60</v>
      </c>
      <c r="Y17" s="309">
        <f>Кад!D13</f>
        <v>12.3927</v>
      </c>
      <c r="Z17" s="301">
        <f t="shared" si="22"/>
        <v>20.654500000000002</v>
      </c>
      <c r="AA17" s="309">
        <f>Кад!C15</f>
        <v>340</v>
      </c>
      <c r="AB17" s="300">
        <f>Кад!D15</f>
        <v>20.59299</v>
      </c>
      <c r="AC17" s="301">
        <f t="shared" si="23"/>
        <v>6.0567617647058825</v>
      </c>
      <c r="AD17" s="309">
        <f>Кад!C16</f>
        <v>2784.7725799999998</v>
      </c>
      <c r="AE17" s="309">
        <f>Кад!D16</f>
        <v>777.06074000000001</v>
      </c>
      <c r="AF17" s="301">
        <f t="shared" si="4"/>
        <v>27.903920972965057</v>
      </c>
      <c r="AG17" s="301">
        <f>Кад!C18</f>
        <v>20</v>
      </c>
      <c r="AH17" s="301">
        <f>Кад!D18</f>
        <v>2.8</v>
      </c>
      <c r="AI17" s="301">
        <f t="shared" si="24"/>
        <v>13.999999999999998</v>
      </c>
      <c r="AJ17" s="301"/>
      <c r="AK17" s="301"/>
      <c r="AL17" s="301" t="e">
        <f t="shared" si="5"/>
        <v>#DIV/0!</v>
      </c>
      <c r="AM17" s="309">
        <v>0</v>
      </c>
      <c r="AN17" s="309">
        <v>0</v>
      </c>
      <c r="AO17" s="301" t="e">
        <f t="shared" si="6"/>
        <v>#DIV/0!</v>
      </c>
      <c r="AP17" s="309">
        <f>Кад!C27</f>
        <v>115.5</v>
      </c>
      <c r="AQ17" s="310">
        <f>Кад!D27</f>
        <v>62.654000000000003</v>
      </c>
      <c r="AR17" s="301">
        <f t="shared" si="25"/>
        <v>54.245887445887455</v>
      </c>
      <c r="AS17" s="303">
        <f>Кад!C28</f>
        <v>12</v>
      </c>
      <c r="AT17" s="310">
        <f>Кад!D28</f>
        <v>4</v>
      </c>
      <c r="AU17" s="301">
        <f t="shared" si="26"/>
        <v>33.333333333333329</v>
      </c>
      <c r="AV17" s="309"/>
      <c r="AW17" s="309"/>
      <c r="AX17" s="301" t="e">
        <f t="shared" si="27"/>
        <v>#DIV/0!</v>
      </c>
      <c r="AY17" s="301">
        <f>Кад!C30</f>
        <v>70</v>
      </c>
      <c r="AZ17" s="304">
        <f>Кад!D30</f>
        <v>17.827020000000001</v>
      </c>
      <c r="BA17" s="301">
        <f t="shared" si="28"/>
        <v>25.467171428571429</v>
      </c>
      <c r="BB17" s="301"/>
      <c r="BC17" s="301"/>
      <c r="BD17" s="301"/>
      <c r="BE17" s="301">
        <f>Кад!C33</f>
        <v>0</v>
      </c>
      <c r="BF17" s="301">
        <f>Кад!D33</f>
        <v>0</v>
      </c>
      <c r="BG17" s="301" t="e">
        <f t="shared" si="29"/>
        <v>#DIV/0!</v>
      </c>
      <c r="BH17" s="301"/>
      <c r="BI17" s="301"/>
      <c r="BJ17" s="301" t="e">
        <f t="shared" si="30"/>
        <v>#DIV/0!</v>
      </c>
      <c r="BK17" s="301"/>
      <c r="BL17" s="301"/>
      <c r="BM17" s="301"/>
      <c r="BN17" s="301">
        <f>Кад!C34</f>
        <v>0</v>
      </c>
      <c r="BO17" s="301">
        <f>Кад!D34</f>
        <v>0</v>
      </c>
      <c r="BP17" s="294" t="e">
        <f t="shared" si="31"/>
        <v>#DIV/0!</v>
      </c>
      <c r="BQ17" s="301">
        <f>Кад!C36</f>
        <v>0</v>
      </c>
      <c r="BR17" s="472">
        <f>Кад!D36</f>
        <v>0</v>
      </c>
      <c r="BS17" s="301" t="e">
        <f t="shared" si="32"/>
        <v>#DIV/0!</v>
      </c>
      <c r="BT17" s="301"/>
      <c r="BU17" s="301"/>
      <c r="BV17" s="311" t="e">
        <f t="shared" si="33"/>
        <v>#DIV/0!</v>
      </c>
      <c r="BW17" s="311"/>
      <c r="BX17" s="311"/>
      <c r="BY17" s="311" t="e">
        <f t="shared" si="34"/>
        <v>#DIV/0!</v>
      </c>
      <c r="BZ17" s="299">
        <f t="shared" si="35"/>
        <v>3746.7429999999995</v>
      </c>
      <c r="CA17" s="299">
        <f>CD17+CG17+CJ17+CM17+CS17+CP17+CV17</f>
        <v>802.57489999999996</v>
      </c>
      <c r="CB17" s="301">
        <f>CA17/BZ17*100</f>
        <v>21.420601840051482</v>
      </c>
      <c r="CC17" s="301">
        <f>Кад!C41</f>
        <v>1196.5999999999999</v>
      </c>
      <c r="CD17" s="301">
        <f>Кад!D41</f>
        <v>398.86</v>
      </c>
      <c r="CE17" s="301">
        <f t="shared" si="37"/>
        <v>33.332776199231155</v>
      </c>
      <c r="CF17" s="301">
        <f>Кад!C42</f>
        <v>0</v>
      </c>
      <c r="CG17" s="301">
        <f>Кад!D42</f>
        <v>0</v>
      </c>
      <c r="CH17" s="301" t="e">
        <f t="shared" si="38"/>
        <v>#DIV/0!</v>
      </c>
      <c r="CI17" s="294">
        <f>Кад!C43</f>
        <v>2139.08</v>
      </c>
      <c r="CJ17" s="301">
        <f>Кад!D43</f>
        <v>343.815</v>
      </c>
      <c r="CK17" s="301">
        <f t="shared" si="7"/>
        <v>16.073031396675205</v>
      </c>
      <c r="CL17" s="301">
        <f>Кад!C45</f>
        <v>184.863</v>
      </c>
      <c r="CM17" s="301">
        <f>Кад!D45</f>
        <v>59.899900000000002</v>
      </c>
      <c r="CN17" s="301">
        <f t="shared" si="8"/>
        <v>32.402319555562769</v>
      </c>
      <c r="CO17" s="301">
        <f>Кад!C46</f>
        <v>226.2</v>
      </c>
      <c r="CP17" s="301">
        <f>Кад!D46</f>
        <v>0</v>
      </c>
      <c r="CQ17" s="294">
        <f t="shared" si="39"/>
        <v>0</v>
      </c>
      <c r="CR17" s="313">
        <f>Кад!C47</f>
        <v>0</v>
      </c>
      <c r="CS17" s="301">
        <f>Кад!D47</f>
        <v>0</v>
      </c>
      <c r="CT17" s="301" t="e">
        <f t="shared" si="9"/>
        <v>#DIV/0!</v>
      </c>
      <c r="CU17" s="301"/>
      <c r="CV17" s="301"/>
      <c r="CW17" s="301"/>
      <c r="CX17" s="309"/>
      <c r="CY17" s="309"/>
      <c r="CZ17" s="301" t="e">
        <f t="shared" si="40"/>
        <v>#DIV/0!</v>
      </c>
      <c r="DA17" s="301"/>
      <c r="DB17" s="301"/>
      <c r="DC17" s="301"/>
      <c r="DD17" s="301"/>
      <c r="DE17" s="301"/>
      <c r="DF17" s="301"/>
      <c r="DG17" s="303">
        <f t="shared" si="41"/>
        <v>8851.5757000000012</v>
      </c>
      <c r="DH17" s="303">
        <f t="shared" si="41"/>
        <v>1956.63852</v>
      </c>
      <c r="DI17" s="301">
        <f t="shared" si="42"/>
        <v>22.104974146015604</v>
      </c>
      <c r="DJ17" s="309">
        <f t="shared" si="43"/>
        <v>1690.934</v>
      </c>
      <c r="DK17" s="309">
        <f t="shared" si="43"/>
        <v>499.63513</v>
      </c>
      <c r="DL17" s="301">
        <f t="shared" si="44"/>
        <v>29.54787886458017</v>
      </c>
      <c r="DM17" s="301">
        <f>Кад!C57</f>
        <v>1637</v>
      </c>
      <c r="DN17" s="301">
        <f>Кад!D57</f>
        <v>499.63513</v>
      </c>
      <c r="DO17" s="301">
        <f t="shared" si="45"/>
        <v>30.521388515577275</v>
      </c>
      <c r="DP17" s="301">
        <f>Кад!C60</f>
        <v>44</v>
      </c>
      <c r="DQ17" s="301">
        <f>Кад!D60</f>
        <v>0</v>
      </c>
      <c r="DR17" s="301">
        <f t="shared" si="46"/>
        <v>0</v>
      </c>
      <c r="DS17" s="301">
        <f>Кад!C61</f>
        <v>5</v>
      </c>
      <c r="DT17" s="301">
        <f>Кад!D61</f>
        <v>0</v>
      </c>
      <c r="DU17" s="301">
        <f t="shared" si="47"/>
        <v>0</v>
      </c>
      <c r="DV17" s="301">
        <f>Кад!C62</f>
        <v>4.9340000000000002</v>
      </c>
      <c r="DW17" s="301">
        <f>Кад!D62</f>
        <v>0</v>
      </c>
      <c r="DX17" s="301">
        <f t="shared" si="48"/>
        <v>0</v>
      </c>
      <c r="DY17" s="301">
        <f>Кад!C64</f>
        <v>180.68299999999999</v>
      </c>
      <c r="DZ17" s="301">
        <f>Кад!D64</f>
        <v>56.523240000000001</v>
      </c>
      <c r="EA17" s="301">
        <f t="shared" si="49"/>
        <v>31.283098022503502</v>
      </c>
      <c r="EB17" s="301">
        <f>Кад!C65</f>
        <v>6</v>
      </c>
      <c r="EC17" s="301">
        <f>Кад!D65</f>
        <v>0.6</v>
      </c>
      <c r="ED17" s="301">
        <f t="shared" si="50"/>
        <v>10</v>
      </c>
      <c r="EE17" s="309">
        <f>Кад!C71</f>
        <v>2812.1273000000001</v>
      </c>
      <c r="EF17" s="309">
        <f>Кад!D71</f>
        <v>541.01649999999995</v>
      </c>
      <c r="EG17" s="301">
        <f t="shared" si="51"/>
        <v>19.238691648134136</v>
      </c>
      <c r="EH17" s="309">
        <f>Кад!C76</f>
        <v>2184.6314000000002</v>
      </c>
      <c r="EI17" s="309">
        <f>Кад!D76</f>
        <v>258.86365000000001</v>
      </c>
      <c r="EJ17" s="301">
        <f t="shared" si="52"/>
        <v>11.849305562485277</v>
      </c>
      <c r="EK17" s="309">
        <f>Кад!C80</f>
        <v>1975.2</v>
      </c>
      <c r="EL17" s="314">
        <f>Кад!D80</f>
        <v>600</v>
      </c>
      <c r="EM17" s="301">
        <f t="shared" si="10"/>
        <v>30.376670716889425</v>
      </c>
      <c r="EN17" s="301">
        <f>Кад!C82</f>
        <v>0</v>
      </c>
      <c r="EO17" s="301">
        <f>Кад!D82</f>
        <v>0</v>
      </c>
      <c r="EP17" s="301" t="e">
        <f t="shared" si="11"/>
        <v>#DIV/0!</v>
      </c>
      <c r="EQ17" s="315">
        <f>Кад!C87</f>
        <v>2</v>
      </c>
      <c r="ER17" s="315">
        <f>Кад!D87</f>
        <v>0</v>
      </c>
      <c r="ES17" s="301">
        <f t="shared" si="53"/>
        <v>0</v>
      </c>
      <c r="ET17" s="301">
        <f>Кад!C93</f>
        <v>0</v>
      </c>
      <c r="EU17" s="301">
        <f>Кад!D93</f>
        <v>0</v>
      </c>
      <c r="EV17" s="294" t="e">
        <f t="shared" si="54"/>
        <v>#DIV/0!</v>
      </c>
      <c r="EW17" s="308">
        <f t="shared" si="12"/>
        <v>-384.77012000000104</v>
      </c>
      <c r="EX17" s="308">
        <f t="shared" si="13"/>
        <v>131.01882000000023</v>
      </c>
      <c r="EY17" s="294">
        <f>EX17/EW17*100</f>
        <v>-34.051193996041036</v>
      </c>
      <c r="EZ17" s="164"/>
      <c r="FA17" s="165"/>
      <c r="FC17" s="165"/>
    </row>
    <row r="18" spans="1:170" s="174" customFormat="1" ht="20.25" customHeight="1">
      <c r="A18" s="340">
        <v>5</v>
      </c>
      <c r="B18" s="341" t="s">
        <v>293</v>
      </c>
      <c r="C18" s="318">
        <f t="shared" si="14"/>
        <v>27897.132049999997</v>
      </c>
      <c r="D18" s="319">
        <f t="shared" si="0"/>
        <v>3459.6958299999997</v>
      </c>
      <c r="E18" s="304">
        <f t="shared" si="1"/>
        <v>12.401618287497048</v>
      </c>
      <c r="F18" s="295">
        <f t="shared" si="15"/>
        <v>4882.71</v>
      </c>
      <c r="G18" s="320">
        <f t="shared" si="3"/>
        <v>1165.89735</v>
      </c>
      <c r="H18" s="304">
        <f t="shared" si="16"/>
        <v>23.878078976633876</v>
      </c>
      <c r="I18" s="297">
        <f>Мор!C6</f>
        <v>1917</v>
      </c>
      <c r="J18" s="444">
        <f>Мор!D6</f>
        <v>535.73992999999996</v>
      </c>
      <c r="K18" s="304">
        <f t="shared" si="17"/>
        <v>27.946788210745954</v>
      </c>
      <c r="L18" s="304">
        <f>Мор!C8</f>
        <v>153.57</v>
      </c>
      <c r="M18" s="304">
        <f>Мор!D8</f>
        <v>58.822659999999999</v>
      </c>
      <c r="N18" s="304">
        <f t="shared" si="18"/>
        <v>38.30348375333724</v>
      </c>
      <c r="O18" s="304">
        <f>Мор!C9</f>
        <v>1.64</v>
      </c>
      <c r="P18" s="454">
        <f>Мор!D9</f>
        <v>0.35289999999999999</v>
      </c>
      <c r="Q18" s="304">
        <f t="shared" si="19"/>
        <v>21.51829268292683</v>
      </c>
      <c r="R18" s="304">
        <f>Мор!C10</f>
        <v>256.5</v>
      </c>
      <c r="S18" s="304">
        <f>Мор!D10</f>
        <v>80.881510000000006</v>
      </c>
      <c r="T18" s="304">
        <f t="shared" si="20"/>
        <v>31.532752436647176</v>
      </c>
      <c r="U18" s="304">
        <f>Мор!C11</f>
        <v>0</v>
      </c>
      <c r="V18" s="321">
        <f>Мор!D11</f>
        <v>-11.59024</v>
      </c>
      <c r="W18" s="304" t="e">
        <f t="shared" si="21"/>
        <v>#DIV/0!</v>
      </c>
      <c r="X18" s="303">
        <f>Мор!C13</f>
        <v>75</v>
      </c>
      <c r="Y18" s="303">
        <f>Мор!D13</f>
        <v>42.06785</v>
      </c>
      <c r="Z18" s="304">
        <f t="shared" si="22"/>
        <v>56.090466666666671</v>
      </c>
      <c r="AA18" s="303">
        <f>Мор!C15</f>
        <v>980</v>
      </c>
      <c r="AB18" s="300">
        <f>Мор!D15</f>
        <v>78.580299999999994</v>
      </c>
      <c r="AC18" s="304">
        <f t="shared" si="23"/>
        <v>8.0183979591836732</v>
      </c>
      <c r="AD18" s="303">
        <f>Мор!C16</f>
        <v>1499</v>
      </c>
      <c r="AE18" s="303">
        <f>Мор!D16</f>
        <v>381.04244</v>
      </c>
      <c r="AF18" s="304">
        <f t="shared" si="4"/>
        <v>25.419775850567046</v>
      </c>
      <c r="AG18" s="304">
        <f>Мор!C18</f>
        <v>0</v>
      </c>
      <c r="AH18" s="304">
        <f>Мор!D18</f>
        <v>0</v>
      </c>
      <c r="AI18" s="304" t="e">
        <f t="shared" si="24"/>
        <v>#DIV/0!</v>
      </c>
      <c r="AJ18" s="304">
        <f>Мор!C22</f>
        <v>0</v>
      </c>
      <c r="AK18" s="304">
        <f>Мор!D22</f>
        <v>0</v>
      </c>
      <c r="AL18" s="304" t="e">
        <f t="shared" si="5"/>
        <v>#DIV/0!</v>
      </c>
      <c r="AM18" s="303">
        <v>0</v>
      </c>
      <c r="AN18" s="303"/>
      <c r="AO18" s="304" t="e">
        <f t="shared" si="6"/>
        <v>#DIV/0!</v>
      </c>
      <c r="AP18" s="303">
        <f>Мор!C27</f>
        <v>0</v>
      </c>
      <c r="AQ18" s="310">
        <f>Мор!D27</f>
        <v>0</v>
      </c>
      <c r="AR18" s="304" t="e">
        <f t="shared" si="25"/>
        <v>#DIV/0!</v>
      </c>
      <c r="AS18" s="303">
        <f>Мор!C28</f>
        <v>0</v>
      </c>
      <c r="AT18" s="300">
        <f>Мор!D28</f>
        <v>0</v>
      </c>
      <c r="AU18" s="304" t="e">
        <f t="shared" si="26"/>
        <v>#DIV/0!</v>
      </c>
      <c r="AV18" s="303"/>
      <c r="AW18" s="303"/>
      <c r="AX18" s="304" t="e">
        <f t="shared" si="27"/>
        <v>#DIV/0!</v>
      </c>
      <c r="AY18" s="304">
        <f>Мор!C29</f>
        <v>0</v>
      </c>
      <c r="AZ18" s="304">
        <f>Мор!D29</f>
        <v>0</v>
      </c>
      <c r="BA18" s="304" t="e">
        <f t="shared" si="28"/>
        <v>#DIV/0!</v>
      </c>
      <c r="BB18" s="304"/>
      <c r="BC18" s="304"/>
      <c r="BD18" s="304"/>
      <c r="BE18" s="304">
        <f>Мор!C33</f>
        <v>0</v>
      </c>
      <c r="BF18" s="304">
        <f>Мор!D33</f>
        <v>0</v>
      </c>
      <c r="BG18" s="304" t="e">
        <f>Мор!E33</f>
        <v>#DIV/0!</v>
      </c>
      <c r="BH18" s="304">
        <f>Мор!F33</f>
        <v>0</v>
      </c>
      <c r="BI18" s="304">
        <f>Мор!G33</f>
        <v>0</v>
      </c>
      <c r="BJ18" s="304">
        <f>Мор!H33</f>
        <v>0</v>
      </c>
      <c r="BK18" s="304">
        <f>Мор!I33</f>
        <v>0</v>
      </c>
      <c r="BL18" s="304">
        <f>Мор!J33</f>
        <v>0</v>
      </c>
      <c r="BM18" s="304">
        <f>Мор!K33</f>
        <v>0</v>
      </c>
      <c r="BN18" s="304">
        <f>Мор!C34</f>
        <v>0</v>
      </c>
      <c r="BO18" s="304">
        <f>Мор!D34</f>
        <v>0</v>
      </c>
      <c r="BP18" s="294" t="e">
        <f t="shared" si="31"/>
        <v>#DIV/0!</v>
      </c>
      <c r="BQ18" s="304">
        <f>Мор!C36</f>
        <v>0</v>
      </c>
      <c r="BR18" s="473">
        <f>Мор!D36</f>
        <v>0</v>
      </c>
      <c r="BS18" s="304" t="e">
        <f t="shared" si="32"/>
        <v>#DIV/0!</v>
      </c>
      <c r="BT18" s="304"/>
      <c r="BU18" s="304"/>
      <c r="BV18" s="322" t="e">
        <f t="shared" si="33"/>
        <v>#DIV/0!</v>
      </c>
      <c r="BW18" s="322"/>
      <c r="BX18" s="322"/>
      <c r="BY18" s="322" t="e">
        <f t="shared" si="34"/>
        <v>#DIV/0!</v>
      </c>
      <c r="BZ18" s="303">
        <f t="shared" si="35"/>
        <v>23014.422049999997</v>
      </c>
      <c r="CA18" s="299">
        <f t="shared" si="36"/>
        <v>2293.7984799999999</v>
      </c>
      <c r="CB18" s="304">
        <f t="shared" ref="CB18:CB31" si="55">CA18/BZ18*100</f>
        <v>9.9667872389608849</v>
      </c>
      <c r="CC18" s="304">
        <f>Мор!C41</f>
        <v>5155.8</v>
      </c>
      <c r="CD18" s="304">
        <f>Мор!D41</f>
        <v>1718.5719999999999</v>
      </c>
      <c r="CE18" s="304">
        <f t="shared" si="37"/>
        <v>33.332790255634428</v>
      </c>
      <c r="CF18" s="304">
        <f>Мор!C42</f>
        <v>0</v>
      </c>
      <c r="CG18" s="304">
        <f>Мор!D42</f>
        <v>0</v>
      </c>
      <c r="CH18" s="304" t="e">
        <f t="shared" si="38"/>
        <v>#DIV/0!</v>
      </c>
      <c r="CI18" s="304">
        <f>Мор!C43</f>
        <v>11433.8704</v>
      </c>
      <c r="CJ18" s="304">
        <f>Мор!D43</f>
        <v>101.285</v>
      </c>
      <c r="CK18" s="304">
        <f t="shared" si="7"/>
        <v>0.88583302465978631</v>
      </c>
      <c r="CL18" s="304">
        <f>Мор!C45</f>
        <v>11.71</v>
      </c>
      <c r="CM18" s="304">
        <f>Мор!D45</f>
        <v>0</v>
      </c>
      <c r="CN18" s="304">
        <f t="shared" si="8"/>
        <v>0</v>
      </c>
      <c r="CO18" s="304">
        <f>Мор!C46</f>
        <v>5940</v>
      </c>
      <c r="CP18" s="304">
        <f>Мор!D46</f>
        <v>0</v>
      </c>
      <c r="CQ18" s="294">
        <f t="shared" si="39"/>
        <v>0</v>
      </c>
      <c r="CR18" s="321">
        <f>Мор!C48</f>
        <v>473.04165</v>
      </c>
      <c r="CS18" s="304">
        <f>Мор!D48</f>
        <v>473.94148000000001</v>
      </c>
      <c r="CT18" s="304">
        <f t="shared" si="9"/>
        <v>100.1902221506288</v>
      </c>
      <c r="CU18" s="304"/>
      <c r="CV18" s="304"/>
      <c r="CW18" s="304"/>
      <c r="CX18" s="303"/>
      <c r="CY18" s="303"/>
      <c r="CZ18" s="304" t="e">
        <f t="shared" si="40"/>
        <v>#DIV/0!</v>
      </c>
      <c r="DA18" s="304"/>
      <c r="DB18" s="304"/>
      <c r="DC18" s="304"/>
      <c r="DD18" s="304"/>
      <c r="DE18" s="304"/>
      <c r="DF18" s="304"/>
      <c r="DG18" s="303">
        <f t="shared" si="41"/>
        <v>28009.490590000001</v>
      </c>
      <c r="DH18" s="303">
        <f t="shared" si="41"/>
        <v>2910.3759399999999</v>
      </c>
      <c r="DI18" s="304">
        <f t="shared" si="42"/>
        <v>10.39067786916149</v>
      </c>
      <c r="DJ18" s="303">
        <f t="shared" si="43"/>
        <v>2106.0649999999996</v>
      </c>
      <c r="DK18" s="303">
        <f t="shared" si="43"/>
        <v>716.59896000000003</v>
      </c>
      <c r="DL18" s="304">
        <f t="shared" si="44"/>
        <v>34.025491141061657</v>
      </c>
      <c r="DM18" s="304">
        <f>Мор!C58</f>
        <v>1909.2</v>
      </c>
      <c r="DN18" s="304">
        <f>Мор!D58</f>
        <v>709.59896000000003</v>
      </c>
      <c r="DO18" s="304">
        <f t="shared" si="45"/>
        <v>37.167345485019901</v>
      </c>
      <c r="DP18" s="304">
        <f>Мор!C61</f>
        <v>90</v>
      </c>
      <c r="DQ18" s="304">
        <f>Мор!D61</f>
        <v>0</v>
      </c>
      <c r="DR18" s="304">
        <f t="shared" si="46"/>
        <v>0</v>
      </c>
      <c r="DS18" s="304">
        <f>Мор!C62</f>
        <v>55</v>
      </c>
      <c r="DT18" s="304">
        <f>Мор!D62</f>
        <v>0</v>
      </c>
      <c r="DU18" s="304">
        <f t="shared" si="47"/>
        <v>0</v>
      </c>
      <c r="DV18" s="304">
        <f>Мор!C63</f>
        <v>51.865000000000002</v>
      </c>
      <c r="DW18" s="304">
        <f>Мор!D63</f>
        <v>7</v>
      </c>
      <c r="DX18" s="304">
        <f t="shared" si="48"/>
        <v>13.49657765352357</v>
      </c>
      <c r="DY18" s="304">
        <f>Мор!C64</f>
        <v>0</v>
      </c>
      <c r="DZ18" s="304">
        <f>Мор!D64</f>
        <v>0</v>
      </c>
      <c r="EA18" s="304" t="e">
        <f t="shared" si="49"/>
        <v>#DIV/0!</v>
      </c>
      <c r="EB18" s="304">
        <f>Мор!C66</f>
        <v>112</v>
      </c>
      <c r="EC18" s="304">
        <f>Мор!D66</f>
        <v>0</v>
      </c>
      <c r="ED18" s="304">
        <f t="shared" si="50"/>
        <v>0</v>
      </c>
      <c r="EE18" s="303">
        <f>Мор!C72</f>
        <v>5017.0631899999998</v>
      </c>
      <c r="EF18" s="303">
        <f>Мор!D72</f>
        <v>401.07074</v>
      </c>
      <c r="EG18" s="304">
        <f t="shared" si="51"/>
        <v>7.9941337155053862</v>
      </c>
      <c r="EH18" s="303">
        <f>Мор!C77</f>
        <v>16292.5494</v>
      </c>
      <c r="EI18" s="303">
        <f>Мор!D77</f>
        <v>528.40724</v>
      </c>
      <c r="EJ18" s="304">
        <f t="shared" si="52"/>
        <v>3.2432446698611819</v>
      </c>
      <c r="EK18" s="303">
        <f>Мор!C81</f>
        <v>4457.2</v>
      </c>
      <c r="EL18" s="323">
        <f>Мор!D81</f>
        <v>1264.299</v>
      </c>
      <c r="EM18" s="304">
        <f t="shared" si="10"/>
        <v>28.365319034371357</v>
      </c>
      <c r="EN18" s="304">
        <f>Мор!C84</f>
        <v>0</v>
      </c>
      <c r="EO18" s="304">
        <f>Мор!D84</f>
        <v>0</v>
      </c>
      <c r="EP18" s="304" t="e">
        <f t="shared" si="11"/>
        <v>#DIV/0!</v>
      </c>
      <c r="EQ18" s="320">
        <f>Мор!C89</f>
        <v>24.613</v>
      </c>
      <c r="ER18" s="320">
        <f>Мор!D89</f>
        <v>0</v>
      </c>
      <c r="ES18" s="304">
        <f t="shared" si="53"/>
        <v>0</v>
      </c>
      <c r="ET18" s="304">
        <f>Мор!C95</f>
        <v>0</v>
      </c>
      <c r="EU18" s="304">
        <f>Мор!D95</f>
        <v>0</v>
      </c>
      <c r="EV18" s="304" t="e">
        <f t="shared" si="54"/>
        <v>#DIV/0!</v>
      </c>
      <c r="EW18" s="324">
        <f t="shared" si="12"/>
        <v>-112.35854000000472</v>
      </c>
      <c r="EX18" s="324">
        <f t="shared" si="13"/>
        <v>549.31988999999976</v>
      </c>
      <c r="EY18" s="304">
        <f t="shared" ref="EY18:EY30" si="56">EX18/EW18*100</f>
        <v>-488.89909925847792</v>
      </c>
      <c r="EZ18" s="172"/>
      <c r="FA18" s="173"/>
      <c r="FC18" s="173"/>
    </row>
    <row r="19" spans="1:170" s="253" customFormat="1" ht="27.75" customHeight="1">
      <c r="A19" s="342">
        <v>6</v>
      </c>
      <c r="B19" s="339" t="s">
        <v>294</v>
      </c>
      <c r="C19" s="316">
        <f t="shared" si="14"/>
        <v>14486.9879</v>
      </c>
      <c r="D19" s="293">
        <f t="shared" si="0"/>
        <v>2239.0029199999999</v>
      </c>
      <c r="E19" s="301">
        <f t="shared" si="1"/>
        <v>15.455268793314861</v>
      </c>
      <c r="F19" s="295">
        <f t="shared" si="15"/>
        <v>5018.6900000000005</v>
      </c>
      <c r="G19" s="315">
        <f t="shared" si="3"/>
        <v>1410.6400199999998</v>
      </c>
      <c r="H19" s="301">
        <f t="shared" si="16"/>
        <v>28.107733691461313</v>
      </c>
      <c r="I19" s="309">
        <f>Мос!C6</f>
        <v>1607.1</v>
      </c>
      <c r="J19" s="445">
        <f>Мос!D6</f>
        <v>551.69007999999997</v>
      </c>
      <c r="K19" s="301">
        <f t="shared" si="17"/>
        <v>34.328298176840271</v>
      </c>
      <c r="L19" s="301">
        <f>Мос!C8</f>
        <v>288.18</v>
      </c>
      <c r="M19" s="301">
        <f>Мос!D8</f>
        <v>110.38328</v>
      </c>
      <c r="N19" s="301">
        <f t="shared" si="18"/>
        <v>38.303588035255743</v>
      </c>
      <c r="O19" s="301">
        <f>Мос!C9</f>
        <v>3.09</v>
      </c>
      <c r="P19" s="455">
        <f>Мос!D9</f>
        <v>0.66222000000000003</v>
      </c>
      <c r="Q19" s="301">
        <f t="shared" si="19"/>
        <v>21.431067961165052</v>
      </c>
      <c r="R19" s="301">
        <f>Мос!C10</f>
        <v>481.32</v>
      </c>
      <c r="S19" s="301">
        <f>Мос!D10</f>
        <v>151.77764999999999</v>
      </c>
      <c r="T19" s="301">
        <f t="shared" si="20"/>
        <v>31.533626277736225</v>
      </c>
      <c r="U19" s="301">
        <f>Мос!C11</f>
        <v>0</v>
      </c>
      <c r="V19" s="313">
        <f>Мос!D11</f>
        <v>-21.749580000000002</v>
      </c>
      <c r="W19" s="301" t="e">
        <f t="shared" si="21"/>
        <v>#DIV/0!</v>
      </c>
      <c r="X19" s="309">
        <f>Мос!C13</f>
        <v>30</v>
      </c>
      <c r="Y19" s="309">
        <f>Мос!D13</f>
        <v>20.815799999999999</v>
      </c>
      <c r="Z19" s="301">
        <f t="shared" si="22"/>
        <v>69.38600000000001</v>
      </c>
      <c r="AA19" s="309">
        <f>Мос!C15</f>
        <v>450</v>
      </c>
      <c r="AB19" s="300">
        <f>Мос!D15</f>
        <v>348.02692999999999</v>
      </c>
      <c r="AC19" s="301">
        <f t="shared" si="23"/>
        <v>77.339317777777765</v>
      </c>
      <c r="AD19" s="309">
        <f>Мос!C16</f>
        <v>2151</v>
      </c>
      <c r="AE19" s="309">
        <f>Мос!D16</f>
        <v>230.00715</v>
      </c>
      <c r="AF19" s="301">
        <f t="shared" si="4"/>
        <v>10.693033472803346</v>
      </c>
      <c r="AG19" s="301">
        <f>Мос!C18</f>
        <v>8</v>
      </c>
      <c r="AH19" s="301">
        <f>Мос!D18</f>
        <v>0.6</v>
      </c>
      <c r="AI19" s="301">
        <f t="shared" si="24"/>
        <v>7.5</v>
      </c>
      <c r="AJ19" s="301"/>
      <c r="AK19" s="301"/>
      <c r="AL19" s="301" t="e">
        <f t="shared" si="5"/>
        <v>#DIV/0!</v>
      </c>
      <c r="AM19" s="309">
        <f>Мос!C27</f>
        <v>0</v>
      </c>
      <c r="AN19" s="309">
        <v>0</v>
      </c>
      <c r="AO19" s="301" t="e">
        <f t="shared" si="6"/>
        <v>#DIV/0!</v>
      </c>
      <c r="AP19" s="309">
        <v>0</v>
      </c>
      <c r="AQ19" s="310">
        <f>Мос!D27</f>
        <v>1.78</v>
      </c>
      <c r="AR19" s="301" t="e">
        <f t="shared" si="25"/>
        <v>#DIV/0!</v>
      </c>
      <c r="AS19" s="309">
        <f>Мос!C26</f>
        <v>0</v>
      </c>
      <c r="AT19" s="310">
        <f>Мос!D28</f>
        <v>0</v>
      </c>
      <c r="AU19" s="301" t="e">
        <f t="shared" si="26"/>
        <v>#DIV/0!</v>
      </c>
      <c r="AV19" s="309"/>
      <c r="AW19" s="309"/>
      <c r="AX19" s="301" t="e">
        <f t="shared" si="27"/>
        <v>#DIV/0!</v>
      </c>
      <c r="AY19" s="301">
        <f>Мос!C30</f>
        <v>0</v>
      </c>
      <c r="AZ19" s="304">
        <f>Мос!D30</f>
        <v>0</v>
      </c>
      <c r="BA19" s="301" t="e">
        <f t="shared" si="28"/>
        <v>#DIV/0!</v>
      </c>
      <c r="BB19" s="301"/>
      <c r="BC19" s="301"/>
      <c r="BD19" s="301"/>
      <c r="BE19" s="301">
        <f>Мос!C33</f>
        <v>0</v>
      </c>
      <c r="BF19" s="301">
        <f>Мос!D33</f>
        <v>0</v>
      </c>
      <c r="BG19" s="301" t="e">
        <f t="shared" si="29"/>
        <v>#DIV/0!</v>
      </c>
      <c r="BH19" s="301"/>
      <c r="BI19" s="301"/>
      <c r="BJ19" s="301" t="e">
        <f t="shared" si="30"/>
        <v>#DIV/0!</v>
      </c>
      <c r="BK19" s="301"/>
      <c r="BL19" s="301"/>
      <c r="BM19" s="301"/>
      <c r="BN19" s="301">
        <f>Мос!C34</f>
        <v>0</v>
      </c>
      <c r="BO19" s="301">
        <f>Мос!D34</f>
        <v>18.426490000000001</v>
      </c>
      <c r="BP19" s="294" t="e">
        <f t="shared" si="31"/>
        <v>#DIV/0!</v>
      </c>
      <c r="BQ19" s="301">
        <f>Мос!C37</f>
        <v>0</v>
      </c>
      <c r="BR19" s="472">
        <f>Мос!D37</f>
        <v>-1.78</v>
      </c>
      <c r="BS19" s="301" t="e">
        <f t="shared" si="32"/>
        <v>#DIV/0!</v>
      </c>
      <c r="BT19" s="301"/>
      <c r="BU19" s="301"/>
      <c r="BV19" s="311" t="e">
        <f t="shared" si="33"/>
        <v>#DIV/0!</v>
      </c>
      <c r="BW19" s="311"/>
      <c r="BX19" s="311"/>
      <c r="BY19" s="311" t="e">
        <f t="shared" si="34"/>
        <v>#DIV/0!</v>
      </c>
      <c r="BZ19" s="309">
        <f t="shared" si="35"/>
        <v>9468.2978999999996</v>
      </c>
      <c r="CA19" s="309">
        <f t="shared" si="36"/>
        <v>828.36290000000008</v>
      </c>
      <c r="CB19" s="301">
        <f t="shared" si="55"/>
        <v>8.7488047878172495</v>
      </c>
      <c r="CC19" s="301">
        <v>0</v>
      </c>
      <c r="CD19" s="301">
        <v>0</v>
      </c>
      <c r="CE19" s="301" t="e">
        <f>CD19/CC19*100</f>
        <v>#DIV/0!</v>
      </c>
      <c r="CF19" s="301">
        <v>1600</v>
      </c>
      <c r="CG19" s="301">
        <f>Мос!D43</f>
        <v>0</v>
      </c>
      <c r="CH19" s="301">
        <f t="shared" si="38"/>
        <v>0</v>
      </c>
      <c r="CI19" s="301">
        <f>Мос!C44</f>
        <v>5536.2950199999996</v>
      </c>
      <c r="CJ19" s="301">
        <f>Мос!D44</f>
        <v>268.46300000000002</v>
      </c>
      <c r="CK19" s="301">
        <f t="shared" si="7"/>
        <v>4.8491454850251108</v>
      </c>
      <c r="CL19" s="301">
        <f>Мос!C46</f>
        <v>184.863</v>
      </c>
      <c r="CM19" s="301">
        <f>Мос!D46</f>
        <v>59.899900000000002</v>
      </c>
      <c r="CN19" s="301">
        <f t="shared" si="8"/>
        <v>32.402319555562769</v>
      </c>
      <c r="CO19" s="301">
        <f>Мос!C47</f>
        <v>1647.3</v>
      </c>
      <c r="CP19" s="301">
        <f>Мос!D47</f>
        <v>0</v>
      </c>
      <c r="CQ19" s="294">
        <f t="shared" si="39"/>
        <v>0</v>
      </c>
      <c r="CR19" s="313">
        <v>499.83987999999999</v>
      </c>
      <c r="CS19" s="301">
        <f>Мос!D48</f>
        <v>500</v>
      </c>
      <c r="CT19" s="301">
        <f t="shared" si="9"/>
        <v>100.032034258651</v>
      </c>
      <c r="CU19" s="301"/>
      <c r="CV19" s="301"/>
      <c r="CW19" s="301"/>
      <c r="CX19" s="309"/>
      <c r="CY19" s="309"/>
      <c r="CZ19" s="301" t="e">
        <f t="shared" si="40"/>
        <v>#DIV/0!</v>
      </c>
      <c r="DA19" s="301"/>
      <c r="DB19" s="301"/>
      <c r="DC19" s="301"/>
      <c r="DD19" s="301"/>
      <c r="DE19" s="301"/>
      <c r="DF19" s="301"/>
      <c r="DG19" s="303">
        <f t="shared" si="41"/>
        <v>14635.782809999999</v>
      </c>
      <c r="DH19" s="303">
        <f t="shared" si="41"/>
        <v>1718.13759</v>
      </c>
      <c r="DI19" s="301">
        <f t="shared" si="42"/>
        <v>11.739294114326913</v>
      </c>
      <c r="DJ19" s="309">
        <f t="shared" si="43"/>
        <v>2234.732</v>
      </c>
      <c r="DK19" s="309">
        <f t="shared" si="43"/>
        <v>716.25161000000003</v>
      </c>
      <c r="DL19" s="301">
        <f t="shared" si="44"/>
        <v>32.050895140893857</v>
      </c>
      <c r="DM19" s="301">
        <f>Мос!C60</f>
        <v>2193.3000000000002</v>
      </c>
      <c r="DN19" s="301">
        <f>Мос!D60</f>
        <v>716.25161000000003</v>
      </c>
      <c r="DO19" s="301">
        <f t="shared" si="45"/>
        <v>32.656344777276246</v>
      </c>
      <c r="DP19" s="301">
        <f>Мос!C63</f>
        <v>32</v>
      </c>
      <c r="DQ19" s="301">
        <f>Мос!D63</f>
        <v>0</v>
      </c>
      <c r="DR19" s="301">
        <f t="shared" si="46"/>
        <v>0</v>
      </c>
      <c r="DS19" s="301">
        <f>Мос!C64</f>
        <v>5</v>
      </c>
      <c r="DT19" s="301">
        <f>Мос!D64</f>
        <v>0</v>
      </c>
      <c r="DU19" s="301">
        <f t="shared" si="47"/>
        <v>0</v>
      </c>
      <c r="DV19" s="301">
        <f>Мос!C65</f>
        <v>4.4320000000000004</v>
      </c>
      <c r="DW19" s="301">
        <f>Мос!D65</f>
        <v>0</v>
      </c>
      <c r="DX19" s="301">
        <f t="shared" si="48"/>
        <v>0</v>
      </c>
      <c r="DY19" s="301">
        <f>Мос!C67</f>
        <v>180.68299999999999</v>
      </c>
      <c r="DZ19" s="301">
        <f>Мос!D67</f>
        <v>52.85915</v>
      </c>
      <c r="EA19" s="301">
        <f t="shared" si="49"/>
        <v>29.255187261668226</v>
      </c>
      <c r="EB19" s="301">
        <f>Мос!C68</f>
        <v>6</v>
      </c>
      <c r="EC19" s="301">
        <f>Мос!D68</f>
        <v>0.6</v>
      </c>
      <c r="ED19" s="301">
        <f t="shared" si="50"/>
        <v>10</v>
      </c>
      <c r="EE19" s="309">
        <f>Мос!C74</f>
        <v>10404.35981</v>
      </c>
      <c r="EF19" s="309">
        <f>Мос!D74</f>
        <v>510.71600000000001</v>
      </c>
      <c r="EG19" s="301">
        <f t="shared" si="51"/>
        <v>4.9086729921540462</v>
      </c>
      <c r="EH19" s="309">
        <f>Мос!C79</f>
        <v>566.00800000000004</v>
      </c>
      <c r="EI19" s="309">
        <f>Мос!D79</f>
        <v>321.71082999999999</v>
      </c>
      <c r="EJ19" s="301">
        <f t="shared" si="52"/>
        <v>56.838565885994541</v>
      </c>
      <c r="EK19" s="309">
        <f>Мос!C84</f>
        <v>1212</v>
      </c>
      <c r="EL19" s="314">
        <f>Мос!D84</f>
        <v>101</v>
      </c>
      <c r="EM19" s="301">
        <f t="shared" si="10"/>
        <v>8.3333333333333321</v>
      </c>
      <c r="EN19" s="301">
        <f>Мос!C92</f>
        <v>0</v>
      </c>
      <c r="EO19" s="301">
        <f>Мос!D92</f>
        <v>0</v>
      </c>
      <c r="EP19" s="301" t="e">
        <f t="shared" si="11"/>
        <v>#DIV/0!</v>
      </c>
      <c r="EQ19" s="315">
        <f>Мос!C94</f>
        <v>32</v>
      </c>
      <c r="ER19" s="315">
        <f>Мос!D94</f>
        <v>15</v>
      </c>
      <c r="ES19" s="301">
        <f t="shared" si="53"/>
        <v>46.875</v>
      </c>
      <c r="ET19" s="301">
        <f>Мос!C100</f>
        <v>0</v>
      </c>
      <c r="EU19" s="301">
        <f>Мос!D100</f>
        <v>0</v>
      </c>
      <c r="EV19" s="301" t="e">
        <f t="shared" si="54"/>
        <v>#DIV/0!</v>
      </c>
      <c r="EW19" s="325">
        <f t="shared" si="12"/>
        <v>-148.79490999999871</v>
      </c>
      <c r="EX19" s="325">
        <f t="shared" si="13"/>
        <v>520.86532999999986</v>
      </c>
      <c r="EY19" s="301">
        <f t="shared" si="56"/>
        <v>-350.05587892758183</v>
      </c>
      <c r="EZ19" s="251"/>
      <c r="FA19" s="252"/>
      <c r="FC19" s="252"/>
    </row>
    <row r="20" spans="1:170" s="162" customFormat="1" ht="24.75" customHeight="1">
      <c r="A20" s="337">
        <v>7</v>
      </c>
      <c r="B20" s="339" t="s">
        <v>295</v>
      </c>
      <c r="C20" s="292">
        <f t="shared" si="14"/>
        <v>16837.476579999999</v>
      </c>
      <c r="D20" s="293">
        <f t="shared" si="0"/>
        <v>1463.2592599999998</v>
      </c>
      <c r="E20" s="301">
        <f t="shared" si="1"/>
        <v>8.690490246846716</v>
      </c>
      <c r="F20" s="295">
        <f t="shared" si="15"/>
        <v>2832.9399999999996</v>
      </c>
      <c r="G20" s="295">
        <f t="shared" si="3"/>
        <v>440.31786999999991</v>
      </c>
      <c r="H20" s="301">
        <f t="shared" si="16"/>
        <v>15.542788410626414</v>
      </c>
      <c r="I20" s="317">
        <f>Ори!C6</f>
        <v>187.5</v>
      </c>
      <c r="J20" s="444">
        <f>Ори!D6</f>
        <v>71.624099999999999</v>
      </c>
      <c r="K20" s="301">
        <f t="shared" si="17"/>
        <v>38.19952</v>
      </c>
      <c r="L20" s="301">
        <f>Ори!C8</f>
        <v>183.91</v>
      </c>
      <c r="M20" s="301">
        <f>Ори!D8</f>
        <v>70.441959999999995</v>
      </c>
      <c r="N20" s="294">
        <f t="shared" si="18"/>
        <v>38.302408786906639</v>
      </c>
      <c r="O20" s="294">
        <f>Ори!C9</f>
        <v>1.97</v>
      </c>
      <c r="P20" s="329">
        <f>Ори!D9</f>
        <v>0.42259999999999998</v>
      </c>
      <c r="Q20" s="294">
        <f t="shared" si="19"/>
        <v>21.451776649746193</v>
      </c>
      <c r="R20" s="294">
        <f>Ори!C10</f>
        <v>307.16000000000003</v>
      </c>
      <c r="S20" s="294">
        <f>Ори!D10</f>
        <v>96.858099999999993</v>
      </c>
      <c r="T20" s="294">
        <f t="shared" si="20"/>
        <v>31.533435343143633</v>
      </c>
      <c r="U20" s="294">
        <f>Ори!C11</f>
        <v>0</v>
      </c>
      <c r="V20" s="298">
        <f>Ори!D11</f>
        <v>-13.87968</v>
      </c>
      <c r="W20" s="294" t="e">
        <f t="shared" si="21"/>
        <v>#DIV/0!</v>
      </c>
      <c r="X20" s="309">
        <f>Ори!C13</f>
        <v>30</v>
      </c>
      <c r="Y20" s="309">
        <f>Ори!D13</f>
        <v>4.1540999999999997</v>
      </c>
      <c r="Z20" s="301">
        <f t="shared" si="22"/>
        <v>13.846999999999998</v>
      </c>
      <c r="AA20" s="309">
        <f>Ори!C15</f>
        <v>290</v>
      </c>
      <c r="AB20" s="300">
        <f>Ори!D15</f>
        <v>13.20133</v>
      </c>
      <c r="AC20" s="301">
        <f t="shared" si="23"/>
        <v>4.55218275862069</v>
      </c>
      <c r="AD20" s="309">
        <f>Ори!C16</f>
        <v>1492</v>
      </c>
      <c r="AE20" s="309">
        <f>Ори!D16</f>
        <v>126.93562</v>
      </c>
      <c r="AF20" s="301">
        <f t="shared" si="4"/>
        <v>8.5077493297587132</v>
      </c>
      <c r="AG20" s="301">
        <f>Ори!C18</f>
        <v>6</v>
      </c>
      <c r="AH20" s="301">
        <f>Ори!D18</f>
        <v>4.0999999999999996</v>
      </c>
      <c r="AI20" s="301">
        <f t="shared" si="24"/>
        <v>68.333333333333329</v>
      </c>
      <c r="AJ20" s="301"/>
      <c r="AK20" s="301"/>
      <c r="AL20" s="301" t="e">
        <f t="shared" si="5"/>
        <v>#DIV/0!</v>
      </c>
      <c r="AM20" s="309">
        <v>0</v>
      </c>
      <c r="AN20" s="309">
        <v>0</v>
      </c>
      <c r="AO20" s="301" t="e">
        <f t="shared" si="6"/>
        <v>#DIV/0!</v>
      </c>
      <c r="AP20" s="309">
        <f>Ори!C27</f>
        <v>230.4</v>
      </c>
      <c r="AQ20" s="310">
        <f>Ори!D27</f>
        <v>52.571919999999999</v>
      </c>
      <c r="AR20" s="301">
        <f t="shared" si="25"/>
        <v>22.817673611111111</v>
      </c>
      <c r="AS20" s="303">
        <f>Ори!C28</f>
        <v>54</v>
      </c>
      <c r="AT20" s="310">
        <f>Ори!D28</f>
        <v>13.5</v>
      </c>
      <c r="AU20" s="301">
        <f t="shared" si="26"/>
        <v>25</v>
      </c>
      <c r="AV20" s="309"/>
      <c r="AW20" s="309"/>
      <c r="AX20" s="301" t="e">
        <f t="shared" si="27"/>
        <v>#DIV/0!</v>
      </c>
      <c r="AY20" s="301">
        <f>Ори!C30</f>
        <v>50</v>
      </c>
      <c r="AZ20" s="304">
        <f>Ори!D30</f>
        <v>0.13084999999999999</v>
      </c>
      <c r="BA20" s="301">
        <f t="shared" si="28"/>
        <v>0.26169999999999999</v>
      </c>
      <c r="BB20" s="301"/>
      <c r="BC20" s="301"/>
      <c r="BD20" s="301"/>
      <c r="BE20" s="301">
        <f>Ори!C33</f>
        <v>0</v>
      </c>
      <c r="BF20" s="301">
        <f>Ори!D33</f>
        <v>0</v>
      </c>
      <c r="BG20" s="301" t="e">
        <f t="shared" si="29"/>
        <v>#DIV/0!</v>
      </c>
      <c r="BH20" s="301"/>
      <c r="BI20" s="301"/>
      <c r="BJ20" s="301" t="e">
        <f t="shared" si="30"/>
        <v>#DIV/0!</v>
      </c>
      <c r="BK20" s="301"/>
      <c r="BL20" s="301"/>
      <c r="BM20" s="301"/>
      <c r="BN20" s="301">
        <f>Ори!C35</f>
        <v>0</v>
      </c>
      <c r="BO20" s="301">
        <f>Ори!D34</f>
        <v>0</v>
      </c>
      <c r="BP20" s="294" t="e">
        <f t="shared" si="31"/>
        <v>#DIV/0!</v>
      </c>
      <c r="BQ20" s="301">
        <f>Ори!C36</f>
        <v>0</v>
      </c>
      <c r="BR20" s="472">
        <f>Ори!D36</f>
        <v>0.25696999999999998</v>
      </c>
      <c r="BS20" s="301" t="e">
        <f t="shared" si="32"/>
        <v>#DIV/0!</v>
      </c>
      <c r="BT20" s="301"/>
      <c r="BU20" s="301"/>
      <c r="BV20" s="311" t="e">
        <f t="shared" si="33"/>
        <v>#DIV/0!</v>
      </c>
      <c r="BW20" s="311"/>
      <c r="BX20" s="311"/>
      <c r="BY20" s="311" t="e">
        <f t="shared" si="34"/>
        <v>#DIV/0!</v>
      </c>
      <c r="BZ20" s="299">
        <f t="shared" si="35"/>
        <v>14004.53658</v>
      </c>
      <c r="CA20" s="299">
        <f t="shared" si="36"/>
        <v>1022.94139</v>
      </c>
      <c r="CB20" s="301">
        <f t="shared" si="55"/>
        <v>7.3043572999114543</v>
      </c>
      <c r="CC20" s="301">
        <f>Ори!C41</f>
        <v>1597</v>
      </c>
      <c r="CD20" s="301">
        <f>Ори!D41</f>
        <v>532.32399999999996</v>
      </c>
      <c r="CE20" s="301">
        <f t="shared" si="37"/>
        <v>33.332748904195363</v>
      </c>
      <c r="CF20" s="301">
        <f>Ори!C42</f>
        <v>265</v>
      </c>
      <c r="CG20" s="301">
        <f>Ори!D42</f>
        <v>0</v>
      </c>
      <c r="CH20" s="301">
        <f t="shared" si="38"/>
        <v>0</v>
      </c>
      <c r="CI20" s="301">
        <f>Ори!C43</f>
        <v>3828.3399899999999</v>
      </c>
      <c r="CJ20" s="301">
        <f>Ори!D43</f>
        <v>153.52699999999999</v>
      </c>
      <c r="CK20" s="301">
        <f t="shared" si="7"/>
        <v>4.0102760047704118</v>
      </c>
      <c r="CL20" s="301">
        <f>Ори!C45</f>
        <v>184.863</v>
      </c>
      <c r="CM20" s="301">
        <f>Ори!D45</f>
        <v>59.899900000000002</v>
      </c>
      <c r="CN20" s="301">
        <f t="shared" si="8"/>
        <v>32.402319555562769</v>
      </c>
      <c r="CO20" s="301">
        <f>Ори!C46</f>
        <v>7852.1431000000002</v>
      </c>
      <c r="CP20" s="301">
        <f>Ори!D46</f>
        <v>0</v>
      </c>
      <c r="CQ20" s="294">
        <f t="shared" si="39"/>
        <v>0</v>
      </c>
      <c r="CR20" s="313">
        <f>Ори!C47</f>
        <v>277.19049000000001</v>
      </c>
      <c r="CS20" s="301">
        <f>Ори!D47</f>
        <v>277.19049000000001</v>
      </c>
      <c r="CT20" s="301">
        <f t="shared" si="9"/>
        <v>100</v>
      </c>
      <c r="CU20" s="301"/>
      <c r="CV20" s="301"/>
      <c r="CW20" s="301"/>
      <c r="CX20" s="309"/>
      <c r="CY20" s="309"/>
      <c r="CZ20" s="301" t="e">
        <f t="shared" si="40"/>
        <v>#DIV/0!</v>
      </c>
      <c r="DA20" s="301"/>
      <c r="DB20" s="301"/>
      <c r="DC20" s="301"/>
      <c r="DD20" s="301"/>
      <c r="DE20" s="301"/>
      <c r="DF20" s="301"/>
      <c r="DG20" s="303">
        <f t="shared" si="41"/>
        <v>17040.2232</v>
      </c>
      <c r="DH20" s="303">
        <f t="shared" si="41"/>
        <v>1383.13618</v>
      </c>
      <c r="DI20" s="301">
        <f t="shared" si="42"/>
        <v>8.11689004167504</v>
      </c>
      <c r="DJ20" s="309">
        <f t="shared" si="43"/>
        <v>1491.9949999999999</v>
      </c>
      <c r="DK20" s="309">
        <f t="shared" si="43"/>
        <v>446.97363000000001</v>
      </c>
      <c r="DL20" s="301">
        <f t="shared" si="44"/>
        <v>29.958118492354203</v>
      </c>
      <c r="DM20" s="301">
        <f>Ори!C58</f>
        <v>1441</v>
      </c>
      <c r="DN20" s="301">
        <f>Ори!D58</f>
        <v>446.97363000000001</v>
      </c>
      <c r="DO20" s="301">
        <f t="shared" si="45"/>
        <v>31.018294934073559</v>
      </c>
      <c r="DP20" s="301">
        <f>Ори!C61</f>
        <v>42</v>
      </c>
      <c r="DQ20" s="301">
        <f>Ори!D61</f>
        <v>0</v>
      </c>
      <c r="DR20" s="301">
        <f t="shared" si="46"/>
        <v>0</v>
      </c>
      <c r="DS20" s="301">
        <f>Ори!C62</f>
        <v>5</v>
      </c>
      <c r="DT20" s="301">
        <f>Ори!D62</f>
        <v>0</v>
      </c>
      <c r="DU20" s="301">
        <f t="shared" si="47"/>
        <v>0</v>
      </c>
      <c r="DV20" s="301">
        <f>Ори!C63</f>
        <v>3.9950000000000001</v>
      </c>
      <c r="DW20" s="301">
        <f>Ори!D63</f>
        <v>0</v>
      </c>
      <c r="DX20" s="301">
        <f t="shared" si="48"/>
        <v>0</v>
      </c>
      <c r="DY20" s="301">
        <f>Ори!C65</f>
        <v>180.68299999999999</v>
      </c>
      <c r="DZ20" s="301">
        <f>Ори!D65</f>
        <v>59.889000000000003</v>
      </c>
      <c r="EA20" s="301">
        <f t="shared" si="49"/>
        <v>33.145896404199618</v>
      </c>
      <c r="EB20" s="301">
        <f>Ори!C66</f>
        <v>10</v>
      </c>
      <c r="EC20" s="301">
        <f>Ори!D66</f>
        <v>3</v>
      </c>
      <c r="ED20" s="301">
        <f t="shared" si="50"/>
        <v>30</v>
      </c>
      <c r="EE20" s="309">
        <f>Ори!C72</f>
        <v>4050.51811</v>
      </c>
      <c r="EF20" s="309">
        <f>Ори!D72</f>
        <v>303.822</v>
      </c>
      <c r="EG20" s="301">
        <f t="shared" si="51"/>
        <v>7.500818210142504</v>
      </c>
      <c r="EH20" s="309">
        <f>Ори!C77</f>
        <v>8286.7520999999997</v>
      </c>
      <c r="EI20" s="309">
        <f>Ори!D77</f>
        <v>314.23955000000001</v>
      </c>
      <c r="EJ20" s="301">
        <f t="shared" si="52"/>
        <v>3.7920713230941225</v>
      </c>
      <c r="EK20" s="309">
        <f>Ори!C82</f>
        <v>3018.2749899999999</v>
      </c>
      <c r="EL20" s="314">
        <f>Ори!D82</f>
        <v>255.21199999999999</v>
      </c>
      <c r="EM20" s="301">
        <f t="shared" si="10"/>
        <v>8.4555582524970667</v>
      </c>
      <c r="EN20" s="301">
        <f>Ори!C84</f>
        <v>0</v>
      </c>
      <c r="EO20" s="301">
        <f>Ори!D84</f>
        <v>0</v>
      </c>
      <c r="EP20" s="301" t="e">
        <f t="shared" si="11"/>
        <v>#DIV/0!</v>
      </c>
      <c r="EQ20" s="315">
        <f>Ори!C89</f>
        <v>2</v>
      </c>
      <c r="ER20" s="315">
        <f>Ори!D89</f>
        <v>0</v>
      </c>
      <c r="ES20" s="301">
        <f t="shared" si="53"/>
        <v>0</v>
      </c>
      <c r="ET20" s="301">
        <f>Ори!C95</f>
        <v>0</v>
      </c>
      <c r="EU20" s="301">
        <f>Ори!D95</f>
        <v>0</v>
      </c>
      <c r="EV20" s="294" t="e">
        <f t="shared" si="54"/>
        <v>#DIV/0!</v>
      </c>
      <c r="EW20" s="308">
        <f t="shared" si="12"/>
        <v>-202.74662000000171</v>
      </c>
      <c r="EX20" s="308">
        <f t="shared" si="13"/>
        <v>80.123079999999845</v>
      </c>
      <c r="EY20" s="294">
        <f t="shared" si="56"/>
        <v>-39.518824037608702</v>
      </c>
      <c r="EZ20" s="164"/>
      <c r="FA20" s="165"/>
      <c r="FC20" s="165"/>
      <c r="FF20" s="167"/>
      <c r="FG20" s="167"/>
      <c r="FH20" s="167"/>
      <c r="FI20" s="167"/>
      <c r="FJ20" s="167"/>
      <c r="FK20" s="167"/>
      <c r="FL20" s="167"/>
      <c r="FM20" s="167"/>
      <c r="FN20" s="167"/>
    </row>
    <row r="21" spans="1:170" s="162" customFormat="1" ht="24.75" customHeight="1">
      <c r="A21" s="337">
        <v>8</v>
      </c>
      <c r="B21" s="339" t="s">
        <v>296</v>
      </c>
      <c r="C21" s="292">
        <f t="shared" si="14"/>
        <v>14033.300950000001</v>
      </c>
      <c r="D21" s="293">
        <f t="shared" si="0"/>
        <v>2143.9601600000001</v>
      </c>
      <c r="E21" s="301">
        <f t="shared" si="1"/>
        <v>15.27766109797567</v>
      </c>
      <c r="F21" s="295">
        <f t="shared" si="15"/>
        <v>2308.6930000000002</v>
      </c>
      <c r="G21" s="295">
        <f t="shared" si="3"/>
        <v>466.23701</v>
      </c>
      <c r="H21" s="301">
        <f t="shared" si="16"/>
        <v>20.194846608015876</v>
      </c>
      <c r="I21" s="309">
        <f>Сят!C6</f>
        <v>137.6</v>
      </c>
      <c r="J21" s="445">
        <f>Сят!D6</f>
        <v>32.591610000000003</v>
      </c>
      <c r="K21" s="301">
        <f t="shared" si="17"/>
        <v>23.685763081395354</v>
      </c>
      <c r="L21" s="301">
        <f>Сят!C8</f>
        <v>227.51</v>
      </c>
      <c r="M21" s="301">
        <f>Сят!D8</f>
        <v>87.144639999999995</v>
      </c>
      <c r="N21" s="294">
        <f t="shared" si="18"/>
        <v>38.303652586699485</v>
      </c>
      <c r="O21" s="294">
        <f>Сят!C9</f>
        <v>2.44</v>
      </c>
      <c r="P21" s="329">
        <f>Сят!D9</f>
        <v>0.52283000000000002</v>
      </c>
      <c r="Q21" s="294">
        <f t="shared" si="19"/>
        <v>21.427459016393442</v>
      </c>
      <c r="R21" s="294">
        <f>Сят!C10</f>
        <v>379.99</v>
      </c>
      <c r="S21" s="294">
        <f>Сят!D10</f>
        <v>119.82447000000001</v>
      </c>
      <c r="T21" s="294">
        <f t="shared" si="20"/>
        <v>31.533585094344591</v>
      </c>
      <c r="U21" s="294">
        <f>Сят!C11</f>
        <v>0</v>
      </c>
      <c r="V21" s="298">
        <f>Сят!D11</f>
        <v>-17.170750000000002</v>
      </c>
      <c r="W21" s="294" t="e">
        <f t="shared" si="21"/>
        <v>#DIV/0!</v>
      </c>
      <c r="X21" s="309">
        <f>Сят!C13</f>
        <v>50</v>
      </c>
      <c r="Y21" s="309">
        <f>Сят!D13</f>
        <v>3.8325</v>
      </c>
      <c r="Z21" s="301">
        <f t="shared" si="22"/>
        <v>7.6649999999999991</v>
      </c>
      <c r="AA21" s="309">
        <f>Сят!C15</f>
        <v>150</v>
      </c>
      <c r="AB21" s="300">
        <f>Сят!D15</f>
        <v>11.304360000000001</v>
      </c>
      <c r="AC21" s="301">
        <f t="shared" si="23"/>
        <v>7.5362400000000012</v>
      </c>
      <c r="AD21" s="309">
        <f>Сят!C16</f>
        <v>905</v>
      </c>
      <c r="AE21" s="309">
        <f>Сят!D16</f>
        <v>92.539429999999996</v>
      </c>
      <c r="AF21" s="301">
        <f t="shared" si="4"/>
        <v>10.22535138121547</v>
      </c>
      <c r="AG21" s="301">
        <f>Сят!C18</f>
        <v>4</v>
      </c>
      <c r="AH21" s="301">
        <f>Сят!D18</f>
        <v>1.5</v>
      </c>
      <c r="AI21" s="301">
        <f t="shared" si="24"/>
        <v>37.5</v>
      </c>
      <c r="AJ21" s="301">
        <f>Сят!C22</f>
        <v>0</v>
      </c>
      <c r="AK21" s="301">
        <f>Сят!D20</f>
        <v>0</v>
      </c>
      <c r="AL21" s="301" t="e">
        <f t="shared" si="5"/>
        <v>#DIV/0!</v>
      </c>
      <c r="AM21" s="309">
        <v>0</v>
      </c>
      <c r="AN21" s="309">
        <v>0</v>
      </c>
      <c r="AO21" s="301" t="e">
        <f t="shared" si="6"/>
        <v>#DIV/0!</v>
      </c>
      <c r="AP21" s="309">
        <f>Сят!C27</f>
        <v>445.45299999999997</v>
      </c>
      <c r="AQ21" s="310">
        <f>Сят!D27</f>
        <v>131.88999999999999</v>
      </c>
      <c r="AR21" s="301">
        <f t="shared" si="25"/>
        <v>29.608061905520895</v>
      </c>
      <c r="AS21" s="303">
        <f>Сят!C28</f>
        <v>6.7</v>
      </c>
      <c r="AT21" s="310">
        <f>Сят!D28</f>
        <v>2.2579199999999999</v>
      </c>
      <c r="AU21" s="301">
        <f t="shared" si="26"/>
        <v>33.700298507462684</v>
      </c>
      <c r="AV21" s="309"/>
      <c r="AW21" s="309"/>
      <c r="AX21" s="301" t="e">
        <f t="shared" si="27"/>
        <v>#DIV/0!</v>
      </c>
      <c r="AY21" s="301">
        <f>Сят!C30</f>
        <v>0</v>
      </c>
      <c r="AZ21" s="304">
        <f>Сят!D30</f>
        <v>0</v>
      </c>
      <c r="BA21" s="301" t="e">
        <f t="shared" si="28"/>
        <v>#DIV/0!</v>
      </c>
      <c r="BB21" s="301"/>
      <c r="BC21" s="301"/>
      <c r="BD21" s="301"/>
      <c r="BE21" s="301">
        <f>Сят!C33</f>
        <v>0</v>
      </c>
      <c r="BF21" s="301">
        <f>Сят!D33</f>
        <v>0</v>
      </c>
      <c r="BG21" s="301" t="e">
        <f t="shared" si="29"/>
        <v>#DIV/0!</v>
      </c>
      <c r="BH21" s="301"/>
      <c r="BI21" s="301"/>
      <c r="BJ21" s="301" t="e">
        <f t="shared" si="30"/>
        <v>#DIV/0!</v>
      </c>
      <c r="BK21" s="301"/>
      <c r="BL21" s="301"/>
      <c r="BM21" s="301"/>
      <c r="BN21" s="301">
        <f>Сят!C34</f>
        <v>0</v>
      </c>
      <c r="BO21" s="301">
        <f>Сят!D34</f>
        <v>0</v>
      </c>
      <c r="BP21" s="294" t="e">
        <f t="shared" si="31"/>
        <v>#DIV/0!</v>
      </c>
      <c r="BQ21" s="301">
        <f>Сят!C36</f>
        <v>0</v>
      </c>
      <c r="BR21" s="472">
        <f>Сят!D36</f>
        <v>0</v>
      </c>
      <c r="BS21" s="301" t="e">
        <f t="shared" si="32"/>
        <v>#DIV/0!</v>
      </c>
      <c r="BT21" s="301"/>
      <c r="BU21" s="301"/>
      <c r="BV21" s="311" t="e">
        <f t="shared" si="33"/>
        <v>#DIV/0!</v>
      </c>
      <c r="BW21" s="311"/>
      <c r="BX21" s="311"/>
      <c r="BY21" s="311" t="e">
        <f t="shared" si="34"/>
        <v>#DIV/0!</v>
      </c>
      <c r="BZ21" s="299">
        <f t="shared" si="35"/>
        <v>11724.60795</v>
      </c>
      <c r="CA21" s="299">
        <f t="shared" si="36"/>
        <v>1677.72315</v>
      </c>
      <c r="CB21" s="301">
        <f t="shared" si="55"/>
        <v>14.309417911069684</v>
      </c>
      <c r="CC21" s="301">
        <f>Сят!C41</f>
        <v>3036.7</v>
      </c>
      <c r="CD21" s="301">
        <f>Сят!D41</f>
        <v>1012.216</v>
      </c>
      <c r="CE21" s="301">
        <f t="shared" si="37"/>
        <v>33.332762538281692</v>
      </c>
      <c r="CF21" s="301">
        <f>Сят!C42</f>
        <v>0</v>
      </c>
      <c r="CG21" s="301">
        <f>Сят!D42</f>
        <v>0</v>
      </c>
      <c r="CH21" s="301" t="e">
        <f t="shared" si="38"/>
        <v>#DIV/0!</v>
      </c>
      <c r="CI21" s="301">
        <f>Сят!C43</f>
        <v>5259.6943799999999</v>
      </c>
      <c r="CJ21" s="301">
        <f>Сят!D43</f>
        <v>172.376</v>
      </c>
      <c r="CK21" s="301">
        <f t="shared" si="7"/>
        <v>3.277300686052409</v>
      </c>
      <c r="CL21" s="301">
        <f>Сят!C44</f>
        <v>183.66300000000001</v>
      </c>
      <c r="CM21" s="301">
        <f>Сят!D44</f>
        <v>59.899900000000002</v>
      </c>
      <c r="CN21" s="301">
        <f t="shared" si="8"/>
        <v>32.614026777304083</v>
      </c>
      <c r="CO21" s="301">
        <f>Сят!C48</f>
        <v>2812</v>
      </c>
      <c r="CP21" s="301">
        <f>Сят!D48</f>
        <v>0</v>
      </c>
      <c r="CQ21" s="294">
        <f t="shared" si="39"/>
        <v>0</v>
      </c>
      <c r="CR21" s="313">
        <f>Сят!C49</f>
        <v>432.55056999999999</v>
      </c>
      <c r="CS21" s="301">
        <f>Сят!D49</f>
        <v>433.23124999999999</v>
      </c>
      <c r="CT21" s="301">
        <f t="shared" si="9"/>
        <v>100.15736425916629</v>
      </c>
      <c r="CU21" s="301"/>
      <c r="CV21" s="301">
        <f>Сят!D50</f>
        <v>0</v>
      </c>
      <c r="CW21" s="301"/>
      <c r="CX21" s="309"/>
      <c r="CY21" s="309"/>
      <c r="CZ21" s="301" t="e">
        <f t="shared" si="40"/>
        <v>#DIV/0!</v>
      </c>
      <c r="DA21" s="301"/>
      <c r="DB21" s="301"/>
      <c r="DC21" s="301"/>
      <c r="DD21" s="301"/>
      <c r="DE21" s="301"/>
      <c r="DF21" s="301"/>
      <c r="DG21" s="303">
        <f t="shared" si="41"/>
        <v>14542.80746</v>
      </c>
      <c r="DH21" s="303">
        <f t="shared" si="41"/>
        <v>1926.67877</v>
      </c>
      <c r="DI21" s="301">
        <f t="shared" si="42"/>
        <v>13.248327568795304</v>
      </c>
      <c r="DJ21" s="309">
        <f t="shared" si="43"/>
        <v>1499.001</v>
      </c>
      <c r="DK21" s="309">
        <f>Сят!D56</f>
        <v>452.25916999999998</v>
      </c>
      <c r="DL21" s="301">
        <f t="shared" si="44"/>
        <v>30.170705022878568</v>
      </c>
      <c r="DM21" s="301">
        <f>Сят!C58</f>
        <v>1396.2</v>
      </c>
      <c r="DN21" s="301">
        <f>Сят!D58</f>
        <v>451.00916999999998</v>
      </c>
      <c r="DO21" s="301">
        <f t="shared" si="45"/>
        <v>32.302619252256122</v>
      </c>
      <c r="DP21" s="301">
        <f>Сят!C61</f>
        <v>42</v>
      </c>
      <c r="DQ21" s="301">
        <f>Сят!D61</f>
        <v>0</v>
      </c>
      <c r="DR21" s="301">
        <f t="shared" si="46"/>
        <v>0</v>
      </c>
      <c r="DS21" s="301">
        <f>Сят!C62</f>
        <v>5</v>
      </c>
      <c r="DT21" s="301">
        <f>Сят!D62</f>
        <v>0</v>
      </c>
      <c r="DU21" s="301">
        <f t="shared" si="47"/>
        <v>0</v>
      </c>
      <c r="DV21" s="301">
        <f>Сят!C63</f>
        <v>55.801000000000002</v>
      </c>
      <c r="DW21" s="301">
        <f>Сят!D63</f>
        <v>1.25</v>
      </c>
      <c r="DX21" s="301">
        <f t="shared" si="48"/>
        <v>2.2401032239565599</v>
      </c>
      <c r="DY21" s="301">
        <f>Сят!C65</f>
        <v>180.68299999999999</v>
      </c>
      <c r="DZ21" s="301">
        <f>Сят!D65</f>
        <v>56.436390000000003</v>
      </c>
      <c r="EA21" s="301">
        <f t="shared" si="49"/>
        <v>31.235030412379693</v>
      </c>
      <c r="EB21" s="301">
        <f>Сят!C66</f>
        <v>6</v>
      </c>
      <c r="EC21" s="301">
        <f>Сят!D66</f>
        <v>0</v>
      </c>
      <c r="ED21" s="301">
        <f t="shared" si="50"/>
        <v>0</v>
      </c>
      <c r="EE21" s="309">
        <f>Сят!C72</f>
        <v>6915.16705</v>
      </c>
      <c r="EF21" s="309">
        <f>Сят!D72</f>
        <v>265.62900000000002</v>
      </c>
      <c r="EG21" s="301">
        <f t="shared" si="51"/>
        <v>3.841252106845344</v>
      </c>
      <c r="EH21" s="309">
        <f>Сят!C77</f>
        <v>3805.6564100000001</v>
      </c>
      <c r="EI21" s="309">
        <f>Сят!D77</f>
        <v>406.23788999999999</v>
      </c>
      <c r="EJ21" s="301">
        <f t="shared" si="52"/>
        <v>10.674581366109191</v>
      </c>
      <c r="EK21" s="309">
        <f>Сят!C81</f>
        <v>2134.3000000000002</v>
      </c>
      <c r="EL21" s="314">
        <f>Сят!D81</f>
        <v>745.14931999999999</v>
      </c>
      <c r="EM21" s="301">
        <f t="shared" si="10"/>
        <v>34.913054397226247</v>
      </c>
      <c r="EN21" s="301">
        <f>Сят!C83</f>
        <v>0</v>
      </c>
      <c r="EO21" s="301">
        <f>Сят!D83</f>
        <v>0</v>
      </c>
      <c r="EP21" s="301" t="e">
        <f t="shared" si="11"/>
        <v>#DIV/0!</v>
      </c>
      <c r="EQ21" s="315">
        <f>Сят!C88</f>
        <v>2</v>
      </c>
      <c r="ER21" s="315">
        <f>Сят!D88</f>
        <v>0.96699999999999997</v>
      </c>
      <c r="ES21" s="301">
        <f t="shared" si="53"/>
        <v>48.35</v>
      </c>
      <c r="ET21" s="301">
        <f>Сят!C94</f>
        <v>0</v>
      </c>
      <c r="EU21" s="301">
        <f>Сят!D94</f>
        <v>0</v>
      </c>
      <c r="EV21" s="294" t="e">
        <f t="shared" si="54"/>
        <v>#DIV/0!</v>
      </c>
      <c r="EW21" s="308">
        <f t="shared" si="12"/>
        <v>-509.50650999999925</v>
      </c>
      <c r="EX21" s="308">
        <f t="shared" si="13"/>
        <v>217.2813900000001</v>
      </c>
      <c r="EY21" s="294">
        <f t="shared" si="56"/>
        <v>-42.645459034468551</v>
      </c>
      <c r="EZ21" s="164"/>
      <c r="FA21" s="165"/>
      <c r="FB21" s="167"/>
      <c r="FC21" s="165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</row>
    <row r="22" spans="1:170" s="174" customFormat="1" ht="22.5" customHeight="1">
      <c r="A22" s="340">
        <v>9</v>
      </c>
      <c r="B22" s="341" t="s">
        <v>297</v>
      </c>
      <c r="C22" s="318">
        <f>F22+BZ22</f>
        <v>7442.3996100000004</v>
      </c>
      <c r="D22" s="319">
        <f t="shared" si="0"/>
        <v>1545.4636999999998</v>
      </c>
      <c r="E22" s="304">
        <f t="shared" si="1"/>
        <v>20.765664046357216</v>
      </c>
      <c r="F22" s="295">
        <f t="shared" si="15"/>
        <v>2359</v>
      </c>
      <c r="G22" s="320">
        <f t="shared" si="3"/>
        <v>720.6078</v>
      </c>
      <c r="H22" s="304">
        <f t="shared" si="16"/>
        <v>30.547172530733363</v>
      </c>
      <c r="I22" s="303">
        <f>Тор!C6</f>
        <v>117.6</v>
      </c>
      <c r="J22" s="445">
        <f>Тор!D6</f>
        <v>34.213540000000002</v>
      </c>
      <c r="K22" s="304">
        <f t="shared" si="17"/>
        <v>29.093146258503406</v>
      </c>
      <c r="L22" s="304">
        <f>Тор!C8</f>
        <v>315.67</v>
      </c>
      <c r="M22" s="304">
        <f>Тор!D8</f>
        <v>120.91325000000001</v>
      </c>
      <c r="N22" s="304">
        <f t="shared" si="18"/>
        <v>38.303687395064465</v>
      </c>
      <c r="O22" s="304">
        <f>Тор!C9</f>
        <v>3.39</v>
      </c>
      <c r="P22" s="454">
        <f>Тор!D9</f>
        <v>0.72536999999999996</v>
      </c>
      <c r="Q22" s="304">
        <f t="shared" si="19"/>
        <v>21.397345132743361</v>
      </c>
      <c r="R22" s="304">
        <f>Тор!C10</f>
        <v>527.24</v>
      </c>
      <c r="S22" s="304">
        <f>Тор!D10</f>
        <v>166.25644</v>
      </c>
      <c r="T22" s="304">
        <f t="shared" si="20"/>
        <v>31.533351035581518</v>
      </c>
      <c r="U22" s="304">
        <f>Тор!C11</f>
        <v>0</v>
      </c>
      <c r="V22" s="321">
        <f>Тор!D11</f>
        <v>-23.824300000000001</v>
      </c>
      <c r="W22" s="304" t="e">
        <f t="shared" si="21"/>
        <v>#DIV/0!</v>
      </c>
      <c r="X22" s="303">
        <f>Тор!C13</f>
        <v>30</v>
      </c>
      <c r="Y22" s="303">
        <f>Тор!D13</f>
        <v>33.21</v>
      </c>
      <c r="Z22" s="304">
        <f t="shared" si="22"/>
        <v>110.7</v>
      </c>
      <c r="AA22" s="303">
        <f>Тор!C15</f>
        <v>250</v>
      </c>
      <c r="AB22" s="300">
        <f>Тор!D15</f>
        <v>9.1936</v>
      </c>
      <c r="AC22" s="304">
        <f t="shared" si="23"/>
        <v>3.6774399999999998</v>
      </c>
      <c r="AD22" s="303">
        <f>Тор!C16</f>
        <v>388</v>
      </c>
      <c r="AE22" s="303">
        <f>Тор!D16</f>
        <v>26.754989999999999</v>
      </c>
      <c r="AF22" s="304">
        <f t="shared" si="4"/>
        <v>6.8956159793814438</v>
      </c>
      <c r="AG22" s="304">
        <f>Тор!C18</f>
        <v>8</v>
      </c>
      <c r="AH22" s="304">
        <f>Тор!D18</f>
        <v>2.4</v>
      </c>
      <c r="AI22" s="304">
        <f t="shared" si="24"/>
        <v>30</v>
      </c>
      <c r="AJ22" s="304"/>
      <c r="AK22" s="304">
        <f>Тор!D20</f>
        <v>0</v>
      </c>
      <c r="AL22" s="304" t="e">
        <f t="shared" si="5"/>
        <v>#DIV/0!</v>
      </c>
      <c r="AM22" s="303">
        <v>0</v>
      </c>
      <c r="AN22" s="303">
        <v>0</v>
      </c>
      <c r="AO22" s="304" t="e">
        <f t="shared" si="6"/>
        <v>#DIV/0!</v>
      </c>
      <c r="AP22" s="303">
        <f>Тор!C27</f>
        <v>592.1</v>
      </c>
      <c r="AQ22" s="300">
        <f>Тор!D27</f>
        <v>323.82</v>
      </c>
      <c r="AR22" s="304">
        <f t="shared" si="25"/>
        <v>54.690086134098969</v>
      </c>
      <c r="AS22" s="303">
        <f>Тор!C28</f>
        <v>77</v>
      </c>
      <c r="AT22" s="300">
        <f>Тор!D28</f>
        <v>19.80311</v>
      </c>
      <c r="AU22" s="304">
        <f t="shared" si="26"/>
        <v>25.718324675324677</v>
      </c>
      <c r="AV22" s="303"/>
      <c r="AW22" s="303"/>
      <c r="AX22" s="304" t="e">
        <f t="shared" si="27"/>
        <v>#DIV/0!</v>
      </c>
      <c r="AY22" s="304">
        <f>Тор!C29</f>
        <v>50</v>
      </c>
      <c r="AZ22" s="304">
        <f>Тор!D29</f>
        <v>7.1417999999999999</v>
      </c>
      <c r="BA22" s="304">
        <f t="shared" si="28"/>
        <v>14.2836</v>
      </c>
      <c r="BB22" s="304"/>
      <c r="BC22" s="304"/>
      <c r="BD22" s="304"/>
      <c r="BE22" s="304">
        <f>Тор!C34+Тор!C33</f>
        <v>0</v>
      </c>
      <c r="BF22" s="304">
        <f>Тор!D32</f>
        <v>0</v>
      </c>
      <c r="BG22" s="304" t="e">
        <f t="shared" si="29"/>
        <v>#DIV/0!</v>
      </c>
      <c r="BH22" s="304"/>
      <c r="BI22" s="304"/>
      <c r="BJ22" s="304" t="e">
        <f t="shared" si="30"/>
        <v>#DIV/0!</v>
      </c>
      <c r="BK22" s="304"/>
      <c r="BL22" s="304"/>
      <c r="BM22" s="304"/>
      <c r="BN22" s="304">
        <f>Тор!C35</f>
        <v>0</v>
      </c>
      <c r="BO22" s="304">
        <f>Тор!D35</f>
        <v>0</v>
      </c>
      <c r="BP22" s="294" t="e">
        <f t="shared" si="31"/>
        <v>#DIV/0!</v>
      </c>
      <c r="BQ22" s="304">
        <f>Тор!C37</f>
        <v>0</v>
      </c>
      <c r="BR22" s="473">
        <f>Тор!D37</f>
        <v>0</v>
      </c>
      <c r="BS22" s="304" t="e">
        <f t="shared" si="32"/>
        <v>#DIV/0!</v>
      </c>
      <c r="BT22" s="304"/>
      <c r="BU22" s="304"/>
      <c r="BV22" s="322" t="e">
        <f t="shared" si="33"/>
        <v>#DIV/0!</v>
      </c>
      <c r="BW22" s="322"/>
      <c r="BX22" s="322"/>
      <c r="BY22" s="322" t="e">
        <f t="shared" si="34"/>
        <v>#DIV/0!</v>
      </c>
      <c r="BZ22" s="303">
        <f t="shared" si="35"/>
        <v>5083.3996100000004</v>
      </c>
      <c r="CA22" s="299">
        <f t="shared" si="36"/>
        <v>824.85589999999991</v>
      </c>
      <c r="CB22" s="304">
        <f t="shared" si="55"/>
        <v>16.226461881480923</v>
      </c>
      <c r="CC22" s="304">
        <f>Тор!C42</f>
        <v>1079.5</v>
      </c>
      <c r="CD22" s="304">
        <f>Тор!D42</f>
        <v>359.82799999999997</v>
      </c>
      <c r="CE22" s="304">
        <f t="shared" si="37"/>
        <v>33.332839277443263</v>
      </c>
      <c r="CF22" s="304">
        <f>Тор!C43</f>
        <v>100</v>
      </c>
      <c r="CG22" s="304">
        <f>Тор!D43</f>
        <v>0</v>
      </c>
      <c r="CH22" s="304">
        <f t="shared" si="38"/>
        <v>0</v>
      </c>
      <c r="CI22" s="304">
        <f>Тор!C44</f>
        <v>3258.511</v>
      </c>
      <c r="CJ22" s="304">
        <f>Тор!D44</f>
        <v>373.10199999999998</v>
      </c>
      <c r="CK22" s="304">
        <f t="shared" si="7"/>
        <v>11.450076430615088</v>
      </c>
      <c r="CL22" s="304">
        <f>Тор!C45</f>
        <v>183.66300000000001</v>
      </c>
      <c r="CM22" s="304">
        <f>Тор!D45</f>
        <v>59.899900000000002</v>
      </c>
      <c r="CN22" s="304">
        <f t="shared" si="8"/>
        <v>32.614026777304083</v>
      </c>
      <c r="CO22" s="304">
        <f>Тор!C46</f>
        <v>293.7</v>
      </c>
      <c r="CP22" s="304">
        <f>Тор!D46</f>
        <v>0</v>
      </c>
      <c r="CQ22" s="294">
        <f t="shared" si="39"/>
        <v>0</v>
      </c>
      <c r="CR22" s="321">
        <f>Тор!C48</f>
        <v>168.02561</v>
      </c>
      <c r="CS22" s="304">
        <f>Тор!D48</f>
        <v>32.026000000000003</v>
      </c>
      <c r="CT22" s="304">
        <f t="shared" si="9"/>
        <v>19.06018969370205</v>
      </c>
      <c r="CU22" s="304"/>
      <c r="CV22" s="304">
        <f>Тор!D49</f>
        <v>0</v>
      </c>
      <c r="CW22" s="304"/>
      <c r="CX22" s="303"/>
      <c r="CY22" s="303"/>
      <c r="CZ22" s="304" t="e">
        <f t="shared" si="40"/>
        <v>#DIV/0!</v>
      </c>
      <c r="DA22" s="304"/>
      <c r="DB22" s="304"/>
      <c r="DC22" s="304"/>
      <c r="DD22" s="304"/>
      <c r="DE22" s="304"/>
      <c r="DF22" s="304"/>
      <c r="DG22" s="303">
        <f t="shared" si="41"/>
        <v>8184.6120499999997</v>
      </c>
      <c r="DH22" s="303">
        <f t="shared" si="41"/>
        <v>1270.25405</v>
      </c>
      <c r="DI22" s="304">
        <f t="shared" si="42"/>
        <v>15.520027610838319</v>
      </c>
      <c r="DJ22" s="303">
        <f t="shared" si="43"/>
        <v>1182.0170000000001</v>
      </c>
      <c r="DK22" s="303">
        <f t="shared" si="43"/>
        <v>325.71404000000001</v>
      </c>
      <c r="DL22" s="304">
        <f t="shared" si="44"/>
        <v>27.55578303865342</v>
      </c>
      <c r="DM22" s="304">
        <f>Тор!C58</f>
        <v>1145.7</v>
      </c>
      <c r="DN22" s="304">
        <f>Тор!D58</f>
        <v>325.71404000000001</v>
      </c>
      <c r="DO22" s="304">
        <f t="shared" si="45"/>
        <v>28.429260713973992</v>
      </c>
      <c r="DP22" s="304">
        <f>Тор!C61</f>
        <v>28</v>
      </c>
      <c r="DQ22" s="304">
        <f>Тор!D61</f>
        <v>0</v>
      </c>
      <c r="DR22" s="304">
        <f t="shared" si="46"/>
        <v>0</v>
      </c>
      <c r="DS22" s="304">
        <f>Тор!C62</f>
        <v>5</v>
      </c>
      <c r="DT22" s="304">
        <f>Тор!D62</f>
        <v>0</v>
      </c>
      <c r="DU22" s="304">
        <f t="shared" si="47"/>
        <v>0</v>
      </c>
      <c r="DV22" s="304">
        <f>Тор!C63</f>
        <v>3.3170000000000002</v>
      </c>
      <c r="DW22" s="304">
        <f>Тор!D63</f>
        <v>0</v>
      </c>
      <c r="DX22" s="304">
        <f t="shared" si="48"/>
        <v>0</v>
      </c>
      <c r="DY22" s="304">
        <f>Тор!C65</f>
        <v>180.68299999999999</v>
      </c>
      <c r="DZ22" s="304">
        <f>+Тор!D64</f>
        <v>59.509770000000003</v>
      </c>
      <c r="EA22" s="304">
        <f t="shared" si="49"/>
        <v>32.936009475158151</v>
      </c>
      <c r="EB22" s="304">
        <f>Тор!C66</f>
        <v>6</v>
      </c>
      <c r="EC22" s="304">
        <f>Тор!D66</f>
        <v>0</v>
      </c>
      <c r="ED22" s="304">
        <f t="shared" si="50"/>
        <v>0</v>
      </c>
      <c r="EE22" s="303">
        <f>Тор!C72</f>
        <v>5402.6586900000002</v>
      </c>
      <c r="EF22" s="303">
        <f>Тор!D72</f>
        <v>428.2998</v>
      </c>
      <c r="EG22" s="304">
        <f t="shared" si="51"/>
        <v>7.9275746364055433</v>
      </c>
      <c r="EH22" s="303">
        <f>Тор!C78</f>
        <v>261.15336000000002</v>
      </c>
      <c r="EI22" s="303">
        <f>Тор!D78</f>
        <v>76.077439999999996</v>
      </c>
      <c r="EJ22" s="304">
        <f t="shared" si="52"/>
        <v>29.131327278347097</v>
      </c>
      <c r="EK22" s="303">
        <f>Тор!C82</f>
        <v>1150.0999999999999</v>
      </c>
      <c r="EL22" s="323">
        <f>Тор!D82</f>
        <v>380.65300000000002</v>
      </c>
      <c r="EM22" s="304">
        <f t="shared" si="10"/>
        <v>33.097382836275116</v>
      </c>
      <c r="EN22" s="304">
        <f>Тор!C84</f>
        <v>0</v>
      </c>
      <c r="EO22" s="304">
        <f>Тор!D84</f>
        <v>0</v>
      </c>
      <c r="EP22" s="304" t="e">
        <f t="shared" si="11"/>
        <v>#DIV/0!</v>
      </c>
      <c r="EQ22" s="320">
        <f>Тор!C96</f>
        <v>2</v>
      </c>
      <c r="ER22" s="320">
        <f>Тор!D96</f>
        <v>0</v>
      </c>
      <c r="ES22" s="304">
        <f t="shared" si="53"/>
        <v>0</v>
      </c>
      <c r="ET22" s="304">
        <f>Тор!C94</f>
        <v>0</v>
      </c>
      <c r="EU22" s="304">
        <f>Тор!D94</f>
        <v>0</v>
      </c>
      <c r="EV22" s="304" t="e">
        <f t="shared" si="54"/>
        <v>#DIV/0!</v>
      </c>
      <c r="EW22" s="324">
        <f t="shared" si="12"/>
        <v>-742.21243999999933</v>
      </c>
      <c r="EX22" s="324">
        <f t="shared" si="13"/>
        <v>275.20964999999978</v>
      </c>
      <c r="EY22" s="304">
        <f t="shared" si="56"/>
        <v>-37.079633157320842</v>
      </c>
      <c r="EZ22" s="172"/>
      <c r="FA22" s="173"/>
      <c r="FC22" s="173"/>
      <c r="FF22" s="217"/>
      <c r="FG22" s="217"/>
      <c r="FH22" s="217"/>
      <c r="FI22" s="217"/>
      <c r="FJ22" s="217"/>
      <c r="FK22" s="217"/>
      <c r="FL22" s="217"/>
      <c r="FM22" s="217"/>
      <c r="FN22" s="217"/>
    </row>
    <row r="23" spans="1:170" s="162" customFormat="1" ht="23.25" customHeight="1">
      <c r="A23" s="337">
        <v>10</v>
      </c>
      <c r="B23" s="339" t="s">
        <v>298</v>
      </c>
      <c r="C23" s="292">
        <f t="shared" si="14"/>
        <v>5177.1485900000007</v>
      </c>
      <c r="D23" s="293">
        <f t="shared" si="0"/>
        <v>935.3881899999999</v>
      </c>
      <c r="E23" s="301">
        <f t="shared" si="1"/>
        <v>18.067632669588875</v>
      </c>
      <c r="F23" s="295">
        <f t="shared" si="15"/>
        <v>1117.5999999999999</v>
      </c>
      <c r="G23" s="295">
        <f t="shared" si="3"/>
        <v>173.30679000000001</v>
      </c>
      <c r="H23" s="301">
        <f t="shared" si="16"/>
        <v>15.50704992841804</v>
      </c>
      <c r="I23" s="309">
        <f>Хор!C6</f>
        <v>74.3</v>
      </c>
      <c r="J23" s="445">
        <f>Хор!D6</f>
        <v>4.6650299999999998</v>
      </c>
      <c r="K23" s="301">
        <f t="shared" si="17"/>
        <v>6.2786406460296096</v>
      </c>
      <c r="L23" s="301">
        <f>Хор!C8</f>
        <v>144.09</v>
      </c>
      <c r="M23" s="301">
        <f>Хор!D8</f>
        <v>55.191630000000004</v>
      </c>
      <c r="N23" s="294">
        <f t="shared" si="18"/>
        <v>38.303581095148864</v>
      </c>
      <c r="O23" s="294">
        <f>Хор!C9</f>
        <v>1.55</v>
      </c>
      <c r="P23" s="329">
        <f>Хор!D9</f>
        <v>0.33113999999999999</v>
      </c>
      <c r="Q23" s="294">
        <f t="shared" si="19"/>
        <v>21.363870967741935</v>
      </c>
      <c r="R23" s="294">
        <f>Хор!C10</f>
        <v>240.66</v>
      </c>
      <c r="S23" s="294">
        <f>Хор!D10</f>
        <v>75.888829999999999</v>
      </c>
      <c r="T23" s="294">
        <f t="shared" si="20"/>
        <v>31.533628355356104</v>
      </c>
      <c r="U23" s="294">
        <f>Хор!C11</f>
        <v>0</v>
      </c>
      <c r="V23" s="298">
        <f>Хор!D11</f>
        <v>-10.874790000000001</v>
      </c>
      <c r="W23" s="294" t="e">
        <f t="shared" si="21"/>
        <v>#DIV/0!</v>
      </c>
      <c r="X23" s="309">
        <f>Хор!C13</f>
        <v>5</v>
      </c>
      <c r="Y23" s="309">
        <f>Хор!D13</f>
        <v>1.1193</v>
      </c>
      <c r="Z23" s="301">
        <f t="shared" si="22"/>
        <v>22.385999999999999</v>
      </c>
      <c r="AA23" s="309">
        <f>Хор!C15</f>
        <v>190</v>
      </c>
      <c r="AB23" s="300">
        <f>Хор!D15</f>
        <v>3.8753799999999998</v>
      </c>
      <c r="AC23" s="301">
        <f t="shared" si="23"/>
        <v>2.0396736842105261</v>
      </c>
      <c r="AD23" s="309">
        <f>Хор!C16</f>
        <v>380</v>
      </c>
      <c r="AE23" s="309">
        <f>Хор!D16</f>
        <v>35.926969999999997</v>
      </c>
      <c r="AF23" s="301">
        <f t="shared" si="4"/>
        <v>9.4544657894736837</v>
      </c>
      <c r="AG23" s="301">
        <f>Хор!C18</f>
        <v>5</v>
      </c>
      <c r="AH23" s="301">
        <f>Хор!D18</f>
        <v>1.85</v>
      </c>
      <c r="AI23" s="301">
        <f t="shared" si="24"/>
        <v>37</v>
      </c>
      <c r="AJ23" s="301"/>
      <c r="AK23" s="301"/>
      <c r="AL23" s="301" t="e">
        <f t="shared" si="5"/>
        <v>#DIV/0!</v>
      </c>
      <c r="AM23" s="309">
        <v>0</v>
      </c>
      <c r="AN23" s="309">
        <v>0</v>
      </c>
      <c r="AO23" s="301" t="e">
        <f t="shared" si="6"/>
        <v>#DIV/0!</v>
      </c>
      <c r="AP23" s="309">
        <f>Хор!C27</f>
        <v>77</v>
      </c>
      <c r="AQ23" s="310">
        <f>Хор!D27</f>
        <v>5.3333000000000004</v>
      </c>
      <c r="AR23" s="301">
        <f t="shared" si="25"/>
        <v>6.9263636363636376</v>
      </c>
      <c r="AS23" s="303">
        <f>Хор!C28</f>
        <v>0</v>
      </c>
      <c r="AT23" s="310">
        <f>Хор!D28</f>
        <v>0</v>
      </c>
      <c r="AU23" s="301" t="e">
        <f t="shared" si="26"/>
        <v>#DIV/0!</v>
      </c>
      <c r="AV23" s="309"/>
      <c r="AW23" s="309"/>
      <c r="AX23" s="301" t="e">
        <f t="shared" si="27"/>
        <v>#DIV/0!</v>
      </c>
      <c r="AY23" s="301">
        <f>Хор!C29</f>
        <v>0</v>
      </c>
      <c r="AZ23" s="304">
        <f>Хор!D29</f>
        <v>0</v>
      </c>
      <c r="BA23" s="301" t="e">
        <f t="shared" si="28"/>
        <v>#DIV/0!</v>
      </c>
      <c r="BB23" s="301"/>
      <c r="BC23" s="301"/>
      <c r="BD23" s="301"/>
      <c r="BE23" s="301">
        <f>Хор!C33</f>
        <v>0</v>
      </c>
      <c r="BF23" s="301">
        <f>Хор!D33</f>
        <v>0</v>
      </c>
      <c r="BG23" s="301" t="e">
        <f t="shared" si="29"/>
        <v>#DIV/0!</v>
      </c>
      <c r="BH23" s="301"/>
      <c r="BI23" s="301"/>
      <c r="BJ23" s="301" t="e">
        <f t="shared" si="30"/>
        <v>#DIV/0!</v>
      </c>
      <c r="BK23" s="301"/>
      <c r="BL23" s="301"/>
      <c r="BM23" s="301"/>
      <c r="BN23" s="301"/>
      <c r="BO23" s="301"/>
      <c r="BP23" s="294" t="e">
        <f t="shared" si="31"/>
        <v>#DIV/0!</v>
      </c>
      <c r="BQ23" s="301">
        <f>Хор!C34</f>
        <v>0</v>
      </c>
      <c r="BR23" s="472">
        <f>Хор!D34</f>
        <v>0</v>
      </c>
      <c r="BS23" s="301" t="e">
        <f t="shared" si="32"/>
        <v>#DIV/0!</v>
      </c>
      <c r="BT23" s="301"/>
      <c r="BU23" s="301"/>
      <c r="BV23" s="311" t="e">
        <f t="shared" si="33"/>
        <v>#DIV/0!</v>
      </c>
      <c r="BW23" s="311"/>
      <c r="BX23" s="311"/>
      <c r="BY23" s="311" t="e">
        <f t="shared" si="34"/>
        <v>#DIV/0!</v>
      </c>
      <c r="BZ23" s="299">
        <f t="shared" si="35"/>
        <v>4059.5485900000003</v>
      </c>
      <c r="CA23" s="299">
        <f t="shared" si="36"/>
        <v>762.08139999999992</v>
      </c>
      <c r="CB23" s="301">
        <f t="shared" si="55"/>
        <v>18.772565055071798</v>
      </c>
      <c r="CC23" s="301">
        <f>Хор!C39</f>
        <v>1358.5</v>
      </c>
      <c r="CD23" s="301">
        <f>Хор!D39</f>
        <v>452.82400000000001</v>
      </c>
      <c r="CE23" s="301">
        <f t="shared" si="37"/>
        <v>33.332646301067356</v>
      </c>
      <c r="CF23" s="301">
        <f>Хор!C41</f>
        <v>466</v>
      </c>
      <c r="CG23" s="301">
        <f>Хор!D41</f>
        <v>0</v>
      </c>
      <c r="CH23" s="301">
        <f t="shared" si="38"/>
        <v>0</v>
      </c>
      <c r="CI23" s="301">
        <f>Хор!C42</f>
        <v>2021.97</v>
      </c>
      <c r="CJ23" s="301">
        <f>Хор!D42</f>
        <v>159.30699999999999</v>
      </c>
      <c r="CK23" s="301">
        <f t="shared" si="7"/>
        <v>7.8788013669836827</v>
      </c>
      <c r="CL23" s="301">
        <f>Хор!C43</f>
        <v>93.322000000000003</v>
      </c>
      <c r="CM23" s="301">
        <f>Хор!D43</f>
        <v>29.950399999999998</v>
      </c>
      <c r="CN23" s="301">
        <f t="shared" si="8"/>
        <v>32.093611367094574</v>
      </c>
      <c r="CO23" s="301">
        <f>Хор!C44</f>
        <v>0</v>
      </c>
      <c r="CP23" s="301">
        <f>Хор!D44</f>
        <v>0</v>
      </c>
      <c r="CQ23" s="294" t="e">
        <f t="shared" si="39"/>
        <v>#DIV/0!</v>
      </c>
      <c r="CR23" s="313">
        <f>Хор!C45</f>
        <v>119.75659</v>
      </c>
      <c r="CS23" s="301">
        <f>Хор!D45</f>
        <v>120</v>
      </c>
      <c r="CT23" s="301">
        <f t="shared" si="9"/>
        <v>100.20325395036716</v>
      </c>
      <c r="CU23" s="301"/>
      <c r="CV23" s="301"/>
      <c r="CW23" s="301"/>
      <c r="CX23" s="309"/>
      <c r="CY23" s="309"/>
      <c r="CZ23" s="301" t="e">
        <f t="shared" si="40"/>
        <v>#DIV/0!</v>
      </c>
      <c r="DA23" s="301"/>
      <c r="DB23" s="301"/>
      <c r="DC23" s="301"/>
      <c r="DD23" s="301"/>
      <c r="DE23" s="301">
        <f>Хор!D48</f>
        <v>0</v>
      </c>
      <c r="DF23" s="301"/>
      <c r="DG23" s="303">
        <f t="shared" si="41"/>
        <v>5694.8088399999997</v>
      </c>
      <c r="DH23" s="303">
        <f t="shared" si="41"/>
        <v>973.24142000000006</v>
      </c>
      <c r="DI23" s="301">
        <f t="shared" si="42"/>
        <v>17.089975227333532</v>
      </c>
      <c r="DJ23" s="309">
        <f t="shared" si="43"/>
        <v>1050.9929999999999</v>
      </c>
      <c r="DK23" s="309">
        <f t="shared" si="43"/>
        <v>329.39476999999999</v>
      </c>
      <c r="DL23" s="301">
        <f t="shared" si="44"/>
        <v>31.341290569965739</v>
      </c>
      <c r="DM23" s="301">
        <f>Хор!C56</f>
        <v>1019.8</v>
      </c>
      <c r="DN23" s="301">
        <f>Хор!D56</f>
        <v>324.89476999999999</v>
      </c>
      <c r="DO23" s="301">
        <f t="shared" si="45"/>
        <v>31.858675230437338</v>
      </c>
      <c r="DP23" s="301">
        <f>Хор!C59</f>
        <v>19</v>
      </c>
      <c r="DQ23" s="301">
        <f>Хор!D59</f>
        <v>0</v>
      </c>
      <c r="DR23" s="301">
        <f t="shared" si="46"/>
        <v>0</v>
      </c>
      <c r="DS23" s="301">
        <f>Хор!C60</f>
        <v>5</v>
      </c>
      <c r="DT23" s="301">
        <f>Хор!D60</f>
        <v>0</v>
      </c>
      <c r="DU23" s="301">
        <f t="shared" si="47"/>
        <v>0</v>
      </c>
      <c r="DV23" s="301">
        <f>Хор!C61</f>
        <v>7.1929999999999996</v>
      </c>
      <c r="DW23" s="301">
        <f>Хор!D61</f>
        <v>4.5</v>
      </c>
      <c r="DX23" s="301">
        <f t="shared" si="48"/>
        <v>62.56082302238287</v>
      </c>
      <c r="DY23" s="301">
        <f>Хор!C63</f>
        <v>90.341999999999999</v>
      </c>
      <c r="DZ23" s="301">
        <f>Хор!D63</f>
        <v>29.754899999999999</v>
      </c>
      <c r="EA23" s="301">
        <f t="shared" si="49"/>
        <v>32.935843793584382</v>
      </c>
      <c r="EB23" s="301">
        <f>Хор!C64</f>
        <v>6</v>
      </c>
      <c r="EC23" s="301">
        <f>Хор!D64</f>
        <v>0</v>
      </c>
      <c r="ED23" s="301">
        <f t="shared" si="50"/>
        <v>0</v>
      </c>
      <c r="EE23" s="309">
        <f>Хор!C70</f>
        <v>3038.7373399999997</v>
      </c>
      <c r="EF23" s="309">
        <f>Хор!D70</f>
        <v>200.208</v>
      </c>
      <c r="EG23" s="301">
        <f t="shared" si="51"/>
        <v>6.5885260092930578</v>
      </c>
      <c r="EH23" s="309">
        <f>Хор!C75</f>
        <v>462.93650000000002</v>
      </c>
      <c r="EI23" s="309">
        <f>Хор!D75</f>
        <v>0</v>
      </c>
      <c r="EJ23" s="301">
        <f t="shared" si="52"/>
        <v>0</v>
      </c>
      <c r="EK23" s="309">
        <f>Хор!C79</f>
        <v>1043.8</v>
      </c>
      <c r="EL23" s="314">
        <f>Хор!D79</f>
        <v>413.88375000000002</v>
      </c>
      <c r="EM23" s="301">
        <f t="shared" si="10"/>
        <v>39.651633454684813</v>
      </c>
      <c r="EN23" s="301">
        <f>Хор!C81</f>
        <v>0</v>
      </c>
      <c r="EO23" s="301">
        <f>Хор!D81</f>
        <v>0</v>
      </c>
      <c r="EP23" s="301" t="e">
        <f t="shared" si="11"/>
        <v>#DIV/0!</v>
      </c>
      <c r="EQ23" s="315">
        <f>Хор!C86</f>
        <v>2</v>
      </c>
      <c r="ER23" s="315">
        <f>Хор!D86</f>
        <v>0</v>
      </c>
      <c r="ES23" s="301">
        <f t="shared" si="53"/>
        <v>0</v>
      </c>
      <c r="ET23" s="301">
        <f>Хор!C92</f>
        <v>0</v>
      </c>
      <c r="EU23" s="301">
        <f>Хор!D92</f>
        <v>0</v>
      </c>
      <c r="EV23" s="294" t="e">
        <f t="shared" si="54"/>
        <v>#DIV/0!</v>
      </c>
      <c r="EW23" s="308">
        <f t="shared" si="12"/>
        <v>-517.660249999999</v>
      </c>
      <c r="EX23" s="308">
        <f t="shared" si="13"/>
        <v>-37.853230000000167</v>
      </c>
      <c r="EY23" s="294">
        <f t="shared" si="56"/>
        <v>7.3123694546761584</v>
      </c>
      <c r="EZ23" s="164"/>
      <c r="FA23" s="165"/>
      <c r="FC23" s="165"/>
    </row>
    <row r="24" spans="1:170" s="253" customFormat="1" ht="25.5" customHeight="1">
      <c r="A24" s="342">
        <v>11</v>
      </c>
      <c r="B24" s="339" t="s">
        <v>299</v>
      </c>
      <c r="C24" s="316">
        <f t="shared" si="14"/>
        <v>10160.737800000001</v>
      </c>
      <c r="D24" s="293">
        <f t="shared" si="0"/>
        <v>1161.23675</v>
      </c>
      <c r="E24" s="301">
        <f t="shared" si="1"/>
        <v>11.428665642764642</v>
      </c>
      <c r="F24" s="295">
        <f t="shared" si="15"/>
        <v>1216.5999999999999</v>
      </c>
      <c r="G24" s="315">
        <f t="shared" si="3"/>
        <v>267.77305000000001</v>
      </c>
      <c r="H24" s="301">
        <f t="shared" si="16"/>
        <v>22.009949860266318</v>
      </c>
      <c r="I24" s="309">
        <f>Чум!C6</f>
        <v>106.5</v>
      </c>
      <c r="J24" s="445">
        <f>Чум!D6</f>
        <v>30.44679</v>
      </c>
      <c r="K24" s="301">
        <f t="shared" si="17"/>
        <v>28.588535211267608</v>
      </c>
      <c r="L24" s="301">
        <f>Чум!C8</f>
        <v>137.44999999999999</v>
      </c>
      <c r="M24" s="301">
        <f>Чум!D8</f>
        <v>52.649929999999998</v>
      </c>
      <c r="N24" s="301">
        <f t="shared" si="18"/>
        <v>38.304787195343764</v>
      </c>
      <c r="O24" s="301">
        <f>Чум!C9</f>
        <v>1.47</v>
      </c>
      <c r="P24" s="455">
        <f>Чум!D9</f>
        <v>0.31586999999999998</v>
      </c>
      <c r="Q24" s="301">
        <f t="shared" si="19"/>
        <v>21.487755102040815</v>
      </c>
      <c r="R24" s="301">
        <f>Чум!C10</f>
        <v>229.58</v>
      </c>
      <c r="S24" s="301">
        <f>Чум!D10</f>
        <v>72.393940000000001</v>
      </c>
      <c r="T24" s="301">
        <f t="shared" si="20"/>
        <v>31.533208467636552</v>
      </c>
      <c r="U24" s="301">
        <f>Чум!C11</f>
        <v>0</v>
      </c>
      <c r="V24" s="313">
        <f>Чум!D11</f>
        <v>-10.373989999999999</v>
      </c>
      <c r="W24" s="301" t="e">
        <f t="shared" si="21"/>
        <v>#DIV/0!</v>
      </c>
      <c r="X24" s="309">
        <f>Чум!C13</f>
        <v>70</v>
      </c>
      <c r="Y24" s="309">
        <f>Чум!D13</f>
        <v>39.952500000000001</v>
      </c>
      <c r="Z24" s="301">
        <f t="shared" si="22"/>
        <v>57.074999999999996</v>
      </c>
      <c r="AA24" s="309">
        <f>Чум!C15</f>
        <v>95</v>
      </c>
      <c r="AB24" s="300">
        <f>Чум!D15</f>
        <v>2.4333300000000002</v>
      </c>
      <c r="AC24" s="301">
        <f t="shared" si="23"/>
        <v>2.5614000000000003</v>
      </c>
      <c r="AD24" s="309">
        <f>Чум!C16</f>
        <v>451</v>
      </c>
      <c r="AE24" s="309">
        <f>Чум!D16</f>
        <v>74.906700000000001</v>
      </c>
      <c r="AF24" s="301">
        <f t="shared" si="4"/>
        <v>16.609024390243903</v>
      </c>
      <c r="AG24" s="301">
        <f>Чум!C18</f>
        <v>5</v>
      </c>
      <c r="AH24" s="301">
        <f>Чум!D18</f>
        <v>0.7</v>
      </c>
      <c r="AI24" s="301">
        <f t="shared" si="24"/>
        <v>13.999999999999998</v>
      </c>
      <c r="AJ24" s="301">
        <f>Чум!C22</f>
        <v>0</v>
      </c>
      <c r="AK24" s="301">
        <f>Чум!D20</f>
        <v>0</v>
      </c>
      <c r="AL24" s="301" t="e">
        <f>AK24/AJ24*100</f>
        <v>#DIV/0!</v>
      </c>
      <c r="AM24" s="309">
        <v>0</v>
      </c>
      <c r="AN24" s="309"/>
      <c r="AO24" s="301" t="e">
        <f t="shared" si="6"/>
        <v>#DIV/0!</v>
      </c>
      <c r="AP24" s="309">
        <f>Чум!C27</f>
        <v>85.6</v>
      </c>
      <c r="AQ24" s="310">
        <f>Чум!D27</f>
        <v>0</v>
      </c>
      <c r="AR24" s="301">
        <f t="shared" si="25"/>
        <v>0</v>
      </c>
      <c r="AS24" s="309">
        <f>Чум!C28</f>
        <v>0</v>
      </c>
      <c r="AT24" s="310">
        <f>Чум!D28</f>
        <v>0</v>
      </c>
      <c r="AU24" s="301" t="e">
        <f t="shared" si="26"/>
        <v>#DIV/0!</v>
      </c>
      <c r="AV24" s="309"/>
      <c r="AW24" s="309"/>
      <c r="AX24" s="301" t="e">
        <f t="shared" si="27"/>
        <v>#DIV/0!</v>
      </c>
      <c r="AY24" s="301">
        <f>Чум!C30</f>
        <v>35</v>
      </c>
      <c r="AZ24" s="304">
        <f>Чум!D30</f>
        <v>4.3479799999999997</v>
      </c>
      <c r="BA24" s="301">
        <f t="shared" si="28"/>
        <v>12.422799999999999</v>
      </c>
      <c r="BB24" s="301"/>
      <c r="BC24" s="301"/>
      <c r="BD24" s="301"/>
      <c r="BE24" s="301">
        <f>Чум!C33</f>
        <v>0</v>
      </c>
      <c r="BF24" s="301">
        <f>Чум!D33</f>
        <v>0</v>
      </c>
      <c r="BG24" s="301" t="e">
        <f t="shared" si="29"/>
        <v>#DIV/0!</v>
      </c>
      <c r="BH24" s="301"/>
      <c r="BI24" s="301"/>
      <c r="BJ24" s="301" t="e">
        <f t="shared" si="30"/>
        <v>#DIV/0!</v>
      </c>
      <c r="BK24" s="301"/>
      <c r="BL24" s="301"/>
      <c r="BM24" s="301"/>
      <c r="BN24" s="301"/>
      <c r="BO24" s="301">
        <f>Чум!D34</f>
        <v>0</v>
      </c>
      <c r="BP24" s="294" t="e">
        <f t="shared" si="31"/>
        <v>#DIV/0!</v>
      </c>
      <c r="BQ24" s="301">
        <f>Чум!C37</f>
        <v>0</v>
      </c>
      <c r="BR24" s="472">
        <f>Чум!D37</f>
        <v>0</v>
      </c>
      <c r="BS24" s="301" t="e">
        <f t="shared" si="32"/>
        <v>#DIV/0!</v>
      </c>
      <c r="BT24" s="301"/>
      <c r="BU24" s="301"/>
      <c r="BV24" s="311" t="e">
        <f t="shared" si="33"/>
        <v>#DIV/0!</v>
      </c>
      <c r="BW24" s="311"/>
      <c r="BX24" s="311"/>
      <c r="BY24" s="311" t="e">
        <f t="shared" si="34"/>
        <v>#DIV/0!</v>
      </c>
      <c r="BZ24" s="309">
        <f t="shared" si="35"/>
        <v>8944.1378000000004</v>
      </c>
      <c r="CA24" s="309">
        <f t="shared" si="36"/>
        <v>893.46370000000002</v>
      </c>
      <c r="CB24" s="301">
        <f t="shared" si="55"/>
        <v>9.9893776234082612</v>
      </c>
      <c r="CC24" s="301">
        <f>Чум!C42</f>
        <v>2064.4</v>
      </c>
      <c r="CD24" s="301">
        <f>Чум!D42</f>
        <v>688.12159999999994</v>
      </c>
      <c r="CE24" s="301">
        <f t="shared" si="37"/>
        <v>33.332764968029451</v>
      </c>
      <c r="CF24" s="301">
        <f>Чум!C43</f>
        <v>0</v>
      </c>
      <c r="CG24" s="301">
        <f>Чум!D43</f>
        <v>0</v>
      </c>
      <c r="CH24" s="301" t="e">
        <f t="shared" si="38"/>
        <v>#DIV/0!</v>
      </c>
      <c r="CI24" s="301">
        <f>Чум!C44</f>
        <v>2171.4769999999999</v>
      </c>
      <c r="CJ24" s="301">
        <f>Чум!D44</f>
        <v>175.392</v>
      </c>
      <c r="CK24" s="301">
        <f t="shared" si="7"/>
        <v>8.0770830176879613</v>
      </c>
      <c r="CL24" s="301">
        <f>Чум!C45</f>
        <v>94.522999999999996</v>
      </c>
      <c r="CM24" s="301">
        <f>Чум!D45</f>
        <v>29.950099999999999</v>
      </c>
      <c r="CN24" s="301">
        <f t="shared" si="8"/>
        <v>31.685515694592851</v>
      </c>
      <c r="CO24" s="301">
        <f>Чум!C46</f>
        <v>4613.7377999999999</v>
      </c>
      <c r="CP24" s="301">
        <f>Чум!D46</f>
        <v>0</v>
      </c>
      <c r="CQ24" s="294">
        <f t="shared" si="39"/>
        <v>0</v>
      </c>
      <c r="CR24" s="313">
        <f>Чум!C50</f>
        <v>0</v>
      </c>
      <c r="CS24" s="301">
        <f>Чум!D50</f>
        <v>0</v>
      </c>
      <c r="CT24" s="301" t="e">
        <f t="shared" si="9"/>
        <v>#DIV/0!</v>
      </c>
      <c r="CU24" s="301"/>
      <c r="CV24" s="301"/>
      <c r="CW24" s="301"/>
      <c r="CX24" s="309"/>
      <c r="CY24" s="309"/>
      <c r="CZ24" s="301" t="e">
        <f t="shared" si="40"/>
        <v>#DIV/0!</v>
      </c>
      <c r="DA24" s="301"/>
      <c r="DB24" s="301"/>
      <c r="DC24" s="301"/>
      <c r="DD24" s="301"/>
      <c r="DE24" s="301"/>
      <c r="DF24" s="301"/>
      <c r="DG24" s="303">
        <f t="shared" si="41"/>
        <v>10584.308559999999</v>
      </c>
      <c r="DH24" s="303">
        <f t="shared" si="41"/>
        <v>1375.4522199999999</v>
      </c>
      <c r="DI24" s="301">
        <f t="shared" si="42"/>
        <v>12.99520145508683</v>
      </c>
      <c r="DJ24" s="309">
        <f t="shared" si="43"/>
        <v>1356.1200000000001</v>
      </c>
      <c r="DK24" s="309">
        <f t="shared" si="43"/>
        <v>474.01864999999998</v>
      </c>
      <c r="DL24" s="301">
        <f t="shared" si="44"/>
        <v>34.954034303748927</v>
      </c>
      <c r="DM24" s="301">
        <f>Чум!C58</f>
        <v>1320.9</v>
      </c>
      <c r="DN24" s="301">
        <f>Чум!D58</f>
        <v>474.01864999999998</v>
      </c>
      <c r="DO24" s="301">
        <f t="shared" si="45"/>
        <v>35.886036036036032</v>
      </c>
      <c r="DP24" s="301">
        <f>Чум!C61</f>
        <v>27</v>
      </c>
      <c r="DQ24" s="301">
        <f>Чум!D61</f>
        <v>0</v>
      </c>
      <c r="DR24" s="301">
        <f t="shared" si="46"/>
        <v>0</v>
      </c>
      <c r="DS24" s="301">
        <f>Чум!C62</f>
        <v>5</v>
      </c>
      <c r="DT24" s="301">
        <f>Чум!D62</f>
        <v>0</v>
      </c>
      <c r="DU24" s="301">
        <f t="shared" si="47"/>
        <v>0</v>
      </c>
      <c r="DV24" s="301">
        <f>Чум!C63</f>
        <v>3.22</v>
      </c>
      <c r="DW24" s="301">
        <f>Чум!D63</f>
        <v>0</v>
      </c>
      <c r="DX24" s="301">
        <f t="shared" si="48"/>
        <v>0</v>
      </c>
      <c r="DY24" s="301">
        <f>Чум!C65</f>
        <v>90.343000000000004</v>
      </c>
      <c r="DZ24" s="301">
        <f>Чум!D65</f>
        <v>29.19941</v>
      </c>
      <c r="EA24" s="301">
        <f t="shared" si="49"/>
        <v>32.320611447483479</v>
      </c>
      <c r="EB24" s="301">
        <f>Чум!C66</f>
        <v>6</v>
      </c>
      <c r="EC24" s="301">
        <f>Чум!D66</f>
        <v>0.6</v>
      </c>
      <c r="ED24" s="301">
        <f t="shared" si="50"/>
        <v>10</v>
      </c>
      <c r="EE24" s="309">
        <f>Чум!C72</f>
        <v>4271.9687599999997</v>
      </c>
      <c r="EF24" s="309">
        <f>Чум!D72</f>
        <v>297.53075999999999</v>
      </c>
      <c r="EG24" s="301">
        <f t="shared" si="51"/>
        <v>6.9647222794765939</v>
      </c>
      <c r="EH24" s="309">
        <f>Чум!C77</f>
        <v>3827.4767999999999</v>
      </c>
      <c r="EI24" s="309">
        <f>Чум!D77</f>
        <v>229.98339999999999</v>
      </c>
      <c r="EJ24" s="301">
        <f t="shared" si="52"/>
        <v>6.0087470680423198</v>
      </c>
      <c r="EK24" s="309">
        <f>Чум!C81</f>
        <v>1022.4</v>
      </c>
      <c r="EL24" s="314">
        <f>Чум!D81</f>
        <v>340.8</v>
      </c>
      <c r="EM24" s="301">
        <f t="shared" si="10"/>
        <v>33.333333333333336</v>
      </c>
      <c r="EN24" s="301">
        <f>Чум!C83</f>
        <v>0</v>
      </c>
      <c r="EO24" s="301">
        <f>Чум!D83</f>
        <v>0</v>
      </c>
      <c r="EP24" s="301" t="e">
        <f t="shared" si="11"/>
        <v>#DIV/0!</v>
      </c>
      <c r="EQ24" s="315">
        <f>Чум!C88</f>
        <v>10</v>
      </c>
      <c r="ER24" s="315">
        <f>Чум!D88</f>
        <v>3.32</v>
      </c>
      <c r="ES24" s="301">
        <f t="shared" si="53"/>
        <v>33.199999999999996</v>
      </c>
      <c r="ET24" s="301">
        <f>Чум!C94</f>
        <v>0</v>
      </c>
      <c r="EU24" s="301">
        <f>Чум!D94</f>
        <v>0</v>
      </c>
      <c r="EV24" s="301" t="e">
        <f t="shared" si="54"/>
        <v>#DIV/0!</v>
      </c>
      <c r="EW24" s="325">
        <f t="shared" si="12"/>
        <v>-423.5707599999987</v>
      </c>
      <c r="EX24" s="325">
        <f t="shared" si="13"/>
        <v>-214.21546999999987</v>
      </c>
      <c r="EY24" s="301">
        <f t="shared" si="56"/>
        <v>50.57371523945622</v>
      </c>
      <c r="EZ24" s="251"/>
      <c r="FA24" s="252"/>
      <c r="FC24" s="252"/>
    </row>
    <row r="25" spans="1:170" s="174" customFormat="1" ht="22.5" customHeight="1">
      <c r="A25" s="340">
        <v>12</v>
      </c>
      <c r="B25" s="341" t="s">
        <v>300</v>
      </c>
      <c r="C25" s="318">
        <f t="shared" si="14"/>
        <v>5581.9890000000005</v>
      </c>
      <c r="D25" s="319">
        <f t="shared" si="0"/>
        <v>912.95056000000011</v>
      </c>
      <c r="E25" s="304">
        <f t="shared" si="1"/>
        <v>16.355291276998219</v>
      </c>
      <c r="F25" s="295">
        <f t="shared" si="15"/>
        <v>1011.4300000000001</v>
      </c>
      <c r="G25" s="320">
        <f t="shared" si="3"/>
        <v>262.61846000000003</v>
      </c>
      <c r="H25" s="304">
        <f t="shared" si="16"/>
        <v>25.965065303580083</v>
      </c>
      <c r="I25" s="303">
        <f>Шать!C6</f>
        <v>44.3</v>
      </c>
      <c r="J25" s="445">
        <f>Шать!D6</f>
        <v>11.22397</v>
      </c>
      <c r="K25" s="304">
        <f t="shared" si="17"/>
        <v>25.336275395033859</v>
      </c>
      <c r="L25" s="304">
        <f>Шать!C8</f>
        <v>140.30000000000001</v>
      </c>
      <c r="M25" s="304">
        <f>Шать!D8</f>
        <v>53.739229999999999</v>
      </c>
      <c r="N25" s="304">
        <f t="shared" si="18"/>
        <v>38.30308624376336</v>
      </c>
      <c r="O25" s="304">
        <f>Шать!C9</f>
        <v>1.5</v>
      </c>
      <c r="P25" s="454">
        <f>Шать!D9</f>
        <v>0.32240999999999997</v>
      </c>
      <c r="Q25" s="304">
        <f t="shared" si="19"/>
        <v>21.494</v>
      </c>
      <c r="R25" s="304">
        <f>Шать!C10</f>
        <v>234.33</v>
      </c>
      <c r="S25" s="304">
        <f>Шать!D10</f>
        <v>73.891750000000002</v>
      </c>
      <c r="T25" s="304">
        <f t="shared" si="20"/>
        <v>31.53320104126659</v>
      </c>
      <c r="U25" s="304">
        <f>Шать!C11</f>
        <v>0</v>
      </c>
      <c r="V25" s="321">
        <f>Шать!D11</f>
        <v>-10.5886</v>
      </c>
      <c r="W25" s="304" t="e">
        <f t="shared" si="21"/>
        <v>#DIV/0!</v>
      </c>
      <c r="X25" s="303">
        <f>Шать!C13</f>
        <v>50</v>
      </c>
      <c r="Y25" s="303">
        <f>Шать!D13</f>
        <v>20.873100000000001</v>
      </c>
      <c r="Z25" s="304">
        <f t="shared" si="22"/>
        <v>41.746200000000002</v>
      </c>
      <c r="AA25" s="303">
        <f>Шать!C15</f>
        <v>65</v>
      </c>
      <c r="AB25" s="300">
        <f>Шать!D15</f>
        <v>4.1200999999999999</v>
      </c>
      <c r="AC25" s="304">
        <f t="shared" si="23"/>
        <v>6.3386153846153839</v>
      </c>
      <c r="AD25" s="303">
        <f>Шать!C16</f>
        <v>274</v>
      </c>
      <c r="AE25" s="303">
        <f>Шать!D16</f>
        <v>26.729089999999999</v>
      </c>
      <c r="AF25" s="304">
        <f t="shared" si="4"/>
        <v>9.7551423357664238</v>
      </c>
      <c r="AG25" s="304">
        <f>Шать!C18</f>
        <v>3</v>
      </c>
      <c r="AH25" s="304">
        <f>Шать!D18</f>
        <v>0.4</v>
      </c>
      <c r="AI25" s="304">
        <f t="shared" si="24"/>
        <v>13.333333333333334</v>
      </c>
      <c r="AJ25" s="304"/>
      <c r="AK25" s="304"/>
      <c r="AL25" s="304" t="e">
        <f>AJ25/AK25*100</f>
        <v>#DIV/0!</v>
      </c>
      <c r="AM25" s="303">
        <v>0</v>
      </c>
      <c r="AN25" s="303">
        <f>0</f>
        <v>0</v>
      </c>
      <c r="AO25" s="304" t="e">
        <f t="shared" si="6"/>
        <v>#DIV/0!</v>
      </c>
      <c r="AP25" s="303">
        <f>Шать!C27</f>
        <v>153</v>
      </c>
      <c r="AQ25" s="310">
        <f>Шать!D27</f>
        <v>65.611800000000002</v>
      </c>
      <c r="AR25" s="304">
        <f t="shared" si="25"/>
        <v>42.883529411764712</v>
      </c>
      <c r="AS25" s="303">
        <f>Шать!C28</f>
        <v>26</v>
      </c>
      <c r="AT25" s="300">
        <f>Шать!D28</f>
        <v>8.6704000000000008</v>
      </c>
      <c r="AU25" s="304">
        <f t="shared" si="26"/>
        <v>33.347692307692313</v>
      </c>
      <c r="AV25" s="303"/>
      <c r="AW25" s="303"/>
      <c r="AX25" s="304" t="e">
        <f t="shared" si="27"/>
        <v>#DIV/0!</v>
      </c>
      <c r="AY25" s="304">
        <f>Шать!C29</f>
        <v>20</v>
      </c>
      <c r="AZ25" s="304">
        <f>Шать!D29</f>
        <v>7.62521</v>
      </c>
      <c r="BA25" s="304">
        <f t="shared" si="28"/>
        <v>38.126049999999999</v>
      </c>
      <c r="BB25" s="304"/>
      <c r="BC25" s="304"/>
      <c r="BD25" s="304"/>
      <c r="BE25" s="304">
        <f>Шать!C33</f>
        <v>0</v>
      </c>
      <c r="BF25" s="304">
        <f>Шать!D33</f>
        <v>0</v>
      </c>
      <c r="BG25" s="304" t="e">
        <f t="shared" si="29"/>
        <v>#DIV/0!</v>
      </c>
      <c r="BH25" s="304"/>
      <c r="BI25" s="304"/>
      <c r="BJ25" s="304" t="e">
        <f t="shared" si="30"/>
        <v>#DIV/0!</v>
      </c>
      <c r="BK25" s="304"/>
      <c r="BL25" s="304"/>
      <c r="BM25" s="304"/>
      <c r="BN25" s="304">
        <f>Шать!C34</f>
        <v>0</v>
      </c>
      <c r="BO25" s="304">
        <f>Шать!D34</f>
        <v>0</v>
      </c>
      <c r="BP25" s="294" t="e">
        <f t="shared" si="31"/>
        <v>#DIV/0!</v>
      </c>
      <c r="BQ25" s="304">
        <f>Шать!C37</f>
        <v>0</v>
      </c>
      <c r="BR25" s="473">
        <v>0</v>
      </c>
      <c r="BS25" s="304" t="e">
        <f t="shared" si="32"/>
        <v>#DIV/0!</v>
      </c>
      <c r="BT25" s="304"/>
      <c r="BU25" s="304"/>
      <c r="BV25" s="322" t="e">
        <f t="shared" si="33"/>
        <v>#DIV/0!</v>
      </c>
      <c r="BW25" s="322"/>
      <c r="BX25" s="322"/>
      <c r="BY25" s="322" t="e">
        <f t="shared" si="34"/>
        <v>#DIV/0!</v>
      </c>
      <c r="BZ25" s="303">
        <f t="shared" si="35"/>
        <v>4570.5590000000002</v>
      </c>
      <c r="CA25" s="299">
        <f t="shared" si="36"/>
        <v>650.33210000000008</v>
      </c>
      <c r="CB25" s="304">
        <f t="shared" si="55"/>
        <v>14.228721257071619</v>
      </c>
      <c r="CC25" s="304">
        <f>Шать!C42</f>
        <v>1263.2</v>
      </c>
      <c r="CD25" s="304">
        <f>Шать!D42</f>
        <v>421.06</v>
      </c>
      <c r="CE25" s="304">
        <f t="shared" si="37"/>
        <v>33.33280557314756</v>
      </c>
      <c r="CF25" s="304">
        <f>Шать!C43</f>
        <v>300</v>
      </c>
      <c r="CG25" s="304">
        <f>Шать!D43</f>
        <v>0</v>
      </c>
      <c r="CH25" s="304">
        <f t="shared" si="38"/>
        <v>0</v>
      </c>
      <c r="CI25" s="304">
        <f>Шать!C44</f>
        <v>2830.8270000000002</v>
      </c>
      <c r="CJ25" s="304">
        <f>Шать!D44</f>
        <v>116.72199999999999</v>
      </c>
      <c r="CK25" s="304">
        <f t="shared" si="7"/>
        <v>4.1232473761201227</v>
      </c>
      <c r="CL25" s="304">
        <f>Шать!C45</f>
        <v>94.522000000000006</v>
      </c>
      <c r="CM25" s="304">
        <f>Шать!D45</f>
        <v>29.950099999999999</v>
      </c>
      <c r="CN25" s="304">
        <f t="shared" si="8"/>
        <v>31.685850913014956</v>
      </c>
      <c r="CO25" s="304">
        <f>Шать!C46</f>
        <v>0</v>
      </c>
      <c r="CP25" s="304">
        <f>Шать!D46</f>
        <v>0</v>
      </c>
      <c r="CQ25" s="294" t="e">
        <f t="shared" si="39"/>
        <v>#DIV/0!</v>
      </c>
      <c r="CR25" s="321">
        <f>Шать!C50</f>
        <v>82.01</v>
      </c>
      <c r="CS25" s="304">
        <f>Шать!D50</f>
        <v>82.6</v>
      </c>
      <c r="CT25" s="304">
        <f t="shared" si="9"/>
        <v>100.71942446043165</v>
      </c>
      <c r="CU25" s="304"/>
      <c r="CV25" s="304"/>
      <c r="CW25" s="304"/>
      <c r="CX25" s="303"/>
      <c r="CY25" s="303"/>
      <c r="CZ25" s="304" t="e">
        <f t="shared" si="40"/>
        <v>#DIV/0!</v>
      </c>
      <c r="DA25" s="304"/>
      <c r="DB25" s="304"/>
      <c r="DC25" s="304"/>
      <c r="DD25" s="304"/>
      <c r="DE25" s="304"/>
      <c r="DF25" s="304"/>
      <c r="DG25" s="303">
        <f t="shared" si="41"/>
        <v>6022.18667</v>
      </c>
      <c r="DH25" s="303">
        <f t="shared" si="41"/>
        <v>904.83690000000001</v>
      </c>
      <c r="DI25" s="304">
        <f>DH25/DG25*100</f>
        <v>15.025055674669083</v>
      </c>
      <c r="DJ25" s="303">
        <f t="shared" si="43"/>
        <v>1181.259</v>
      </c>
      <c r="DK25" s="303">
        <f t="shared" si="43"/>
        <v>332.94513999999998</v>
      </c>
      <c r="DL25" s="304">
        <f t="shared" si="44"/>
        <v>28.185617210112255</v>
      </c>
      <c r="DM25" s="304">
        <f>Шать!C58</f>
        <v>1153.2</v>
      </c>
      <c r="DN25" s="304">
        <f>Шать!D58</f>
        <v>332.94513999999998</v>
      </c>
      <c r="DO25" s="304">
        <f t="shared" si="45"/>
        <v>28.871413458203261</v>
      </c>
      <c r="DP25" s="304">
        <f>Шать!C61</f>
        <v>20.516999999999999</v>
      </c>
      <c r="DQ25" s="304">
        <f>Шать!D61</f>
        <v>0</v>
      </c>
      <c r="DR25" s="304">
        <f t="shared" si="46"/>
        <v>0</v>
      </c>
      <c r="DS25" s="304">
        <f>Шать!C62</f>
        <v>5</v>
      </c>
      <c r="DT25" s="304">
        <f>Шать!D62</f>
        <v>0</v>
      </c>
      <c r="DU25" s="304">
        <f t="shared" si="47"/>
        <v>0</v>
      </c>
      <c r="DV25" s="304">
        <f>Шать!C63</f>
        <v>2.5419999999999998</v>
      </c>
      <c r="DW25" s="304">
        <f>Шать!D63</f>
        <v>0</v>
      </c>
      <c r="DX25" s="304">
        <f t="shared" si="48"/>
        <v>0</v>
      </c>
      <c r="DY25" s="304">
        <f>Шать!C65</f>
        <v>90.341999999999999</v>
      </c>
      <c r="DZ25" s="304">
        <f>Шать!D65</f>
        <v>29.943000000000001</v>
      </c>
      <c r="EA25" s="304">
        <f t="shared" si="49"/>
        <v>33.144052600119551</v>
      </c>
      <c r="EB25" s="304">
        <f>Шать!C66</f>
        <v>4</v>
      </c>
      <c r="EC25" s="304">
        <f>Шать!D66</f>
        <v>0</v>
      </c>
      <c r="ED25" s="304">
        <f t="shared" si="50"/>
        <v>0</v>
      </c>
      <c r="EE25" s="303">
        <f>Шать!C72</f>
        <v>3759.1856700000003</v>
      </c>
      <c r="EF25" s="303">
        <f>Шать!D72</f>
        <v>136.72200000000001</v>
      </c>
      <c r="EG25" s="304">
        <f t="shared" si="51"/>
        <v>3.6370110976721186</v>
      </c>
      <c r="EH25" s="303">
        <f>Шать!C77</f>
        <v>153</v>
      </c>
      <c r="EI25" s="303">
        <f>Шать!D77</f>
        <v>55.226759999999999</v>
      </c>
      <c r="EJ25" s="304">
        <f t="shared" si="52"/>
        <v>36.095921568627446</v>
      </c>
      <c r="EK25" s="303">
        <f>Шать!C81</f>
        <v>832.4</v>
      </c>
      <c r="EL25" s="323">
        <f>Шать!D81</f>
        <v>350</v>
      </c>
      <c r="EM25" s="304">
        <f t="shared" si="10"/>
        <v>42.047092743873137</v>
      </c>
      <c r="EN25" s="304">
        <f>Шать!C83</f>
        <v>0</v>
      </c>
      <c r="EO25" s="304">
        <f>Шать!D83</f>
        <v>0</v>
      </c>
      <c r="EP25" s="304" t="e">
        <f t="shared" si="11"/>
        <v>#DIV/0!</v>
      </c>
      <c r="EQ25" s="320">
        <f>Шать!C88</f>
        <v>2</v>
      </c>
      <c r="ER25" s="320">
        <f>Шать!D88</f>
        <v>0</v>
      </c>
      <c r="ES25" s="304">
        <f t="shared" si="53"/>
        <v>0</v>
      </c>
      <c r="ET25" s="304">
        <f>Шать!C94</f>
        <v>0</v>
      </c>
      <c r="EU25" s="304">
        <f>Шать!D94</f>
        <v>0</v>
      </c>
      <c r="EV25" s="304" t="e">
        <f t="shared" si="54"/>
        <v>#DIV/0!</v>
      </c>
      <c r="EW25" s="324">
        <f t="shared" si="12"/>
        <v>-440.19766999999956</v>
      </c>
      <c r="EX25" s="324">
        <f t="shared" si="13"/>
        <v>8.1136600000000954</v>
      </c>
      <c r="EY25" s="304">
        <f t="shared" si="56"/>
        <v>-1.8431855852394909</v>
      </c>
      <c r="EZ25" s="172"/>
      <c r="FA25" s="173"/>
      <c r="FC25" s="173"/>
    </row>
    <row r="26" spans="1:170" s="253" customFormat="1" ht="24.75" customHeight="1">
      <c r="A26" s="343">
        <v>13</v>
      </c>
      <c r="B26" s="339" t="s">
        <v>301</v>
      </c>
      <c r="C26" s="316">
        <f t="shared" si="14"/>
        <v>5230.7020000000002</v>
      </c>
      <c r="D26" s="293">
        <f t="shared" si="0"/>
        <v>1128.0708099999999</v>
      </c>
      <c r="E26" s="301">
        <f t="shared" si="1"/>
        <v>21.566336793799376</v>
      </c>
      <c r="F26" s="295">
        <f t="shared" si="15"/>
        <v>3467.14</v>
      </c>
      <c r="G26" s="315">
        <f t="shared" si="3"/>
        <v>737.10930999999994</v>
      </c>
      <c r="H26" s="301">
        <f t="shared" si="16"/>
        <v>21.259865768327785</v>
      </c>
      <c r="I26" s="309">
        <f>Юнг!C6</f>
        <v>115.4</v>
      </c>
      <c r="J26" s="445">
        <f>Юнг!D6</f>
        <v>40.770809999999997</v>
      </c>
      <c r="K26" s="301">
        <f t="shared" si="17"/>
        <v>35.329991334488732</v>
      </c>
      <c r="L26" s="301">
        <f>Юнг!C8</f>
        <v>227.51</v>
      </c>
      <c r="M26" s="301">
        <f>Юнг!D8</f>
        <v>87.144689999999997</v>
      </c>
      <c r="N26" s="301">
        <f t="shared" si="18"/>
        <v>38.303674563755443</v>
      </c>
      <c r="O26" s="301">
        <f>Юнг!C9</f>
        <v>2.4300000000000002</v>
      </c>
      <c r="P26" s="455">
        <f>Юнг!D9</f>
        <v>0.52283000000000002</v>
      </c>
      <c r="Q26" s="301">
        <f t="shared" si="19"/>
        <v>21.515637860082304</v>
      </c>
      <c r="R26" s="301">
        <f>Юнг!C10</f>
        <v>380</v>
      </c>
      <c r="S26" s="301">
        <f>Юнг!D10</f>
        <v>119.82447000000001</v>
      </c>
      <c r="T26" s="301">
        <f t="shared" si="20"/>
        <v>31.532755263157895</v>
      </c>
      <c r="U26" s="301">
        <f>Юнг!C11</f>
        <v>0</v>
      </c>
      <c r="V26" s="313">
        <f>Юнг!D11</f>
        <v>-17.170750000000002</v>
      </c>
      <c r="W26" s="301" t="e">
        <f t="shared" si="21"/>
        <v>#DIV/0!</v>
      </c>
      <c r="X26" s="309">
        <f>Юнг!C13</f>
        <v>20</v>
      </c>
      <c r="Y26" s="309">
        <f>Юнг!D13</f>
        <v>98.900700000000001</v>
      </c>
      <c r="Z26" s="301">
        <f t="shared" si="22"/>
        <v>494.50349999999997</v>
      </c>
      <c r="AA26" s="309">
        <f>Юнг!C15</f>
        <v>260</v>
      </c>
      <c r="AB26" s="300">
        <f>Юнг!D15</f>
        <v>-1.7745599999999999</v>
      </c>
      <c r="AC26" s="301">
        <f t="shared" si="23"/>
        <v>-0.6825230769230769</v>
      </c>
      <c r="AD26" s="309">
        <f>Юнг!C16</f>
        <v>1979</v>
      </c>
      <c r="AE26" s="309">
        <f>Юнг!D16</f>
        <v>329.75288999999998</v>
      </c>
      <c r="AF26" s="301">
        <f t="shared" si="4"/>
        <v>16.662601819100555</v>
      </c>
      <c r="AG26" s="301">
        <f>Юнг!C18</f>
        <v>10</v>
      </c>
      <c r="AH26" s="301">
        <f>Юнг!D18</f>
        <v>1.2</v>
      </c>
      <c r="AI26" s="301">
        <f t="shared" si="24"/>
        <v>12</v>
      </c>
      <c r="AJ26" s="301"/>
      <c r="AK26" s="301"/>
      <c r="AL26" s="301" t="e">
        <f>AJ26/AK26*100</f>
        <v>#DIV/0!</v>
      </c>
      <c r="AM26" s="309">
        <v>0</v>
      </c>
      <c r="AN26" s="309"/>
      <c r="AO26" s="301" t="e">
        <f t="shared" si="6"/>
        <v>#DIV/0!</v>
      </c>
      <c r="AP26" s="309">
        <f>Юнг!C27</f>
        <v>353.3</v>
      </c>
      <c r="AQ26" s="310">
        <f>Юнг!D27</f>
        <v>56.797820000000002</v>
      </c>
      <c r="AR26" s="301">
        <f t="shared" si="25"/>
        <v>16.076371355788282</v>
      </c>
      <c r="AS26" s="309">
        <f>Юнг!C28</f>
        <v>79.5</v>
      </c>
      <c r="AT26" s="310">
        <f>Юнг!D28</f>
        <v>10.99802</v>
      </c>
      <c r="AU26" s="301">
        <f t="shared" si="26"/>
        <v>13.833987421383648</v>
      </c>
      <c r="AV26" s="309"/>
      <c r="AW26" s="309"/>
      <c r="AX26" s="301" t="e">
        <f t="shared" si="27"/>
        <v>#DIV/0!</v>
      </c>
      <c r="AY26" s="301">
        <f>Юнг!C30</f>
        <v>40</v>
      </c>
      <c r="AZ26" s="304">
        <f>Юнг!D30</f>
        <v>10.142390000000001</v>
      </c>
      <c r="BA26" s="301">
        <f t="shared" si="28"/>
        <v>25.355975000000004</v>
      </c>
      <c r="BB26" s="301"/>
      <c r="BC26" s="301"/>
      <c r="BD26" s="301"/>
      <c r="BE26" s="301">
        <f>Юнг!C33</f>
        <v>0</v>
      </c>
      <c r="BF26" s="301">
        <f>Юнг!D31</f>
        <v>0</v>
      </c>
      <c r="BG26" s="301" t="e">
        <f t="shared" si="29"/>
        <v>#DIV/0!</v>
      </c>
      <c r="BH26" s="301"/>
      <c r="BI26" s="301"/>
      <c r="BJ26" s="301" t="e">
        <f t="shared" si="30"/>
        <v>#DIV/0!</v>
      </c>
      <c r="BK26" s="301"/>
      <c r="BL26" s="301"/>
      <c r="BM26" s="301"/>
      <c r="BN26" s="301">
        <f>Юнг!C34</f>
        <v>0</v>
      </c>
      <c r="BO26" s="301">
        <f>Юнг!D34</f>
        <v>0</v>
      </c>
      <c r="BP26" s="294" t="e">
        <f t="shared" si="31"/>
        <v>#DIV/0!</v>
      </c>
      <c r="BQ26" s="301">
        <f>Юнг!C36</f>
        <v>0</v>
      </c>
      <c r="BR26" s="472">
        <f>Юнг!D36</f>
        <v>0</v>
      </c>
      <c r="BS26" s="301" t="e">
        <f t="shared" si="32"/>
        <v>#DIV/0!</v>
      </c>
      <c r="BT26" s="301"/>
      <c r="BU26" s="301"/>
      <c r="BV26" s="311" t="e">
        <f t="shared" si="33"/>
        <v>#DIV/0!</v>
      </c>
      <c r="BW26" s="311"/>
      <c r="BX26" s="311"/>
      <c r="BY26" s="311" t="e">
        <f t="shared" si="34"/>
        <v>#DIV/0!</v>
      </c>
      <c r="BZ26" s="309">
        <f t="shared" si="35"/>
        <v>1763.5620000000004</v>
      </c>
      <c r="CA26" s="309">
        <f t="shared" si="36"/>
        <v>390.9615</v>
      </c>
      <c r="CB26" s="301">
        <f t="shared" si="55"/>
        <v>22.16885485171488</v>
      </c>
      <c r="CC26" s="301">
        <f>Юнг!C41</f>
        <v>415.4</v>
      </c>
      <c r="CD26" s="301">
        <f>Юнг!D41</f>
        <v>138.46440000000001</v>
      </c>
      <c r="CE26" s="301">
        <f t="shared" si="37"/>
        <v>33.332787674530579</v>
      </c>
      <c r="CF26" s="301">
        <f>Юнг!C42</f>
        <v>0</v>
      </c>
      <c r="CG26" s="301">
        <f>Юнг!D42</f>
        <v>0</v>
      </c>
      <c r="CH26" s="301" t="e">
        <f t="shared" si="38"/>
        <v>#DIV/0!</v>
      </c>
      <c r="CI26" s="301">
        <f>Юнг!C43</f>
        <v>1047.3400000000001</v>
      </c>
      <c r="CJ26" s="301">
        <f>Юнг!D43</f>
        <v>222.547</v>
      </c>
      <c r="CK26" s="301">
        <f t="shared" si="7"/>
        <v>21.248782630282427</v>
      </c>
      <c r="CL26" s="301">
        <f>Юнг!C44</f>
        <v>93.322000000000003</v>
      </c>
      <c r="CM26" s="301">
        <f>Юнг!D44</f>
        <v>29.950099999999999</v>
      </c>
      <c r="CN26" s="301">
        <f t="shared" si="8"/>
        <v>32.093289899487793</v>
      </c>
      <c r="CO26" s="301">
        <f>Юнг!C45</f>
        <v>207.5</v>
      </c>
      <c r="CP26" s="301">
        <f>Юнг!D45</f>
        <v>0</v>
      </c>
      <c r="CQ26" s="294">
        <f t="shared" si="39"/>
        <v>0</v>
      </c>
      <c r="CR26" s="313">
        <f>Юнг!C48</f>
        <v>0</v>
      </c>
      <c r="CS26" s="301">
        <f>Юнг!D48</f>
        <v>0</v>
      </c>
      <c r="CT26" s="301" t="e">
        <f t="shared" si="9"/>
        <v>#DIV/0!</v>
      </c>
      <c r="CU26" s="301"/>
      <c r="CV26" s="301">
        <f>Юнг!D47</f>
        <v>0</v>
      </c>
      <c r="CW26" s="301"/>
      <c r="CX26" s="309"/>
      <c r="CY26" s="309"/>
      <c r="CZ26" s="301" t="e">
        <f t="shared" si="40"/>
        <v>#DIV/0!</v>
      </c>
      <c r="DA26" s="301"/>
      <c r="DB26" s="301"/>
      <c r="DC26" s="301"/>
      <c r="DD26" s="301"/>
      <c r="DE26" s="301"/>
      <c r="DF26" s="301"/>
      <c r="DG26" s="303">
        <f t="shared" si="41"/>
        <v>5568.2418900000002</v>
      </c>
      <c r="DH26" s="303">
        <f t="shared" si="41"/>
        <v>1373.5608499999998</v>
      </c>
      <c r="DI26" s="301">
        <f t="shared" si="42"/>
        <v>24.66776546591441</v>
      </c>
      <c r="DJ26" s="309">
        <f t="shared" si="43"/>
        <v>1519.4279999999999</v>
      </c>
      <c r="DK26" s="309">
        <f t="shared" si="43"/>
        <v>434.05732</v>
      </c>
      <c r="DL26" s="301">
        <f t="shared" si="44"/>
        <v>28.567152902276387</v>
      </c>
      <c r="DM26" s="301">
        <f>Юнг!C57</f>
        <v>1474.8</v>
      </c>
      <c r="DN26" s="301">
        <f>Юнг!D57</f>
        <v>434.05732</v>
      </c>
      <c r="DO26" s="301">
        <f t="shared" si="45"/>
        <v>29.431605641442911</v>
      </c>
      <c r="DP26" s="301">
        <f>Юнг!C60</f>
        <v>30</v>
      </c>
      <c r="DQ26" s="301">
        <f>Юнг!D60</f>
        <v>0</v>
      </c>
      <c r="DR26" s="301">
        <f t="shared" si="46"/>
        <v>0</v>
      </c>
      <c r="DS26" s="301">
        <f>Юнг!C61</f>
        <v>5</v>
      </c>
      <c r="DT26" s="301">
        <f>Юнг!D61</f>
        <v>0</v>
      </c>
      <c r="DU26" s="301">
        <f t="shared" si="47"/>
        <v>0</v>
      </c>
      <c r="DV26" s="301">
        <f>Юнг!C62</f>
        <v>9.6280000000000001</v>
      </c>
      <c r="DW26" s="301">
        <f>Юнг!D62</f>
        <v>0</v>
      </c>
      <c r="DX26" s="301">
        <f t="shared" si="48"/>
        <v>0</v>
      </c>
      <c r="DY26" s="301">
        <f>Юнг!C64</f>
        <v>90.341999999999999</v>
      </c>
      <c r="DZ26" s="301">
        <f>Юнг!D64</f>
        <v>24.766729999999999</v>
      </c>
      <c r="EA26" s="301">
        <f t="shared" si="49"/>
        <v>27.414414115250935</v>
      </c>
      <c r="EB26" s="301">
        <f>Юнг!C65</f>
        <v>46</v>
      </c>
      <c r="EC26" s="301">
        <f>Юнг!D65</f>
        <v>27.6</v>
      </c>
      <c r="ED26" s="301">
        <f t="shared" si="50"/>
        <v>60</v>
      </c>
      <c r="EE26" s="309">
        <f>Юнг!C71</f>
        <v>2407.81889</v>
      </c>
      <c r="EF26" s="309">
        <f>Юнг!D71</f>
        <v>466.524</v>
      </c>
      <c r="EG26" s="301">
        <f t="shared" si="51"/>
        <v>19.375377522684026</v>
      </c>
      <c r="EH26" s="309">
        <f>Юнг!C76</f>
        <v>429.15300000000002</v>
      </c>
      <c r="EI26" s="309">
        <f>Юнг!D76</f>
        <v>65.472800000000007</v>
      </c>
      <c r="EJ26" s="301">
        <f t="shared" si="52"/>
        <v>15.256283889428712</v>
      </c>
      <c r="EK26" s="309">
        <f>Юнг!C80</f>
        <v>1065.5</v>
      </c>
      <c r="EL26" s="314">
        <f>Юнг!D80</f>
        <v>353.14</v>
      </c>
      <c r="EM26" s="301">
        <f t="shared" si="10"/>
        <v>33.143125293289529</v>
      </c>
      <c r="EN26" s="301">
        <f>Юнг!C82</f>
        <v>0</v>
      </c>
      <c r="EO26" s="301">
        <f>Юнг!D82</f>
        <v>0</v>
      </c>
      <c r="EP26" s="301" t="e">
        <f t="shared" si="11"/>
        <v>#DIV/0!</v>
      </c>
      <c r="EQ26" s="315">
        <f>Юнг!C87</f>
        <v>10</v>
      </c>
      <c r="ER26" s="315">
        <f>Юнг!D87</f>
        <v>2</v>
      </c>
      <c r="ES26" s="301">
        <f t="shared" si="53"/>
        <v>20</v>
      </c>
      <c r="ET26" s="301">
        <f>Юнг!C93</f>
        <v>0</v>
      </c>
      <c r="EU26" s="301">
        <f>Юнг!D93</f>
        <v>0</v>
      </c>
      <c r="EV26" s="301" t="e">
        <f t="shared" si="54"/>
        <v>#DIV/0!</v>
      </c>
      <c r="EW26" s="325">
        <f t="shared" si="12"/>
        <v>-337.53989000000001</v>
      </c>
      <c r="EX26" s="325">
        <f t="shared" si="13"/>
        <v>-245.49003999999991</v>
      </c>
      <c r="EY26" s="301">
        <f t="shared" si="56"/>
        <v>72.729193577683475</v>
      </c>
      <c r="EZ26" s="251"/>
      <c r="FA26" s="252"/>
      <c r="FC26" s="252"/>
    </row>
    <row r="27" spans="1:170" s="162" customFormat="1" ht="25.5" customHeight="1">
      <c r="A27" s="337">
        <v>14</v>
      </c>
      <c r="B27" s="339" t="s">
        <v>302</v>
      </c>
      <c r="C27" s="292">
        <f t="shared" si="14"/>
        <v>11536.203000000001</v>
      </c>
      <c r="D27" s="293">
        <f t="shared" si="0"/>
        <v>1961.4110799999999</v>
      </c>
      <c r="E27" s="301">
        <f t="shared" si="1"/>
        <v>17.002224042000645</v>
      </c>
      <c r="F27" s="295">
        <f t="shared" si="15"/>
        <v>1509.43</v>
      </c>
      <c r="G27" s="295">
        <f t="shared" si="3"/>
        <v>526.71717999999998</v>
      </c>
      <c r="H27" s="301">
        <f t="shared" si="16"/>
        <v>34.895104774650029</v>
      </c>
      <c r="I27" s="309">
        <f>Юсь!C6</f>
        <v>146.4</v>
      </c>
      <c r="J27" s="445">
        <f>Юсь!D6</f>
        <v>41.009860000000003</v>
      </c>
      <c r="K27" s="301">
        <f t="shared" si="17"/>
        <v>28.012199453551911</v>
      </c>
      <c r="L27" s="301">
        <f>Юсь!C8</f>
        <v>206.65</v>
      </c>
      <c r="M27" s="301">
        <f>Юсь!D8</f>
        <v>79.15643</v>
      </c>
      <c r="N27" s="294">
        <f t="shared" si="18"/>
        <v>38.304587466731185</v>
      </c>
      <c r="O27" s="294">
        <f>Юсь!C9</f>
        <v>2.2200000000000002</v>
      </c>
      <c r="P27" s="329">
        <f>Юсь!D9</f>
        <v>0.47491</v>
      </c>
      <c r="Q27" s="294">
        <f t="shared" si="19"/>
        <v>21.392342342342342</v>
      </c>
      <c r="R27" s="294">
        <f>Юсь!C10</f>
        <v>345.16</v>
      </c>
      <c r="S27" s="294">
        <f>Юсь!D10</f>
        <v>108.84054999999999</v>
      </c>
      <c r="T27" s="294">
        <f t="shared" si="20"/>
        <v>31.533361339668552</v>
      </c>
      <c r="U27" s="294">
        <f>Юсь!C11</f>
        <v>0</v>
      </c>
      <c r="V27" s="298">
        <f>Юсь!D11</f>
        <v>-15.596780000000001</v>
      </c>
      <c r="W27" s="294" t="e">
        <f t="shared" si="21"/>
        <v>#DIV/0!</v>
      </c>
      <c r="X27" s="309">
        <f>Юсь!C13</f>
        <v>5</v>
      </c>
      <c r="Y27" s="309">
        <f>Юсь!D13</f>
        <v>0</v>
      </c>
      <c r="Z27" s="301">
        <f t="shared" si="22"/>
        <v>0</v>
      </c>
      <c r="AA27" s="309">
        <f>Юсь!C15</f>
        <v>120</v>
      </c>
      <c r="AB27" s="300">
        <f>Юсь!D15</f>
        <v>6.1728399999999999</v>
      </c>
      <c r="AC27" s="301">
        <f t="shared" si="23"/>
        <v>5.1440333333333328</v>
      </c>
      <c r="AD27" s="309">
        <f>Юсь!C16</f>
        <v>312</v>
      </c>
      <c r="AE27" s="309">
        <f>Юсь!D16</f>
        <v>19.952909999999999</v>
      </c>
      <c r="AF27" s="301">
        <f t="shared" si="4"/>
        <v>6.3951634615384609</v>
      </c>
      <c r="AG27" s="301">
        <f>Юсь!C18</f>
        <v>10</v>
      </c>
      <c r="AH27" s="301">
        <f>Юсь!D18</f>
        <v>1.5</v>
      </c>
      <c r="AI27" s="301">
        <f t="shared" si="24"/>
        <v>15</v>
      </c>
      <c r="AJ27" s="301"/>
      <c r="AK27" s="301"/>
      <c r="AL27" s="301" t="e">
        <f>AJ27/AK27*100</f>
        <v>#DIV/0!</v>
      </c>
      <c r="AM27" s="309">
        <v>0</v>
      </c>
      <c r="AN27" s="309">
        <v>0</v>
      </c>
      <c r="AO27" s="301" t="e">
        <f t="shared" si="6"/>
        <v>#DIV/0!</v>
      </c>
      <c r="AP27" s="309">
        <f>Юсь!C27</f>
        <v>0</v>
      </c>
      <c r="AQ27" s="310">
        <f>Юсь!D27</f>
        <v>0</v>
      </c>
      <c r="AR27" s="301" t="e">
        <f t="shared" si="25"/>
        <v>#DIV/0!</v>
      </c>
      <c r="AS27" s="303">
        <f>Юсь!C28</f>
        <v>55</v>
      </c>
      <c r="AT27" s="310">
        <f>Юсь!D28</f>
        <v>18</v>
      </c>
      <c r="AU27" s="301">
        <f t="shared" si="26"/>
        <v>32.727272727272727</v>
      </c>
      <c r="AV27" s="309"/>
      <c r="AW27" s="309"/>
      <c r="AX27" s="301" t="e">
        <f t="shared" si="27"/>
        <v>#DIV/0!</v>
      </c>
      <c r="AY27" s="301">
        <f>Юсь!C30</f>
        <v>100</v>
      </c>
      <c r="AZ27" s="304">
        <f>Юсь!D30</f>
        <v>121.81646000000001</v>
      </c>
      <c r="BA27" s="301">
        <f t="shared" si="28"/>
        <v>121.81646000000002</v>
      </c>
      <c r="BB27" s="301"/>
      <c r="BC27" s="301"/>
      <c r="BD27" s="301"/>
      <c r="BE27" s="301">
        <f>Юсь!C31</f>
        <v>207</v>
      </c>
      <c r="BF27" s="301">
        <f>Юсь!D31</f>
        <v>145.38999999999999</v>
      </c>
      <c r="BG27" s="301">
        <f t="shared" si="29"/>
        <v>70.236714975845402</v>
      </c>
      <c r="BH27" s="301"/>
      <c r="BI27" s="301"/>
      <c r="BJ27" s="301" t="e">
        <f t="shared" si="30"/>
        <v>#DIV/0!</v>
      </c>
      <c r="BK27" s="301"/>
      <c r="BL27" s="301"/>
      <c r="BM27" s="301"/>
      <c r="BN27" s="301"/>
      <c r="BO27" s="301"/>
      <c r="BP27" s="294" t="e">
        <f t="shared" si="31"/>
        <v>#DIV/0!</v>
      </c>
      <c r="BQ27" s="301">
        <f>Юсь!C34</f>
        <v>0</v>
      </c>
      <c r="BR27" s="472">
        <f>Юсь!D34</f>
        <v>0</v>
      </c>
      <c r="BS27" s="301" t="e">
        <f t="shared" si="32"/>
        <v>#DIV/0!</v>
      </c>
      <c r="BT27" s="301"/>
      <c r="BU27" s="301"/>
      <c r="BV27" s="311" t="e">
        <f t="shared" si="33"/>
        <v>#DIV/0!</v>
      </c>
      <c r="BW27" s="311"/>
      <c r="BX27" s="311"/>
      <c r="BY27" s="311" t="e">
        <f t="shared" si="34"/>
        <v>#DIV/0!</v>
      </c>
      <c r="BZ27" s="299">
        <f t="shared" si="35"/>
        <v>10026.773000000001</v>
      </c>
      <c r="CA27" s="299">
        <f t="shared" si="36"/>
        <v>1434.6938999999998</v>
      </c>
      <c r="CB27" s="301">
        <f t="shared" si="55"/>
        <v>14.308630503552832</v>
      </c>
      <c r="CC27" s="301">
        <f>Юсь!C39</f>
        <v>3421</v>
      </c>
      <c r="CD27" s="301">
        <f>Юсь!D39</f>
        <v>1140.3119999999999</v>
      </c>
      <c r="CE27" s="301">
        <f t="shared" si="37"/>
        <v>33.332709733995905</v>
      </c>
      <c r="CF27" s="301">
        <f>Юсь!C41</f>
        <v>0</v>
      </c>
      <c r="CG27" s="301">
        <f>Юсь!D41</f>
        <v>0</v>
      </c>
      <c r="CH27" s="301" t="e">
        <f t="shared" si="38"/>
        <v>#DIV/0!</v>
      </c>
      <c r="CI27" s="301">
        <f>Юсь!C42</f>
        <v>1965.91</v>
      </c>
      <c r="CJ27" s="301">
        <f>Юсь!D42</f>
        <v>234.482</v>
      </c>
      <c r="CK27" s="301">
        <f t="shared" si="7"/>
        <v>11.927402576923663</v>
      </c>
      <c r="CL27" s="301">
        <f>Юсь!C43</f>
        <v>184.863</v>
      </c>
      <c r="CM27" s="301">
        <f>Юсь!D43</f>
        <v>59.899900000000002</v>
      </c>
      <c r="CN27" s="301">
        <f t="shared" si="8"/>
        <v>32.402319555562769</v>
      </c>
      <c r="CO27" s="301">
        <f>Юсь!C50</f>
        <v>4455</v>
      </c>
      <c r="CP27" s="301">
        <f>Юсь!D50</f>
        <v>0</v>
      </c>
      <c r="CQ27" s="294">
        <f t="shared" si="39"/>
        <v>0</v>
      </c>
      <c r="CR27" s="313">
        <f>Юсь!C51</f>
        <v>0</v>
      </c>
      <c r="CS27" s="301">
        <f>Юсь!D51</f>
        <v>0</v>
      </c>
      <c r="CT27" s="301" t="e">
        <f t="shared" si="9"/>
        <v>#DIV/0!</v>
      </c>
      <c r="CU27" s="301"/>
      <c r="CV27" s="301"/>
      <c r="CW27" s="301"/>
      <c r="CX27" s="309"/>
      <c r="CY27" s="309"/>
      <c r="CZ27" s="301" t="e">
        <f t="shared" si="40"/>
        <v>#DIV/0!</v>
      </c>
      <c r="DA27" s="301"/>
      <c r="DB27" s="301"/>
      <c r="DC27" s="301"/>
      <c r="DD27" s="301"/>
      <c r="DE27" s="301"/>
      <c r="DF27" s="301"/>
      <c r="DG27" s="303">
        <f t="shared" si="41"/>
        <v>11961.955320000001</v>
      </c>
      <c r="DH27" s="303">
        <f t="shared" si="41"/>
        <v>2035.14408</v>
      </c>
      <c r="DI27" s="301">
        <f t="shared" si="42"/>
        <v>17.013473345760666</v>
      </c>
      <c r="DJ27" s="309">
        <f t="shared" si="43"/>
        <v>1382.8620000000001</v>
      </c>
      <c r="DK27" s="309">
        <f t="shared" si="43"/>
        <v>468.05741</v>
      </c>
      <c r="DL27" s="301">
        <f t="shared" si="44"/>
        <v>33.847007872079786</v>
      </c>
      <c r="DM27" s="301">
        <f>Юсь!C59</f>
        <v>1339.662</v>
      </c>
      <c r="DN27" s="301">
        <f>Юсь!D59</f>
        <v>468.05741</v>
      </c>
      <c r="DO27" s="301">
        <f t="shared" si="45"/>
        <v>34.938470300717647</v>
      </c>
      <c r="DP27" s="301">
        <f>Юсь!C62</f>
        <v>34</v>
      </c>
      <c r="DQ27" s="301">
        <f>Юсь!D62</f>
        <v>0</v>
      </c>
      <c r="DR27" s="301">
        <f t="shared" si="46"/>
        <v>0</v>
      </c>
      <c r="DS27" s="301">
        <f>Юсь!C63</f>
        <v>5</v>
      </c>
      <c r="DT27" s="301">
        <f>Юсь!D63</f>
        <v>0</v>
      </c>
      <c r="DU27" s="301">
        <f t="shared" si="47"/>
        <v>0</v>
      </c>
      <c r="DV27" s="301">
        <f>Юсь!C64</f>
        <v>4.2</v>
      </c>
      <c r="DW27" s="301">
        <f>Юсь!D64</f>
        <v>0</v>
      </c>
      <c r="DX27" s="301">
        <f t="shared" si="48"/>
        <v>0</v>
      </c>
      <c r="DY27" s="301">
        <f>Юсь!C66</f>
        <v>180.68299999999999</v>
      </c>
      <c r="DZ27" s="301">
        <f>Юсь!D66</f>
        <v>59.889000000000003</v>
      </c>
      <c r="EA27" s="301">
        <f t="shared" si="49"/>
        <v>33.145896404199618</v>
      </c>
      <c r="EB27" s="301">
        <f>Юсь!C67</f>
        <v>12</v>
      </c>
      <c r="EC27" s="301">
        <f>Юсь!D67</f>
        <v>3</v>
      </c>
      <c r="ED27" s="301">
        <f t="shared" si="50"/>
        <v>25</v>
      </c>
      <c r="EE27" s="309">
        <f>Юсь!C73</f>
        <v>2434.9318000000003</v>
      </c>
      <c r="EF27" s="309">
        <f>Юсь!D73</f>
        <v>453.46199999999999</v>
      </c>
      <c r="EG27" s="301">
        <f t="shared" si="51"/>
        <v>18.623191006828197</v>
      </c>
      <c r="EH27" s="309">
        <f>Юсь!C78</f>
        <v>5847.4785199999997</v>
      </c>
      <c r="EI27" s="309">
        <f>Юсь!D78</f>
        <v>317.94274000000001</v>
      </c>
      <c r="EJ27" s="301">
        <f t="shared" si="52"/>
        <v>5.437262213320623</v>
      </c>
      <c r="EK27" s="309">
        <f>Юсь!C82</f>
        <v>2102</v>
      </c>
      <c r="EL27" s="314">
        <f>Юсь!D82</f>
        <v>732.79292999999996</v>
      </c>
      <c r="EM27" s="301">
        <f t="shared" si="10"/>
        <v>34.861699809705044</v>
      </c>
      <c r="EN27" s="301">
        <f>Юсь!C84</f>
        <v>0</v>
      </c>
      <c r="EO27" s="301">
        <f>Юсь!D84</f>
        <v>0</v>
      </c>
      <c r="EP27" s="301" t="e">
        <f t="shared" si="11"/>
        <v>#DIV/0!</v>
      </c>
      <c r="EQ27" s="315">
        <f>Юсь!C89</f>
        <v>2</v>
      </c>
      <c r="ER27" s="315">
        <f>Юсь!D89</f>
        <v>0</v>
      </c>
      <c r="ES27" s="301">
        <f t="shared" si="53"/>
        <v>0</v>
      </c>
      <c r="ET27" s="301">
        <f>Юсь!C95</f>
        <v>0</v>
      </c>
      <c r="EU27" s="301">
        <f>Юсь!D95</f>
        <v>0</v>
      </c>
      <c r="EV27" s="294" t="e">
        <f t="shared" si="54"/>
        <v>#DIV/0!</v>
      </c>
      <c r="EW27" s="308">
        <f t="shared" si="12"/>
        <v>-425.7523199999996</v>
      </c>
      <c r="EX27" s="308">
        <f t="shared" si="13"/>
        <v>-73.733000000000175</v>
      </c>
      <c r="EY27" s="294">
        <f t="shared" si="56"/>
        <v>17.318284959668627</v>
      </c>
      <c r="EZ27" s="164"/>
      <c r="FA27" s="165"/>
      <c r="FC27" s="165"/>
    </row>
    <row r="28" spans="1:170" s="162" customFormat="1" ht="23.25" customHeight="1">
      <c r="A28" s="337">
        <v>15</v>
      </c>
      <c r="B28" s="339" t="s">
        <v>303</v>
      </c>
      <c r="C28" s="316">
        <f t="shared" si="14"/>
        <v>16244.819899999999</v>
      </c>
      <c r="D28" s="293">
        <f>G28+CA28+CY28</f>
        <v>1509.53955</v>
      </c>
      <c r="E28" s="301">
        <f>D28/C28*100</f>
        <v>9.2924363538188572</v>
      </c>
      <c r="F28" s="295">
        <f t="shared" si="15"/>
        <v>2530.96</v>
      </c>
      <c r="G28" s="295">
        <f>J28+Y28+AB28+AE28+AH28+AN28+AT28+BF28+AK28+BR28+BO28+AZ28+M28+S28+P28+V28+AQ28</f>
        <v>589.94264999999996</v>
      </c>
      <c r="H28" s="301">
        <f>G28/F28*100</f>
        <v>23.309046764863922</v>
      </c>
      <c r="I28" s="309">
        <f>Яра!C6</f>
        <v>114.5</v>
      </c>
      <c r="J28" s="445">
        <f>Яра!D6</f>
        <v>83.208259999999996</v>
      </c>
      <c r="K28" s="301">
        <f t="shared" si="17"/>
        <v>72.670969432314408</v>
      </c>
      <c r="L28" s="301">
        <f>Яра!C8</f>
        <v>319.45999999999998</v>
      </c>
      <c r="M28" s="301">
        <f>Яра!D8</f>
        <v>122.36568</v>
      </c>
      <c r="N28" s="294">
        <f t="shared" si="18"/>
        <v>38.303912852939334</v>
      </c>
      <c r="O28" s="294">
        <f>Яра!C9</f>
        <v>3.43</v>
      </c>
      <c r="P28" s="329">
        <f>Яра!D9</f>
        <v>0.73409999999999997</v>
      </c>
      <c r="Q28" s="294">
        <f t="shared" si="19"/>
        <v>21.402332361516034</v>
      </c>
      <c r="R28" s="294">
        <f>Яра!C10</f>
        <v>533.57000000000005</v>
      </c>
      <c r="S28" s="294">
        <f>Яра!D10</f>
        <v>168.25351000000001</v>
      </c>
      <c r="T28" s="294">
        <f t="shared" si="20"/>
        <v>31.533540116573267</v>
      </c>
      <c r="U28" s="294">
        <f>Яра!C11</f>
        <v>0</v>
      </c>
      <c r="V28" s="298">
        <f>Яра!D11</f>
        <v>-24.11055</v>
      </c>
      <c r="W28" s="294" t="e">
        <f t="shared" si="21"/>
        <v>#DIV/0!</v>
      </c>
      <c r="X28" s="309">
        <f>Яра!C13</f>
        <v>20</v>
      </c>
      <c r="Y28" s="309">
        <f>Яра!D13</f>
        <v>11.3466</v>
      </c>
      <c r="Z28" s="301">
        <f t="shared" si="22"/>
        <v>56.732999999999997</v>
      </c>
      <c r="AA28" s="309">
        <f>Яра!C15</f>
        <v>245</v>
      </c>
      <c r="AB28" s="300">
        <f>Яра!D15</f>
        <v>35.880679999999998</v>
      </c>
      <c r="AC28" s="301">
        <f t="shared" si="23"/>
        <v>14.645175510204082</v>
      </c>
      <c r="AD28" s="309">
        <f>Яра!C16</f>
        <v>1250</v>
      </c>
      <c r="AE28" s="309">
        <f>Яра!D16</f>
        <v>171.06549999999999</v>
      </c>
      <c r="AF28" s="301">
        <f t="shared" si="4"/>
        <v>13.685239999999999</v>
      </c>
      <c r="AG28" s="301">
        <f>Яра!C18</f>
        <v>15</v>
      </c>
      <c r="AH28" s="301">
        <f>Яра!D18</f>
        <v>0.9</v>
      </c>
      <c r="AI28" s="301">
        <f t="shared" si="24"/>
        <v>6.0000000000000009</v>
      </c>
      <c r="AJ28" s="301"/>
      <c r="AK28" s="301"/>
      <c r="AL28" s="301" t="e">
        <f>AJ28/AK28*100</f>
        <v>#DIV/0!</v>
      </c>
      <c r="AM28" s="309">
        <v>0</v>
      </c>
      <c r="AN28" s="309">
        <v>0</v>
      </c>
      <c r="AO28" s="301" t="e">
        <f t="shared" si="6"/>
        <v>#DIV/0!</v>
      </c>
      <c r="AP28" s="309">
        <f>Яра!C27</f>
        <v>30</v>
      </c>
      <c r="AQ28" s="310">
        <f>Яра!D27</f>
        <v>7.8036000000000003</v>
      </c>
      <c r="AR28" s="301">
        <f t="shared" si="25"/>
        <v>26.012</v>
      </c>
      <c r="AS28" s="303">
        <f>Яра!C28</f>
        <v>0</v>
      </c>
      <c r="AT28" s="310">
        <f>Яра!D28</f>
        <v>0</v>
      </c>
      <c r="AU28" s="301" t="e">
        <f t="shared" si="26"/>
        <v>#DIV/0!</v>
      </c>
      <c r="AV28" s="309"/>
      <c r="AW28" s="309"/>
      <c r="AX28" s="301" t="e">
        <f t="shared" si="27"/>
        <v>#DIV/0!</v>
      </c>
      <c r="AY28" s="301">
        <f>Яра!C31</f>
        <v>0</v>
      </c>
      <c r="AZ28" s="304">
        <f>Яра!D31</f>
        <v>12.49527</v>
      </c>
      <c r="BA28" s="301" t="e">
        <f t="shared" si="28"/>
        <v>#DIV/0!</v>
      </c>
      <c r="BB28" s="301"/>
      <c r="BC28" s="301"/>
      <c r="BD28" s="301"/>
      <c r="BE28" s="301">
        <f>Яра!C34</f>
        <v>0</v>
      </c>
      <c r="BF28" s="301">
        <v>0</v>
      </c>
      <c r="BG28" s="301" t="e">
        <f t="shared" si="29"/>
        <v>#DIV/0!</v>
      </c>
      <c r="BH28" s="301"/>
      <c r="BI28" s="301"/>
      <c r="BJ28" s="301" t="e">
        <f t="shared" si="30"/>
        <v>#DIV/0!</v>
      </c>
      <c r="BK28" s="301"/>
      <c r="BL28" s="301"/>
      <c r="BM28" s="301"/>
      <c r="BN28" s="301">
        <f>Яра!C35</f>
        <v>0</v>
      </c>
      <c r="BO28" s="301">
        <f>Яра!D35</f>
        <v>0</v>
      </c>
      <c r="BP28" s="294" t="e">
        <f t="shared" si="31"/>
        <v>#DIV/0!</v>
      </c>
      <c r="BQ28" s="301">
        <f>Яра!C37</f>
        <v>0</v>
      </c>
      <c r="BR28" s="472">
        <f>Яра!D37</f>
        <v>0</v>
      </c>
      <c r="BS28" s="301" t="e">
        <f t="shared" si="32"/>
        <v>#DIV/0!</v>
      </c>
      <c r="BT28" s="301"/>
      <c r="BU28" s="301"/>
      <c r="BV28" s="311" t="e">
        <f t="shared" si="33"/>
        <v>#DIV/0!</v>
      </c>
      <c r="BW28" s="311"/>
      <c r="BX28" s="311"/>
      <c r="BY28" s="311" t="e">
        <f t="shared" si="34"/>
        <v>#DIV/0!</v>
      </c>
      <c r="BZ28" s="299">
        <f t="shared" si="35"/>
        <v>13713.859899999999</v>
      </c>
      <c r="CA28" s="299">
        <f t="shared" si="36"/>
        <v>919.59690000000001</v>
      </c>
      <c r="CB28" s="301">
        <f t="shared" si="55"/>
        <v>6.7056022644653099</v>
      </c>
      <c r="CC28" s="301">
        <f>Яра!C42</f>
        <v>2004.7</v>
      </c>
      <c r="CD28" s="301">
        <f>Яра!D42</f>
        <v>668.22</v>
      </c>
      <c r="CE28" s="301">
        <f t="shared" si="37"/>
        <v>33.3326682296603</v>
      </c>
      <c r="CF28" s="301">
        <f>Яра!C43</f>
        <v>414</v>
      </c>
      <c r="CG28" s="301">
        <f>Яра!D43</f>
        <v>0</v>
      </c>
      <c r="CH28" s="301">
        <f t="shared" si="38"/>
        <v>0</v>
      </c>
      <c r="CI28" s="301">
        <f>Яра!C44</f>
        <v>2373.5</v>
      </c>
      <c r="CJ28" s="301">
        <f>Яра!D44</f>
        <v>191.477</v>
      </c>
      <c r="CK28" s="301">
        <f t="shared" si="7"/>
        <v>8.0672846008005052</v>
      </c>
      <c r="CL28" s="301">
        <f>Яра!C45</f>
        <v>184.863</v>
      </c>
      <c r="CM28" s="301">
        <f>Яра!D45</f>
        <v>59.899900000000002</v>
      </c>
      <c r="CN28" s="301">
        <f t="shared" si="8"/>
        <v>32.402319555562769</v>
      </c>
      <c r="CO28" s="301">
        <f>Яра!C47</f>
        <v>8736.7968999999994</v>
      </c>
      <c r="CP28" s="301">
        <f>Яра!D47</f>
        <v>0</v>
      </c>
      <c r="CQ28" s="294">
        <f t="shared" si="39"/>
        <v>0</v>
      </c>
      <c r="CR28" s="313">
        <f>Яра!C51</f>
        <v>0</v>
      </c>
      <c r="CS28" s="301">
        <f>Яра!D51</f>
        <v>0</v>
      </c>
      <c r="CT28" s="301" t="e">
        <f t="shared" si="9"/>
        <v>#DIV/0!</v>
      </c>
      <c r="CU28" s="301"/>
      <c r="CV28" s="301"/>
      <c r="CW28" s="301"/>
      <c r="CX28" s="309"/>
      <c r="CY28" s="309"/>
      <c r="CZ28" s="301" t="e">
        <f t="shared" si="40"/>
        <v>#DIV/0!</v>
      </c>
      <c r="DA28" s="301"/>
      <c r="DB28" s="301">
        <f>Яра!D46</f>
        <v>0</v>
      </c>
      <c r="DC28" s="301" t="e">
        <f>DB28/DA28</f>
        <v>#DIV/0!</v>
      </c>
      <c r="DD28" s="301"/>
      <c r="DE28" s="301"/>
      <c r="DF28" s="301"/>
      <c r="DG28" s="303">
        <f t="shared" si="41"/>
        <v>17366.036630000002</v>
      </c>
      <c r="DH28" s="303">
        <f t="shared" si="41"/>
        <v>1682.5637400000001</v>
      </c>
      <c r="DI28" s="301">
        <f t="shared" si="42"/>
        <v>9.6888183288370726</v>
      </c>
      <c r="DJ28" s="309">
        <f t="shared" si="43"/>
        <v>1574.202</v>
      </c>
      <c r="DK28" s="309">
        <f t="shared" si="43"/>
        <v>464.50146000000001</v>
      </c>
      <c r="DL28" s="301">
        <f t="shared" si="44"/>
        <v>29.507106457748115</v>
      </c>
      <c r="DM28" s="301">
        <f>Яра!C59</f>
        <v>1526.1</v>
      </c>
      <c r="DN28" s="301">
        <f>Яра!D59</f>
        <v>464.50146000000001</v>
      </c>
      <c r="DO28" s="301">
        <f t="shared" si="45"/>
        <v>30.437157460192648</v>
      </c>
      <c r="DP28" s="301">
        <f>Яра!C62</f>
        <v>39</v>
      </c>
      <c r="DQ28" s="301">
        <f>Яра!D62</f>
        <v>0</v>
      </c>
      <c r="DR28" s="301">
        <f t="shared" si="46"/>
        <v>0</v>
      </c>
      <c r="DS28" s="301">
        <f>Яра!C63</f>
        <v>5</v>
      </c>
      <c r="DT28" s="301">
        <f>Яра!D63</f>
        <v>0</v>
      </c>
      <c r="DU28" s="301">
        <f t="shared" si="47"/>
        <v>0</v>
      </c>
      <c r="DV28" s="301">
        <f>Яра!C64</f>
        <v>4.1020000000000003</v>
      </c>
      <c r="DW28" s="301">
        <f>Яра!D64</f>
        <v>0</v>
      </c>
      <c r="DX28" s="301">
        <f t="shared" si="48"/>
        <v>0</v>
      </c>
      <c r="DY28" s="301">
        <f>Яра!C66</f>
        <v>180.68299999999999</v>
      </c>
      <c r="DZ28" s="301">
        <f>Яра!D65</f>
        <v>59.509779999999999</v>
      </c>
      <c r="EA28" s="301">
        <f t="shared" si="49"/>
        <v>32.936015009713145</v>
      </c>
      <c r="EB28" s="301">
        <f>Яра!C67</f>
        <v>12</v>
      </c>
      <c r="EC28" s="301">
        <f>Яра!D67</f>
        <v>2.85</v>
      </c>
      <c r="ED28" s="301">
        <f t="shared" si="50"/>
        <v>23.75</v>
      </c>
      <c r="EE28" s="309">
        <f>Яра!C73</f>
        <v>4672.1977299999999</v>
      </c>
      <c r="EF28" s="309">
        <f>Яра!D73</f>
        <v>341.452</v>
      </c>
      <c r="EG28" s="301">
        <f t="shared" si="51"/>
        <v>7.3081667286371461</v>
      </c>
      <c r="EH28" s="309">
        <f>Яра!C78</f>
        <v>4228.5538999999999</v>
      </c>
      <c r="EI28" s="309">
        <f>Яра!D78</f>
        <v>128.96572</v>
      </c>
      <c r="EJ28" s="301">
        <f t="shared" si="52"/>
        <v>3.0498776425671199</v>
      </c>
      <c r="EK28" s="309">
        <f>Яра!C82</f>
        <v>6646.4</v>
      </c>
      <c r="EL28" s="314">
        <f>Яра!D82</f>
        <v>665.88977999999997</v>
      </c>
      <c r="EM28" s="301">
        <f t="shared" si="10"/>
        <v>10.018803863745788</v>
      </c>
      <c r="EN28" s="301">
        <f>Яра!C84</f>
        <v>0</v>
      </c>
      <c r="EO28" s="301">
        <f>Яра!D84</f>
        <v>0</v>
      </c>
      <c r="EP28" s="301" t="e">
        <f t="shared" si="11"/>
        <v>#DIV/0!</v>
      </c>
      <c r="EQ28" s="315">
        <f>Яра!C89</f>
        <v>52</v>
      </c>
      <c r="ER28" s="315">
        <f>Яра!D89</f>
        <v>19.395</v>
      </c>
      <c r="ES28" s="301">
        <f t="shared" si="53"/>
        <v>37.29807692307692</v>
      </c>
      <c r="ET28" s="301">
        <f>Яра!C95</f>
        <v>0</v>
      </c>
      <c r="EU28" s="301">
        <f>Яра!D95</f>
        <v>0</v>
      </c>
      <c r="EV28" s="294" t="e">
        <f t="shared" si="54"/>
        <v>#DIV/0!</v>
      </c>
      <c r="EW28" s="308">
        <f t="shared" si="12"/>
        <v>-1121.2167300000037</v>
      </c>
      <c r="EX28" s="308">
        <f t="shared" si="13"/>
        <v>-173.02419000000009</v>
      </c>
      <c r="EY28" s="294">
        <f t="shared" si="56"/>
        <v>15.431823783078899</v>
      </c>
      <c r="EZ28" s="164"/>
      <c r="FA28" s="165"/>
      <c r="FC28" s="165"/>
    </row>
    <row r="29" spans="1:170" s="162" customFormat="1" ht="25.5" customHeight="1">
      <c r="A29" s="337">
        <v>16</v>
      </c>
      <c r="B29" s="338" t="s">
        <v>304</v>
      </c>
      <c r="C29" s="292">
        <f t="shared" si="14"/>
        <v>13201.300930000001</v>
      </c>
      <c r="D29" s="293">
        <f t="shared" si="0"/>
        <v>1292.8739399999999</v>
      </c>
      <c r="E29" s="294">
        <f t="shared" si="1"/>
        <v>9.7935343407098578</v>
      </c>
      <c r="F29" s="295">
        <f t="shared" si="15"/>
        <v>2285.6761099999999</v>
      </c>
      <c r="G29" s="295">
        <f t="shared" si="3"/>
        <v>481.85041999999999</v>
      </c>
      <c r="H29" s="294">
        <f t="shared" si="16"/>
        <v>21.081307972370592</v>
      </c>
      <c r="I29" s="299">
        <f>Яро!C6</f>
        <v>111</v>
      </c>
      <c r="J29" s="445">
        <f>Яро!D6</f>
        <v>43.247309999999999</v>
      </c>
      <c r="K29" s="294">
        <f t="shared" si="17"/>
        <v>38.96154054054054</v>
      </c>
      <c r="L29" s="294">
        <f>Яро!C8</f>
        <v>183.91</v>
      </c>
      <c r="M29" s="294">
        <f>Яро!D8</f>
        <v>70.441959999999995</v>
      </c>
      <c r="N29" s="294">
        <f t="shared" si="18"/>
        <v>38.302408786906639</v>
      </c>
      <c r="O29" s="294">
        <f>Яро!C9</f>
        <v>1.97</v>
      </c>
      <c r="P29" s="329">
        <f>Яро!D9</f>
        <v>0.42260999999999999</v>
      </c>
      <c r="Q29" s="294">
        <f t="shared" si="19"/>
        <v>21.452284263959388</v>
      </c>
      <c r="R29" s="294">
        <f>Яро!C10</f>
        <v>307.16000000000003</v>
      </c>
      <c r="S29" s="294">
        <f>Яро!D10</f>
        <v>96.858099999999993</v>
      </c>
      <c r="T29" s="294">
        <f t="shared" si="20"/>
        <v>31.533435343143633</v>
      </c>
      <c r="U29" s="294">
        <f>Яро!C11</f>
        <v>0</v>
      </c>
      <c r="V29" s="298">
        <f>Яро!D11</f>
        <v>-13.87969</v>
      </c>
      <c r="W29" s="294" t="e">
        <f t="shared" si="21"/>
        <v>#DIV/0!</v>
      </c>
      <c r="X29" s="299">
        <f>Яро!C13</f>
        <v>5</v>
      </c>
      <c r="Y29" s="299">
        <f>Яро!D13</f>
        <v>0.40439999999999998</v>
      </c>
      <c r="Z29" s="294">
        <f t="shared" si="22"/>
        <v>8.0879999999999992</v>
      </c>
      <c r="AA29" s="299">
        <f>Яро!C15</f>
        <v>470</v>
      </c>
      <c r="AB29" s="300">
        <f>Яро!D15</f>
        <v>25.114830000000001</v>
      </c>
      <c r="AC29" s="294">
        <f t="shared" si="23"/>
        <v>5.3435808510638303</v>
      </c>
      <c r="AD29" s="299">
        <f>Яро!C16</f>
        <v>971.03611000000001</v>
      </c>
      <c r="AE29" s="299">
        <f>Яро!D16</f>
        <v>81.235339999999994</v>
      </c>
      <c r="AF29" s="294">
        <f t="shared" si="4"/>
        <v>8.3658413073845423</v>
      </c>
      <c r="AG29" s="294">
        <f>Яро!C18</f>
        <v>5</v>
      </c>
      <c r="AH29" s="294">
        <f>Яро!D18</f>
        <v>2.6</v>
      </c>
      <c r="AI29" s="294">
        <f t="shared" si="24"/>
        <v>52</v>
      </c>
      <c r="AJ29" s="294"/>
      <c r="AK29" s="294"/>
      <c r="AL29" s="294" t="e">
        <f>AJ29/AK29*100</f>
        <v>#DIV/0!</v>
      </c>
      <c r="AM29" s="299">
        <v>0</v>
      </c>
      <c r="AN29" s="299">
        <v>0</v>
      </c>
      <c r="AO29" s="294" t="e">
        <f t="shared" si="6"/>
        <v>#DIV/0!</v>
      </c>
      <c r="AP29" s="299">
        <f>Яро!C26</f>
        <v>230.6</v>
      </c>
      <c r="AQ29" s="302">
        <f>Яро!D27</f>
        <v>170.98555999999999</v>
      </c>
      <c r="AR29" s="294">
        <f t="shared" si="25"/>
        <v>74.148117953165652</v>
      </c>
      <c r="AS29" s="303">
        <v>0</v>
      </c>
      <c r="AT29" s="302">
        <f>Яро!D28</f>
        <v>0</v>
      </c>
      <c r="AU29" s="294" t="e">
        <f t="shared" si="26"/>
        <v>#DIV/0!</v>
      </c>
      <c r="AV29" s="299"/>
      <c r="AW29" s="299"/>
      <c r="AX29" s="294" t="e">
        <f t="shared" si="27"/>
        <v>#DIV/0!</v>
      </c>
      <c r="AY29" s="294"/>
      <c r="AZ29" s="304">
        <f>Яро!D29</f>
        <v>0</v>
      </c>
      <c r="BA29" s="294" t="e">
        <f t="shared" si="28"/>
        <v>#DIV/0!</v>
      </c>
      <c r="BB29" s="294"/>
      <c r="BC29" s="294"/>
      <c r="BD29" s="294"/>
      <c r="BE29" s="294">
        <f>Яро!C31</f>
        <v>0</v>
      </c>
      <c r="BF29" s="294">
        <f>Яро!D31</f>
        <v>4.42</v>
      </c>
      <c r="BG29" s="294" t="e">
        <f t="shared" si="29"/>
        <v>#DIV/0!</v>
      </c>
      <c r="BH29" s="294"/>
      <c r="BI29" s="294"/>
      <c r="BJ29" s="294" t="e">
        <f t="shared" si="30"/>
        <v>#DIV/0!</v>
      </c>
      <c r="BK29" s="294"/>
      <c r="BL29" s="294"/>
      <c r="BM29" s="294"/>
      <c r="BN29" s="294">
        <f>Яро!C34</f>
        <v>0</v>
      </c>
      <c r="BO29" s="294">
        <f>Яро!D34</f>
        <v>0</v>
      </c>
      <c r="BP29" s="294" t="e">
        <f t="shared" si="31"/>
        <v>#DIV/0!</v>
      </c>
      <c r="BQ29" s="294">
        <v>0</v>
      </c>
      <c r="BR29" s="471">
        <v>0</v>
      </c>
      <c r="BS29" s="294" t="e">
        <f t="shared" si="32"/>
        <v>#DIV/0!</v>
      </c>
      <c r="BT29" s="294"/>
      <c r="BU29" s="294"/>
      <c r="BV29" s="306" t="e">
        <f t="shared" si="33"/>
        <v>#DIV/0!</v>
      </c>
      <c r="BW29" s="306"/>
      <c r="BX29" s="306"/>
      <c r="BY29" s="306" t="e">
        <f t="shared" si="34"/>
        <v>#DIV/0!</v>
      </c>
      <c r="BZ29" s="299">
        <f t="shared" si="35"/>
        <v>10915.624820000001</v>
      </c>
      <c r="CA29" s="299">
        <f t="shared" si="36"/>
        <v>811.02352000000008</v>
      </c>
      <c r="CB29" s="294">
        <f t="shared" si="55"/>
        <v>7.4299321694715408</v>
      </c>
      <c r="CC29" s="301">
        <f>Яро!C39</f>
        <v>730.1</v>
      </c>
      <c r="CD29" s="301">
        <f>Яро!D39</f>
        <v>243.364</v>
      </c>
      <c r="CE29" s="294">
        <f t="shared" si="37"/>
        <v>33.332968086563483</v>
      </c>
      <c r="CF29" s="294">
        <f>Яро!C40</f>
        <v>1236.7529999999999</v>
      </c>
      <c r="CG29" s="294">
        <f>Яро!D40</f>
        <v>0</v>
      </c>
      <c r="CH29" s="294">
        <f t="shared" si="38"/>
        <v>0</v>
      </c>
      <c r="CI29" s="294">
        <f>Яро!C41</f>
        <v>4023.8710000000001</v>
      </c>
      <c r="CJ29" s="294">
        <f>Яро!D41</f>
        <v>179.822</v>
      </c>
      <c r="CK29" s="294">
        <f t="shared" si="7"/>
        <v>4.4688808363886414</v>
      </c>
      <c r="CL29" s="294">
        <f>Яро!C42</f>
        <v>96.311999999999998</v>
      </c>
      <c r="CM29" s="294">
        <f>Яро!D42</f>
        <v>29.950099999999999</v>
      </c>
      <c r="CN29" s="294">
        <f t="shared" si="8"/>
        <v>31.096955727219864</v>
      </c>
      <c r="CO29" s="294">
        <f>Яро!C44</f>
        <v>4170</v>
      </c>
      <c r="CP29" s="294">
        <f>Яро!D44</f>
        <v>0</v>
      </c>
      <c r="CQ29" s="294">
        <f t="shared" si="39"/>
        <v>0</v>
      </c>
      <c r="CR29" s="298">
        <f>Яро!C45</f>
        <v>658.58882000000006</v>
      </c>
      <c r="CS29" s="294">
        <f>Яро!D45</f>
        <v>357.88742000000002</v>
      </c>
      <c r="CT29" s="294">
        <f t="shared" si="9"/>
        <v>54.341557149421391</v>
      </c>
      <c r="CU29" s="294"/>
      <c r="CV29" s="294"/>
      <c r="CW29" s="294"/>
      <c r="CX29" s="299"/>
      <c r="CY29" s="299"/>
      <c r="CZ29" s="294" t="e">
        <f t="shared" si="40"/>
        <v>#DIV/0!</v>
      </c>
      <c r="DA29" s="294"/>
      <c r="DB29" s="294"/>
      <c r="DC29" s="294"/>
      <c r="DD29" s="294"/>
      <c r="DE29" s="294"/>
      <c r="DF29" s="294"/>
      <c r="DG29" s="303">
        <f t="shared" si="41"/>
        <v>13346.801030000001</v>
      </c>
      <c r="DH29" s="303">
        <f t="shared" si="41"/>
        <v>977.95539999999994</v>
      </c>
      <c r="DI29" s="294">
        <f t="shared" si="42"/>
        <v>7.3272643969279283</v>
      </c>
      <c r="DJ29" s="299">
        <f t="shared" si="43"/>
        <v>1365.1229999999998</v>
      </c>
      <c r="DK29" s="299">
        <f t="shared" si="43"/>
        <v>416.06867999999997</v>
      </c>
      <c r="DL29" s="294">
        <f t="shared" si="44"/>
        <v>30.47847556593802</v>
      </c>
      <c r="DM29" s="294">
        <f>Яро!C55</f>
        <v>1333.1</v>
      </c>
      <c r="DN29" s="294">
        <f>Яро!D55</f>
        <v>416.06867999999997</v>
      </c>
      <c r="DO29" s="294">
        <f t="shared" si="45"/>
        <v>31.21061285725002</v>
      </c>
      <c r="DP29" s="294">
        <f>Яро!C58</f>
        <v>24</v>
      </c>
      <c r="DQ29" s="294">
        <f>Яро!D58</f>
        <v>0</v>
      </c>
      <c r="DR29" s="294">
        <f t="shared" si="46"/>
        <v>0</v>
      </c>
      <c r="DS29" s="294">
        <f>Яро!C59</f>
        <v>5</v>
      </c>
      <c r="DT29" s="294">
        <f>Яро!D59</f>
        <v>0</v>
      </c>
      <c r="DU29" s="294">
        <f t="shared" si="47"/>
        <v>0</v>
      </c>
      <c r="DV29" s="294">
        <f>Яро!C60</f>
        <v>3.0230000000000001</v>
      </c>
      <c r="DW29" s="294">
        <f>Яро!D60</f>
        <v>0</v>
      </c>
      <c r="DX29" s="294">
        <f t="shared" si="48"/>
        <v>0</v>
      </c>
      <c r="DY29" s="294">
        <f>Яро!C61</f>
        <v>90.341999999999999</v>
      </c>
      <c r="DZ29" s="294">
        <f>Яро!D61</f>
        <v>29.942920000000001</v>
      </c>
      <c r="EA29" s="294">
        <f t="shared" si="49"/>
        <v>33.143964047729739</v>
      </c>
      <c r="EB29" s="294">
        <f>Яро!C63</f>
        <v>12</v>
      </c>
      <c r="EC29" s="294">
        <f>Яро!D63</f>
        <v>3</v>
      </c>
      <c r="ED29" s="294">
        <f t="shared" si="50"/>
        <v>25</v>
      </c>
      <c r="EE29" s="299">
        <f>Яро!C69</f>
        <v>7492.35203</v>
      </c>
      <c r="EF29" s="299">
        <f>Яро!D69</f>
        <v>199.80199999999999</v>
      </c>
      <c r="EG29" s="294">
        <f t="shared" si="51"/>
        <v>2.666746025813739</v>
      </c>
      <c r="EH29" s="299">
        <f>Яро!C74</f>
        <v>3325.431</v>
      </c>
      <c r="EI29" s="299">
        <f>Яро!D74</f>
        <v>51.89</v>
      </c>
      <c r="EJ29" s="294">
        <f t="shared" si="52"/>
        <v>1.5603992384746519</v>
      </c>
      <c r="EK29" s="299">
        <f>Яро!C79</f>
        <v>1059.5530000000001</v>
      </c>
      <c r="EL29" s="307">
        <f>Яро!D78</f>
        <v>277.2518</v>
      </c>
      <c r="EM29" s="294">
        <f t="shared" si="10"/>
        <v>26.166864706154385</v>
      </c>
      <c r="EN29" s="294">
        <f>Яро!C80</f>
        <v>0</v>
      </c>
      <c r="EO29" s="294">
        <f>Яро!D80</f>
        <v>0</v>
      </c>
      <c r="EP29" s="294" t="e">
        <f t="shared" si="11"/>
        <v>#DIV/0!</v>
      </c>
      <c r="EQ29" s="295">
        <f>Яро!C85</f>
        <v>2</v>
      </c>
      <c r="ER29" s="295">
        <f>Яро!D85</f>
        <v>0</v>
      </c>
      <c r="ES29" s="294">
        <f t="shared" si="53"/>
        <v>0</v>
      </c>
      <c r="ET29" s="294">
        <f>Яро!C91</f>
        <v>0</v>
      </c>
      <c r="EU29" s="294">
        <f>Яро!D91</f>
        <v>0</v>
      </c>
      <c r="EV29" s="294" t="e">
        <f t="shared" si="54"/>
        <v>#DIV/0!</v>
      </c>
      <c r="EW29" s="308">
        <f t="shared" si="12"/>
        <v>-145.50009999999929</v>
      </c>
      <c r="EX29" s="308">
        <f t="shared" si="13"/>
        <v>314.91854000000001</v>
      </c>
      <c r="EY29" s="294">
        <f t="shared" si="56"/>
        <v>-216.4387103514029</v>
      </c>
      <c r="EZ29" s="164"/>
      <c r="FA29" s="165"/>
      <c r="FC29" s="165"/>
    </row>
    <row r="30" spans="1:170" s="162" customFormat="1" ht="17.25" customHeight="1">
      <c r="A30" s="344"/>
      <c r="B30" s="345"/>
      <c r="C30" s="326"/>
      <c r="D30" s="327"/>
      <c r="E30" s="294"/>
      <c r="F30" s="295"/>
      <c r="G30" s="299"/>
      <c r="H30" s="294"/>
      <c r="I30" s="299"/>
      <c r="J30" s="446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329"/>
      <c r="W30" s="294"/>
      <c r="X30" s="299"/>
      <c r="Y30" s="299"/>
      <c r="Z30" s="294"/>
      <c r="AA30" s="299"/>
      <c r="AB30" s="299"/>
      <c r="AC30" s="294"/>
      <c r="AD30" s="299"/>
      <c r="AE30" s="299"/>
      <c r="AF30" s="294"/>
      <c r="AG30" s="294"/>
      <c r="AH30" s="294"/>
      <c r="AI30" s="294"/>
      <c r="AJ30" s="294"/>
      <c r="AK30" s="294"/>
      <c r="AL30" s="294"/>
      <c r="AM30" s="299"/>
      <c r="AN30" s="299"/>
      <c r="AO30" s="294"/>
      <c r="AP30" s="299"/>
      <c r="AQ30" s="299"/>
      <c r="AR30" s="294"/>
      <c r="AS30" s="299"/>
      <c r="AT30" s="302"/>
      <c r="AU30" s="294"/>
      <c r="AV30" s="299"/>
      <c r="AW30" s="299"/>
      <c r="AX30" s="294"/>
      <c r="AY30" s="294"/>
      <c r="AZ30" s="304"/>
      <c r="BA30" s="294" t="e">
        <f t="shared" si="28"/>
        <v>#DIV/0!</v>
      </c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471"/>
      <c r="BS30" s="294"/>
      <c r="BT30" s="294"/>
      <c r="BU30" s="294"/>
      <c r="BV30" s="306"/>
      <c r="BW30" s="306"/>
      <c r="BX30" s="306"/>
      <c r="BY30" s="306"/>
      <c r="BZ30" s="299"/>
      <c r="CA30" s="299"/>
      <c r="CB30" s="294"/>
      <c r="CC30" s="294"/>
      <c r="CD30" s="294"/>
      <c r="CE30" s="294"/>
      <c r="CF30" s="294"/>
      <c r="CG30" s="294"/>
      <c r="CH30" s="451"/>
      <c r="CI30" s="294"/>
      <c r="CJ30" s="294"/>
      <c r="CK30" s="294"/>
      <c r="CL30" s="294"/>
      <c r="CM30" s="294"/>
      <c r="CN30" s="294"/>
      <c r="CO30" s="294"/>
      <c r="CP30" s="294"/>
      <c r="CQ30" s="294"/>
      <c r="CR30" s="329"/>
      <c r="CS30" s="294"/>
      <c r="CT30" s="294"/>
      <c r="CU30" s="294"/>
      <c r="CV30" s="294"/>
      <c r="CW30" s="294"/>
      <c r="CX30" s="299"/>
      <c r="CY30" s="299"/>
      <c r="CZ30" s="294"/>
      <c r="DA30" s="294"/>
      <c r="DB30" s="294"/>
      <c r="DC30" s="294"/>
      <c r="DD30" s="294"/>
      <c r="DE30" s="294"/>
      <c r="DF30" s="294"/>
      <c r="DG30" s="299"/>
      <c r="DH30" s="299"/>
      <c r="DI30" s="294"/>
      <c r="DJ30" s="299"/>
      <c r="DK30" s="328"/>
      <c r="DL30" s="294"/>
      <c r="DM30" s="294"/>
      <c r="DN30" s="294"/>
      <c r="DO30" s="294"/>
      <c r="DP30" s="294"/>
      <c r="DQ30" s="294"/>
      <c r="DR30" s="294"/>
      <c r="DS30" s="294"/>
      <c r="DT30" s="294"/>
      <c r="DU30" s="294"/>
      <c r="DV30" s="294"/>
      <c r="DW30" s="294"/>
      <c r="DX30" s="294"/>
      <c r="DY30" s="294"/>
      <c r="DZ30" s="305"/>
      <c r="EA30" s="294"/>
      <c r="EB30" s="294"/>
      <c r="EC30" s="294"/>
      <c r="ED30" s="294"/>
      <c r="EE30" s="299"/>
      <c r="EF30" s="299"/>
      <c r="EG30" s="294"/>
      <c r="EH30" s="299"/>
      <c r="EI30" s="299"/>
      <c r="EJ30" s="294"/>
      <c r="EK30" s="299"/>
      <c r="EL30" s="299"/>
      <c r="EM30" s="294"/>
      <c r="EN30" s="294"/>
      <c r="EO30" s="294"/>
      <c r="EP30" s="294"/>
      <c r="EQ30" s="295"/>
      <c r="ER30" s="295"/>
      <c r="ES30" s="294"/>
      <c r="ET30" s="294"/>
      <c r="EU30" s="294"/>
      <c r="EV30" s="294"/>
      <c r="EW30" s="308"/>
      <c r="EX30" s="308"/>
      <c r="EY30" s="294" t="e">
        <f t="shared" si="56"/>
        <v>#DIV/0!</v>
      </c>
      <c r="FA30" s="165"/>
      <c r="FC30" s="165"/>
    </row>
    <row r="31" spans="1:170" s="168" customFormat="1" ht="18.75">
      <c r="A31" s="515" t="s">
        <v>176</v>
      </c>
      <c r="B31" s="516"/>
      <c r="C31" s="330">
        <f>SUM(C14:C29)</f>
        <v>197688.28086000003</v>
      </c>
      <c r="D31" s="330">
        <f>SUM(D14:D29)</f>
        <v>25839.762870000002</v>
      </c>
      <c r="E31" s="331">
        <f>D31/C31*100</f>
        <v>13.070963416541289</v>
      </c>
      <c r="F31" s="332">
        <f>SUM(F14:F29)</f>
        <v>42192.561689999995</v>
      </c>
      <c r="G31" s="333">
        <f>SUM(G14:G29)</f>
        <v>9741.9586299999992</v>
      </c>
      <c r="H31" s="331">
        <f>G31/F31*100</f>
        <v>23.08927981566222</v>
      </c>
      <c r="I31" s="333">
        <f>SUM(I14:I29)</f>
        <v>5728.5</v>
      </c>
      <c r="J31" s="447">
        <f>SUM(J14:J29)</f>
        <v>1753.0918299999996</v>
      </c>
      <c r="K31" s="331">
        <f>J31/I31*100</f>
        <v>30.60298210700881</v>
      </c>
      <c r="L31" s="331">
        <f>SUM(L14:L29)</f>
        <v>3471.43</v>
      </c>
      <c r="M31" s="331">
        <f>SUM(M14:M29)</f>
        <v>1329.6826300000002</v>
      </c>
      <c r="N31" s="331">
        <f>M31/L31*100</f>
        <v>38.303599093169105</v>
      </c>
      <c r="O31" s="331">
        <f>SUM(O14:O29)</f>
        <v>37.200000000000003</v>
      </c>
      <c r="P31" s="331">
        <f>SUM(P14:P29)</f>
        <v>7.9772799999999995</v>
      </c>
      <c r="Q31" s="331">
        <f>P31/O31*100</f>
        <v>21.444301075268815</v>
      </c>
      <c r="R31" s="331">
        <f>SUM(R14:R29)</f>
        <v>5798.0699999999988</v>
      </c>
      <c r="S31" s="331">
        <f>SUM(S14:S29)</f>
        <v>1828.3215499999999</v>
      </c>
      <c r="T31" s="331">
        <f>S31/R31*100</f>
        <v>31.53327831502552</v>
      </c>
      <c r="U31" s="331">
        <f>SUM(U14:U29)</f>
        <v>0</v>
      </c>
      <c r="V31" s="331">
        <f>SUM(V14:V29)</f>
        <v>-261.99660999999998</v>
      </c>
      <c r="W31" s="331" t="e">
        <f>V31/U31*100</f>
        <v>#DIV/0!</v>
      </c>
      <c r="X31" s="333">
        <f>SUM(X14:X29)</f>
        <v>535</v>
      </c>
      <c r="Y31" s="333">
        <f>SUM(Y14:Y29)</f>
        <v>342.16565000000003</v>
      </c>
      <c r="Z31" s="331">
        <f>Y31/X31*100</f>
        <v>63.956196261682251</v>
      </c>
      <c r="AA31" s="333">
        <f>SUM(AA14:AA29)</f>
        <v>5373</v>
      </c>
      <c r="AB31" s="333">
        <f>SUM(AB14:AB29)</f>
        <v>615.72741999999971</v>
      </c>
      <c r="AC31" s="331">
        <f>AB31/AA31*100</f>
        <v>11.459657919225753</v>
      </c>
      <c r="AD31" s="333">
        <f>SUM(AD14:AD29)</f>
        <v>17020.808690000002</v>
      </c>
      <c r="AE31" s="333">
        <f>SUM(AE14:AE29)</f>
        <v>2645.7846199999999</v>
      </c>
      <c r="AF31" s="331">
        <f>AE31/AD31*100</f>
        <v>15.544411950029383</v>
      </c>
      <c r="AG31" s="334">
        <f>SUM(AG14:AG29)</f>
        <v>116</v>
      </c>
      <c r="AH31" s="331">
        <f>SUM(AH14:AH29)</f>
        <v>23.849999999999998</v>
      </c>
      <c r="AI31" s="294">
        <f t="shared" si="24"/>
        <v>20.560344827586206</v>
      </c>
      <c r="AJ31" s="333">
        <f>AJ14+AJ15+AJ16+AJ17+AJ18+AJ19+AJ20+AJ21+AJ22+AJ23+AJ24+AJ25+AJ26+AJ27+AJ28+AJ29</f>
        <v>0</v>
      </c>
      <c r="AK31" s="333">
        <f>AK14+AK15+AK16+AK17+AK18+AK19+AK20+AK21+AK22+AK23+AK24+AK25+AK26+AK27+AK28+AK29</f>
        <v>0</v>
      </c>
      <c r="AL31" s="294" t="e">
        <f>AK31/AJ31*100</f>
        <v>#DIV/0!</v>
      </c>
      <c r="AM31" s="333">
        <f>SUM(AM14:AM29)</f>
        <v>0</v>
      </c>
      <c r="AN31" s="333">
        <f>SUM(AN14:AN29)</f>
        <v>0</v>
      </c>
      <c r="AO31" s="331" t="e">
        <f>AN31/AM31*100</f>
        <v>#DIV/0!</v>
      </c>
      <c r="AP31" s="333">
        <f>SUM(AP14:AP29)</f>
        <v>2889.7529999999997</v>
      </c>
      <c r="AQ31" s="333">
        <f>SUM(AQ14:AQ29)</f>
        <v>963.98699999999985</v>
      </c>
      <c r="AR31" s="331">
        <f>AQ31/AP31*100</f>
        <v>33.358802638149349</v>
      </c>
      <c r="AS31" s="333">
        <f>SUM(AS14:AS29)</f>
        <v>390.79999999999995</v>
      </c>
      <c r="AT31" s="333">
        <f>SUM(AT14:AT29)</f>
        <v>115.13804999999999</v>
      </c>
      <c r="AU31" s="331">
        <f>AT31/AS31*100</f>
        <v>29.462141760491299</v>
      </c>
      <c r="AV31" s="333">
        <f>SUM(AV14:AV29)</f>
        <v>0</v>
      </c>
      <c r="AW31" s="333">
        <f>SUM(AW14:AW29)</f>
        <v>0</v>
      </c>
      <c r="AX31" s="331" t="e">
        <f>AW31/AV31*100</f>
        <v>#DIV/0!</v>
      </c>
      <c r="AY31" s="331">
        <f>SUM(AY14:AY29)</f>
        <v>625</v>
      </c>
      <c r="AZ31" s="331">
        <f>SUM(AZ14:AZ29)</f>
        <v>211.71575000000001</v>
      </c>
      <c r="BA31" s="294">
        <f t="shared" si="28"/>
        <v>33.874520000000004</v>
      </c>
      <c r="BB31" s="294">
        <f>SUM(BB14:BB29)</f>
        <v>0</v>
      </c>
      <c r="BC31" s="294">
        <f>SUM(BC14:BC29)</f>
        <v>0</v>
      </c>
      <c r="BD31" s="294" t="e">
        <f>BC31/BB31*100</f>
        <v>#DIV/0!</v>
      </c>
      <c r="BE31" s="332">
        <f>SUM(BE14:BE29)</f>
        <v>207</v>
      </c>
      <c r="BF31" s="333">
        <f>SUM(BF14:BF29)</f>
        <v>149.80999999999997</v>
      </c>
      <c r="BG31" s="333">
        <f t="shared" si="29"/>
        <v>72.371980676328491</v>
      </c>
      <c r="BH31" s="333">
        <f>SUM(BH14:BH29)</f>
        <v>0</v>
      </c>
      <c r="BI31" s="333">
        <f>SUM(BI14:BI29)</f>
        <v>0</v>
      </c>
      <c r="BJ31" s="331" t="e">
        <f>BI31/BH31*100</f>
        <v>#DIV/0!</v>
      </c>
      <c r="BK31" s="331">
        <f>SUM(BK14:BK29)</f>
        <v>0</v>
      </c>
      <c r="BL31" s="331">
        <f>BL15+BL27+BL28+BL19+BL22+BL26+BL18</f>
        <v>2.3295599999999999</v>
      </c>
      <c r="BM31" s="331" t="e">
        <f>BL31/BK31*100</f>
        <v>#DIV/0!</v>
      </c>
      <c r="BN31" s="331">
        <f>BN14+BN15+BN16+BN17+BN18+BN19+BN20+BN21+BN22+BN23+BN24+BN25+BN26+BN27+BN28+BN29</f>
        <v>0</v>
      </c>
      <c r="BO31" s="331">
        <f>BO14+BO15+BO16+BO17+BO18+BO19+BO20+BO21+BO22+BO23+BO24+BO25+BO26+BO27+BO28+BO29</f>
        <v>20.756050000000002</v>
      </c>
      <c r="BP31" s="331" t="e">
        <f>BO31/BN31*100</f>
        <v>#DIV/0!</v>
      </c>
      <c r="BQ31" s="333">
        <f>SUM(BQ14:BQ29)</f>
        <v>0</v>
      </c>
      <c r="BR31" s="447">
        <f>SUM(BR14:BR29)</f>
        <v>-4.0525900000000004</v>
      </c>
      <c r="BS31" s="331" t="e">
        <f>BR31/BQ31*100</f>
        <v>#DIV/0!</v>
      </c>
      <c r="BT31" s="331">
        <f t="shared" ref="BT31:BY31" si="57">SUM(BT14:BT29)</f>
        <v>0</v>
      </c>
      <c r="BU31" s="331"/>
      <c r="BV31" s="331" t="e">
        <f t="shared" si="57"/>
        <v>#DIV/0!</v>
      </c>
      <c r="BW31" s="331">
        <f t="shared" si="57"/>
        <v>0</v>
      </c>
      <c r="BX31" s="331">
        <f t="shared" si="57"/>
        <v>0</v>
      </c>
      <c r="BY31" s="335" t="e">
        <f t="shared" si="57"/>
        <v>#DIV/0!</v>
      </c>
      <c r="BZ31" s="332">
        <f>SUM(BZ14:BZ29)</f>
        <v>155495.71917</v>
      </c>
      <c r="CA31" s="333">
        <f>SUM(CA14:CA29)</f>
        <v>16097.804240000001</v>
      </c>
      <c r="CB31" s="333">
        <f t="shared" si="55"/>
        <v>10.352570685499471</v>
      </c>
      <c r="CC31" s="333">
        <f>SUM(CC14:CC29)</f>
        <v>29508.000000000004</v>
      </c>
      <c r="CD31" s="333">
        <f>SUM(CD14:CD29)</f>
        <v>9835.8339999999971</v>
      </c>
      <c r="CE31" s="333">
        <f>CD31/CC31*100</f>
        <v>33.332770774027374</v>
      </c>
      <c r="CF31" s="332">
        <f>SUM(CF14:CF29)</f>
        <v>5152.2529999999997</v>
      </c>
      <c r="CG31" s="333">
        <f>SUM(CG14:CG29)</f>
        <v>0</v>
      </c>
      <c r="CH31" s="333">
        <f>CG31/CF31*100</f>
        <v>0</v>
      </c>
      <c r="CI31" s="333">
        <f>SUM(CI14:CI29)</f>
        <v>56418.242339999997</v>
      </c>
      <c r="CJ31" s="333">
        <f>SUM(CJ14:CJ29)</f>
        <v>3208.317</v>
      </c>
      <c r="CK31" s="333">
        <f>CJ31/CI31*100</f>
        <v>5.6866659912326512</v>
      </c>
      <c r="CL31" s="333">
        <f>SUM(CL14:CL29)</f>
        <v>2237.1999999999998</v>
      </c>
      <c r="CM31" s="333">
        <f>SUM(CM14:CM29)</f>
        <v>718.80000000000007</v>
      </c>
      <c r="CN31" s="333">
        <f t="shared" si="8"/>
        <v>32.129447523690338</v>
      </c>
      <c r="CO31" s="333">
        <f>SUM(CO14:CO29)</f>
        <v>59220.726340000001</v>
      </c>
      <c r="CP31" s="333">
        <f>SUM(CP14:CP29)</f>
        <v>0</v>
      </c>
      <c r="CQ31" s="333">
        <f>CP31/CO31*100</f>
        <v>0</v>
      </c>
      <c r="CR31" s="333">
        <f>SUM(CR14:CR29)</f>
        <v>2959.2974900000004</v>
      </c>
      <c r="CS31" s="333">
        <f>SUM(CS14:CS29)</f>
        <v>2334.8532399999999</v>
      </c>
      <c r="CT31" s="333">
        <f t="shared" si="9"/>
        <v>78.898902455393198</v>
      </c>
      <c r="CU31" s="333">
        <f>SUM(CU14:CU29)</f>
        <v>0</v>
      </c>
      <c r="CV31" s="333">
        <f>SUM(CV14:CV29)</f>
        <v>0</v>
      </c>
      <c r="CW31" s="333" t="e">
        <f>CV31/CU31*100</f>
        <v>#DIV/0!</v>
      </c>
      <c r="CX31" s="333">
        <f>SUM(CX14:CX29)</f>
        <v>0</v>
      </c>
      <c r="CY31" s="333">
        <f>SUM(CY14:CY29)</f>
        <v>0</v>
      </c>
      <c r="CZ31" s="331" t="e">
        <f>CY31/CX31*100</f>
        <v>#DIV/0!</v>
      </c>
      <c r="DA31" s="331">
        <f>DA14+DA15+DA16+DA17+DA18+DA19+DA20+DA21+DA22+DA23+DA24+DA25+DA26+DA27+DA28+DA29</f>
        <v>0</v>
      </c>
      <c r="DB31" s="331">
        <f>DB14+DB15+DB16+DB17+DB18+DB19+DB20+DB21+DB22+DB23+DB24+DB25+DB26+DB27+DB28+DB29</f>
        <v>0</v>
      </c>
      <c r="DC31" s="331" t="e">
        <f>DB31/DA31*100</f>
        <v>#DIV/0!</v>
      </c>
      <c r="DD31" s="331">
        <f>DD14+DD15+DD16+DD17+DD18+DD19+DD20+DD21+DD22+DD23+DD24+DD25+DD26+DD27+DD28+DD29</f>
        <v>0</v>
      </c>
      <c r="DE31" s="331">
        <f>DE14+DE15+DE16+DE17+DE18+DE19+DE20+DE21+DE22+DE23+DE24+DE25+DE26+DE27+DE28+DE29</f>
        <v>0</v>
      </c>
      <c r="DF31" s="331">
        <v>0</v>
      </c>
      <c r="DG31" s="332">
        <f>SUM(DG14:DG29)</f>
        <v>204163.37001000004</v>
      </c>
      <c r="DH31" s="332">
        <f>SUM(DH14:DH29)</f>
        <v>25020.599079999996</v>
      </c>
      <c r="DI31" s="331">
        <f>DH31/DG31*100</f>
        <v>12.255185187614446</v>
      </c>
      <c r="DJ31" s="332">
        <f>SUM(DJ14:DJ29)</f>
        <v>23964.523000000005</v>
      </c>
      <c r="DK31" s="332">
        <f>SUM(DK14:DK29)</f>
        <v>7411.820310000001</v>
      </c>
      <c r="DL31" s="331">
        <f>DK31/DJ31*100</f>
        <v>30.928303100378834</v>
      </c>
      <c r="DM31" s="333">
        <f>SUM(DM14:DM29)</f>
        <v>23100.461999999996</v>
      </c>
      <c r="DN31" s="332">
        <f>SUM(DN14:DN29)</f>
        <v>7394.570310000001</v>
      </c>
      <c r="DO31" s="331">
        <f>DN31/DM31*100</f>
        <v>32.010486673383426</v>
      </c>
      <c r="DP31" s="333">
        <f>SUM(DP14:DP29)</f>
        <v>559.51700000000005</v>
      </c>
      <c r="DQ31" s="333">
        <f>SUM(DQ14:DQ29)</f>
        <v>0</v>
      </c>
      <c r="DR31" s="331">
        <f>DQ31/DP31*100</f>
        <v>0</v>
      </c>
      <c r="DS31" s="336">
        <f>SUM(DS14:DS29)</f>
        <v>130</v>
      </c>
      <c r="DT31" s="331">
        <f>SUM(DT14:DT29)</f>
        <v>0</v>
      </c>
      <c r="DU31" s="331">
        <f>DT31/DS31*100</f>
        <v>0</v>
      </c>
      <c r="DV31" s="331">
        <f>SUM(DV14:DV29)</f>
        <v>174.54400000000004</v>
      </c>
      <c r="DW31" s="331">
        <f>SUM(DW14:DW29)</f>
        <v>17.25</v>
      </c>
      <c r="DX31" s="294">
        <f>DW31/DV31*100</f>
        <v>9.8828948574571438</v>
      </c>
      <c r="DY31" s="331">
        <f>SUM(DY14:DY29)</f>
        <v>2168.2000000000003</v>
      </c>
      <c r="DZ31" s="336">
        <f>SUM(DZ14:DZ29)</f>
        <v>696.99775000000011</v>
      </c>
      <c r="EA31" s="333">
        <f t="shared" si="49"/>
        <v>32.146377179227009</v>
      </c>
      <c r="EB31" s="336">
        <f>SUM(EB14:EB29)</f>
        <v>270.3</v>
      </c>
      <c r="EC31" s="336">
        <f>SUM(EC14:EC29)</f>
        <v>41.25</v>
      </c>
      <c r="ED31" s="294">
        <f t="shared" si="50"/>
        <v>15.260821309655936</v>
      </c>
      <c r="EE31" s="333">
        <f>SUM(EE14:EE29)</f>
        <v>74220.187489999997</v>
      </c>
      <c r="EF31" s="332">
        <f>SUM(EF14:EF29)</f>
        <v>5534.8211500000007</v>
      </c>
      <c r="EG31" s="331">
        <f>EF31/EE31*100</f>
        <v>7.4572987985859385</v>
      </c>
      <c r="EH31" s="333">
        <f>SUM(EH14:EH29)</f>
        <v>61090.815819999989</v>
      </c>
      <c r="EI31" s="332">
        <f>SUM(EI14:EI29)</f>
        <v>3195.6502300000002</v>
      </c>
      <c r="EJ31" s="331">
        <f>EI31/EH31*100</f>
        <v>5.2309830653035805</v>
      </c>
      <c r="EK31" s="332">
        <f>SUM(EK14:EK29)</f>
        <v>42278.3197</v>
      </c>
      <c r="EL31" s="332">
        <f>SUM(EL14:EL29)</f>
        <v>8086.4426400000011</v>
      </c>
      <c r="EM31" s="331">
        <f>EL31/EK31*100</f>
        <v>19.126688802629971</v>
      </c>
      <c r="EN31" s="332">
        <f>SUM(EN14:EN29)</f>
        <v>0</v>
      </c>
      <c r="EO31" s="332">
        <f>SUM(EO14:EO29)</f>
        <v>0</v>
      </c>
      <c r="EP31" s="331" t="e">
        <f>EO31/EN31*100</f>
        <v>#DIV/0!</v>
      </c>
      <c r="EQ31" s="333">
        <f>SUM(EQ14:EQ29)</f>
        <v>171.024</v>
      </c>
      <c r="ER31" s="333">
        <f>SUM(ER14:ER29)</f>
        <v>53.617000000000004</v>
      </c>
      <c r="ES31" s="331">
        <f>ER31/EQ31*100</f>
        <v>31.35057068013846</v>
      </c>
      <c r="ET31" s="331">
        <f>SUM(ET14:ET29)</f>
        <v>0</v>
      </c>
      <c r="EU31" s="334">
        <f>SUM(EU14:EU29)</f>
        <v>0</v>
      </c>
      <c r="EV31" s="294" t="e">
        <f>EU31/ET31*100</f>
        <v>#DIV/0!</v>
      </c>
      <c r="EW31" s="336">
        <f>SUM(EW14:EW29)</f>
        <v>-6475.0891499999998</v>
      </c>
      <c r="EX31" s="331">
        <f>SUM(EX14:EX29)</f>
        <v>819.16379000000006</v>
      </c>
      <c r="EY31" s="294">
        <f>EX31/EW31*100</f>
        <v>-12.651004040616185</v>
      </c>
    </row>
    <row r="32" spans="1:170" s="170" customFormat="1" ht="27.75" customHeight="1">
      <c r="C32" s="169">
        <v>197688.28086</v>
      </c>
      <c r="D32" s="169">
        <v>25839.762869999999</v>
      </c>
      <c r="E32" s="169"/>
      <c r="F32" s="169">
        <v>42192.561690000002</v>
      </c>
      <c r="G32" s="169">
        <v>9741.9586299999992</v>
      </c>
      <c r="H32" s="169"/>
      <c r="I32" s="169">
        <v>5728.5</v>
      </c>
      <c r="J32" s="169">
        <v>1753.0918300000001</v>
      </c>
      <c r="K32" s="169"/>
      <c r="L32" s="169">
        <v>3471.43</v>
      </c>
      <c r="M32" s="169">
        <v>1329.68263</v>
      </c>
      <c r="N32" s="169"/>
      <c r="O32" s="169">
        <v>37.200000000000003</v>
      </c>
      <c r="P32" s="169">
        <v>7.9772800000000004</v>
      </c>
      <c r="Q32" s="169"/>
      <c r="R32" s="169">
        <v>5798.07</v>
      </c>
      <c r="S32" s="169">
        <v>1828.3215499999999</v>
      </c>
      <c r="T32" s="169"/>
      <c r="U32" s="169" t="e">
        <f>#REF!-U31</f>
        <v>#REF!</v>
      </c>
      <c r="V32" s="169">
        <v>-261.99660999999998</v>
      </c>
      <c r="W32" s="169"/>
      <c r="X32" s="169">
        <v>535</v>
      </c>
      <c r="Y32" s="169">
        <v>342.16565000000003</v>
      </c>
      <c r="Z32" s="169"/>
      <c r="AA32" s="169">
        <v>5373</v>
      </c>
      <c r="AB32" s="169">
        <v>615.72742000000005</v>
      </c>
      <c r="AC32" s="169"/>
      <c r="AD32" s="169">
        <v>17020.808690000002</v>
      </c>
      <c r="AE32" s="169">
        <v>2645.7846199999999</v>
      </c>
      <c r="AF32" s="169"/>
      <c r="AG32" s="169">
        <v>116</v>
      </c>
      <c r="AH32" s="169">
        <v>23.85</v>
      </c>
      <c r="AI32" s="169"/>
      <c r="AJ32" s="169" t="e">
        <f>#REF!-AJ31</f>
        <v>#REF!</v>
      </c>
      <c r="AK32" s="169" t="e">
        <f>#REF!-AK31</f>
        <v>#REF!</v>
      </c>
      <c r="AL32" s="169"/>
      <c r="AM32" s="169" t="e">
        <f>#REF!-AM31</f>
        <v>#REF!</v>
      </c>
      <c r="AN32" s="169" t="e">
        <f>#REF!-AN31</f>
        <v>#REF!</v>
      </c>
      <c r="AO32" s="169"/>
      <c r="AP32" s="169">
        <v>2889.7530000000002</v>
      </c>
      <c r="AQ32" s="169">
        <v>963.98699999999997</v>
      </c>
      <c r="AR32" s="169"/>
      <c r="AS32" s="169">
        <v>390.8</v>
      </c>
      <c r="AT32" s="169">
        <v>115.13805000000001</v>
      </c>
      <c r="AU32" s="169"/>
      <c r="AV32" s="169" t="e">
        <f>#REF!-AV31</f>
        <v>#REF!</v>
      </c>
      <c r="AW32" s="169" t="e">
        <f>#REF!-AW31</f>
        <v>#REF!</v>
      </c>
      <c r="AX32" s="169" t="e">
        <f>#REF!-AX31</f>
        <v>#REF!</v>
      </c>
      <c r="AY32" s="169">
        <v>625</v>
      </c>
      <c r="AZ32" s="169">
        <v>211.71575000000001</v>
      </c>
      <c r="BA32" s="169"/>
      <c r="BB32" s="169" t="e">
        <f>#REF!-BB31</f>
        <v>#REF!</v>
      </c>
      <c r="BC32" s="169" t="e">
        <f>#REF!-BC31</f>
        <v>#REF!</v>
      </c>
      <c r="BD32" s="169" t="e">
        <f>#REF!-BD31</f>
        <v>#REF!</v>
      </c>
      <c r="BE32" s="169">
        <v>207</v>
      </c>
      <c r="BF32" s="169">
        <v>149.81</v>
      </c>
      <c r="BG32" s="169"/>
      <c r="BH32" s="169" t="e">
        <f>#REF!-BH31</f>
        <v>#REF!</v>
      </c>
      <c r="BI32" s="169" t="e">
        <f>#REF!-BI31</f>
        <v>#REF!</v>
      </c>
      <c r="BJ32" s="169" t="e">
        <f>#REF!-BJ31</f>
        <v>#REF!</v>
      </c>
      <c r="BK32" s="169" t="e">
        <f>#REF!-BK31</f>
        <v>#REF!</v>
      </c>
      <c r="BL32" s="169" t="e">
        <f>#REF!-BL31</f>
        <v>#REF!</v>
      </c>
      <c r="BM32" s="169" t="e">
        <f>#REF!-BM31</f>
        <v>#REF!</v>
      </c>
      <c r="BN32" s="169">
        <v>0</v>
      </c>
      <c r="BO32" s="169">
        <v>20.756049999999998</v>
      </c>
      <c r="BP32" s="169"/>
      <c r="BQ32" s="169" t="e">
        <f>#REF!-BQ31</f>
        <v>#REF!</v>
      </c>
      <c r="BR32" s="169">
        <v>-4.0525900000000004</v>
      </c>
      <c r="BS32" s="169"/>
      <c r="BT32" s="169" t="e">
        <f>#REF!-BT31</f>
        <v>#REF!</v>
      </c>
      <c r="BU32" s="169" t="e">
        <f>#REF!-BU31</f>
        <v>#REF!</v>
      </c>
      <c r="BV32" s="169" t="e">
        <f>#REF!-BV31</f>
        <v>#REF!</v>
      </c>
      <c r="BW32" s="169" t="e">
        <f>#REF!-BW31</f>
        <v>#REF!</v>
      </c>
      <c r="BX32" s="169" t="e">
        <f>#REF!-BX31</f>
        <v>#REF!</v>
      </c>
      <c r="BY32" s="169" t="e">
        <f>#REF!-BY31</f>
        <v>#REF!</v>
      </c>
      <c r="BZ32" s="169">
        <v>155495.71917</v>
      </c>
      <c r="CA32" s="169">
        <v>16097.804239999999</v>
      </c>
      <c r="CB32" s="169"/>
      <c r="CC32" s="169">
        <v>29508</v>
      </c>
      <c r="CD32" s="169">
        <v>9835.8340000000007</v>
      </c>
      <c r="CE32" s="169"/>
      <c r="CF32" s="169">
        <v>5152.2529999999997</v>
      </c>
      <c r="CG32" s="169">
        <v>0</v>
      </c>
      <c r="CH32" s="169"/>
      <c r="CI32" s="169">
        <v>56418.242339999997</v>
      </c>
      <c r="CJ32" s="169">
        <v>3208.317</v>
      </c>
      <c r="CK32" s="169"/>
      <c r="CL32" s="169">
        <v>2237.1999999999998</v>
      </c>
      <c r="CM32" s="169">
        <v>718.8</v>
      </c>
      <c r="CN32" s="169"/>
      <c r="CO32" s="169">
        <v>59220.726340000001</v>
      </c>
      <c r="CP32" s="169">
        <v>0</v>
      </c>
      <c r="CQ32" s="169"/>
      <c r="CR32" s="169">
        <v>2959.2974899999999</v>
      </c>
      <c r="CS32" s="169">
        <v>2334.8532399999999</v>
      </c>
      <c r="CT32" s="169"/>
      <c r="CU32" s="169" t="e">
        <f>#REF!-CU31</f>
        <v>#REF!</v>
      </c>
      <c r="CV32" s="169" t="e">
        <f>-(#REF!-CV31)</f>
        <v>#REF!</v>
      </c>
      <c r="CW32" s="169"/>
      <c r="CX32" s="169" t="e">
        <f>#REF!-CX31</f>
        <v>#REF!</v>
      </c>
      <c r="CY32" s="169" t="e">
        <f>#REF!-CY31</f>
        <v>#REF!</v>
      </c>
      <c r="CZ32" s="169" t="e">
        <f>#REF!-CZ31</f>
        <v>#REF!</v>
      </c>
      <c r="DA32" s="169" t="e">
        <f>#REF!-DA31</f>
        <v>#REF!</v>
      </c>
      <c r="DB32" s="169" t="e">
        <f>#REF!-DB31</f>
        <v>#REF!</v>
      </c>
      <c r="DC32" s="169" t="e">
        <f>#REF!-DC31</f>
        <v>#REF!</v>
      </c>
      <c r="DD32" s="169" t="e">
        <f>#REF!-DD31</f>
        <v>#REF!</v>
      </c>
      <c r="DE32" s="169" t="e">
        <f>#REF!-DE31</f>
        <v>#REF!</v>
      </c>
      <c r="DF32" s="169"/>
      <c r="DG32" s="169">
        <v>204163.37001000001</v>
      </c>
      <c r="DH32" s="169">
        <v>25020.59908</v>
      </c>
      <c r="DI32" s="169"/>
      <c r="DJ32" s="169">
        <v>23964.523000000001</v>
      </c>
      <c r="DK32" s="169">
        <v>7411.8203100000001</v>
      </c>
      <c r="DL32" s="169"/>
      <c r="DM32" s="169">
        <v>23100.462</v>
      </c>
      <c r="DN32" s="169">
        <v>7394.5703100000001</v>
      </c>
      <c r="DO32" s="169"/>
      <c r="DP32" s="169">
        <v>559.51700000000005</v>
      </c>
      <c r="DQ32" s="169">
        <v>0</v>
      </c>
      <c r="DR32" s="169"/>
      <c r="DS32" s="169">
        <v>130</v>
      </c>
      <c r="DT32" s="169" t="e">
        <f>#REF!-DT31</f>
        <v>#REF!</v>
      </c>
      <c r="DU32" s="169"/>
      <c r="DV32" s="169">
        <v>174.54400000000001</v>
      </c>
      <c r="DW32" s="169">
        <v>17.25</v>
      </c>
      <c r="DX32" s="169"/>
      <c r="DY32" s="169">
        <v>2168.1999999999998</v>
      </c>
      <c r="DZ32" s="169">
        <v>696.99775</v>
      </c>
      <c r="EA32" s="169"/>
      <c r="EB32" s="169">
        <v>270.3</v>
      </c>
      <c r="EC32" s="169">
        <v>41.25</v>
      </c>
      <c r="ED32" s="169"/>
      <c r="EE32" s="169">
        <v>74220.187489999997</v>
      </c>
      <c r="EF32" s="169">
        <v>5534.8211499999998</v>
      </c>
      <c r="EG32" s="169"/>
      <c r="EH32" s="169">
        <v>61090.815820000003</v>
      </c>
      <c r="EI32" s="169">
        <v>3195.6502300000002</v>
      </c>
      <c r="EJ32" s="169"/>
      <c r="EK32" s="169">
        <v>42278.3197</v>
      </c>
      <c r="EL32" s="169">
        <v>8086.4426400000002</v>
      </c>
      <c r="EM32" s="169"/>
      <c r="EN32" s="169">
        <v>0</v>
      </c>
      <c r="EO32" s="169">
        <v>0</v>
      </c>
      <c r="EP32" s="169"/>
      <c r="EQ32" s="169">
        <v>171.024</v>
      </c>
      <c r="ER32" s="169">
        <v>53.616999999999997</v>
      </c>
      <c r="ES32" s="169"/>
      <c r="ET32" s="169">
        <v>0</v>
      </c>
      <c r="EU32" s="169">
        <v>0</v>
      </c>
      <c r="EV32" s="169"/>
      <c r="EW32" s="169">
        <v>-6475.0891499999998</v>
      </c>
      <c r="EX32" s="169">
        <v>819.16378999999995</v>
      </c>
    </row>
    <row r="33" spans="3:155">
      <c r="C33" s="169">
        <f>C32-C31</f>
        <v>0</v>
      </c>
      <c r="D33" s="169">
        <f>D32-D31</f>
        <v>0</v>
      </c>
      <c r="E33" s="169"/>
      <c r="F33" s="169">
        <f>F32-F31</f>
        <v>0</v>
      </c>
      <c r="G33" s="169">
        <f>G32-G31</f>
        <v>0</v>
      </c>
      <c r="H33" s="169"/>
      <c r="I33" s="169">
        <f>I32-I31</f>
        <v>0</v>
      </c>
      <c r="J33" s="169">
        <f>J32-J31</f>
        <v>0</v>
      </c>
      <c r="K33" s="169"/>
      <c r="L33" s="169">
        <f>L32-L31</f>
        <v>0</v>
      </c>
      <c r="M33" s="169">
        <f>M32-M31</f>
        <v>0</v>
      </c>
      <c r="N33" s="169"/>
      <c r="O33" s="169">
        <f>O32-O31</f>
        <v>0</v>
      </c>
      <c r="P33" s="169">
        <f>P32-P31</f>
        <v>0</v>
      </c>
      <c r="Q33" s="169"/>
      <c r="R33" s="169">
        <f>R32-R31</f>
        <v>0</v>
      </c>
      <c r="S33" s="169">
        <f>S32-S31</f>
        <v>0</v>
      </c>
      <c r="T33" s="169"/>
      <c r="U33" s="169" t="e">
        <f>U32-U31</f>
        <v>#REF!</v>
      </c>
      <c r="V33" s="169">
        <f>V32-V31</f>
        <v>0</v>
      </c>
      <c r="W33" s="169"/>
      <c r="X33" s="169">
        <f>X32-X31</f>
        <v>0</v>
      </c>
      <c r="Y33" s="169">
        <f>Y32-Y31</f>
        <v>0</v>
      </c>
      <c r="Z33" s="169"/>
      <c r="AA33" s="169">
        <f>AA32-AA31</f>
        <v>0</v>
      </c>
      <c r="AB33" s="169">
        <f>AB32-AB31</f>
        <v>0</v>
      </c>
      <c r="AC33" s="169"/>
      <c r="AD33" s="169">
        <f>AD32-AD31</f>
        <v>0</v>
      </c>
      <c r="AE33" s="169">
        <f>AE32-AE31</f>
        <v>0</v>
      </c>
      <c r="AF33" s="169"/>
      <c r="AG33" s="169">
        <f>AG32-AG31</f>
        <v>0</v>
      </c>
      <c r="AH33" s="169">
        <f>AH32-AH31</f>
        <v>0</v>
      </c>
      <c r="AI33" s="169"/>
      <c r="AJ33" s="169" t="e">
        <f t="shared" ref="AJ33:AQ33" si="58">AJ32-AJ31</f>
        <v>#REF!</v>
      </c>
      <c r="AK33" s="169" t="e">
        <f t="shared" si="58"/>
        <v>#REF!</v>
      </c>
      <c r="AL33" s="169" t="e">
        <f t="shared" si="58"/>
        <v>#DIV/0!</v>
      </c>
      <c r="AM33" s="169" t="e">
        <f t="shared" si="58"/>
        <v>#REF!</v>
      </c>
      <c r="AN33" s="169" t="e">
        <f t="shared" si="58"/>
        <v>#REF!</v>
      </c>
      <c r="AO33" s="169" t="e">
        <f t="shared" si="58"/>
        <v>#DIV/0!</v>
      </c>
      <c r="AP33" s="169">
        <f t="shared" si="58"/>
        <v>0</v>
      </c>
      <c r="AQ33" s="169">
        <f t="shared" si="58"/>
        <v>0</v>
      </c>
      <c r="AR33" s="169"/>
      <c r="AS33" s="169">
        <f>AS32-AS31</f>
        <v>0</v>
      </c>
      <c r="AT33" s="169">
        <f>AT32-AT31</f>
        <v>0</v>
      </c>
      <c r="AU33" s="169"/>
      <c r="AV33" s="169" t="e">
        <f>AV32-AV31</f>
        <v>#REF!</v>
      </c>
      <c r="AW33" s="169" t="e">
        <f>AW32-AW31</f>
        <v>#REF!</v>
      </c>
      <c r="AX33" s="169" t="e">
        <f>AX32-AX31</f>
        <v>#REF!</v>
      </c>
      <c r="AY33" s="169">
        <f>AY32-AY31</f>
        <v>0</v>
      </c>
      <c r="AZ33" s="169">
        <f>AZ32-AZ31</f>
        <v>0</v>
      </c>
      <c r="BA33" s="169"/>
      <c r="BB33" s="169" t="e">
        <f>BB32-BB31</f>
        <v>#REF!</v>
      </c>
      <c r="BC33" s="169" t="e">
        <f>BC32-BC31</f>
        <v>#REF!</v>
      </c>
      <c r="BD33" s="169" t="e">
        <f>BD32-BD31</f>
        <v>#REF!</v>
      </c>
      <c r="BE33" s="169">
        <f>BE32-BE31</f>
        <v>0</v>
      </c>
      <c r="BF33" s="169">
        <f>BF32-BF31</f>
        <v>0</v>
      </c>
      <c r="BG33" s="169"/>
      <c r="BH33" s="169" t="e">
        <f t="shared" ref="BH33:BO33" si="59">BH32-BH31</f>
        <v>#REF!</v>
      </c>
      <c r="BI33" s="169" t="e">
        <f t="shared" si="59"/>
        <v>#REF!</v>
      </c>
      <c r="BJ33" s="169" t="e">
        <f t="shared" si="59"/>
        <v>#REF!</v>
      </c>
      <c r="BK33" s="169" t="e">
        <f t="shared" si="59"/>
        <v>#REF!</v>
      </c>
      <c r="BL33" s="169" t="e">
        <f t="shared" si="59"/>
        <v>#REF!</v>
      </c>
      <c r="BM33" s="169" t="e">
        <f t="shared" si="59"/>
        <v>#REF!</v>
      </c>
      <c r="BN33" s="169">
        <f t="shared" si="59"/>
        <v>0</v>
      </c>
      <c r="BO33" s="169">
        <f t="shared" si="59"/>
        <v>0</v>
      </c>
      <c r="BP33" s="169"/>
      <c r="BQ33" s="169" t="e">
        <f>BQ32-BQ31</f>
        <v>#REF!</v>
      </c>
      <c r="BR33" s="169">
        <f>BR32-BR31</f>
        <v>0</v>
      </c>
      <c r="BS33" s="169"/>
      <c r="BT33" s="169" t="e">
        <f t="shared" ref="BT33:CA33" si="60">BT32-BT31</f>
        <v>#REF!</v>
      </c>
      <c r="BU33" s="169" t="e">
        <f t="shared" si="60"/>
        <v>#REF!</v>
      </c>
      <c r="BV33" s="169" t="e">
        <f t="shared" si="60"/>
        <v>#REF!</v>
      </c>
      <c r="BW33" s="169" t="e">
        <f t="shared" si="60"/>
        <v>#REF!</v>
      </c>
      <c r="BX33" s="169" t="e">
        <f t="shared" si="60"/>
        <v>#REF!</v>
      </c>
      <c r="BY33" s="169" t="e">
        <f t="shared" si="60"/>
        <v>#REF!</v>
      </c>
      <c r="BZ33" s="169">
        <f t="shared" si="60"/>
        <v>0</v>
      </c>
      <c r="CA33" s="169">
        <f t="shared" si="60"/>
        <v>0</v>
      </c>
      <c r="CB33" s="169"/>
      <c r="CC33" s="169">
        <f>CC32-CC31</f>
        <v>0</v>
      </c>
      <c r="CD33" s="169">
        <f>CD32-CD31</f>
        <v>0</v>
      </c>
      <c r="CE33" s="169"/>
      <c r="CF33" s="169">
        <f>CF32-CF31</f>
        <v>0</v>
      </c>
      <c r="CG33" s="169">
        <f>CG32-CG31</f>
        <v>0</v>
      </c>
      <c r="CH33" s="169"/>
      <c r="CI33" s="169">
        <f>CI32-CI31</f>
        <v>0</v>
      </c>
      <c r="CJ33" s="169">
        <f>CJ32-CJ31</f>
        <v>0</v>
      </c>
      <c r="CK33" s="169"/>
      <c r="CL33" s="169">
        <f>CL32-CL31</f>
        <v>0</v>
      </c>
      <c r="CM33" s="169">
        <f>CM32-CM31</f>
        <v>0</v>
      </c>
      <c r="CN33" s="169"/>
      <c r="CO33" s="169">
        <f>CO32-CO31</f>
        <v>0</v>
      </c>
      <c r="CP33" s="169">
        <f>CP32-CP31</f>
        <v>0</v>
      </c>
      <c r="CQ33" s="169"/>
      <c r="CR33" s="169">
        <f>CR32-CR31</f>
        <v>0</v>
      </c>
      <c r="CS33" s="169">
        <f>CS32-CS31</f>
        <v>0</v>
      </c>
      <c r="CT33" s="169"/>
      <c r="CU33" s="169" t="e">
        <f>CU32-CU31</f>
        <v>#REF!</v>
      </c>
      <c r="CV33" s="169" t="e">
        <f>CV32-CV31</f>
        <v>#REF!</v>
      </c>
      <c r="CW33" s="169"/>
      <c r="CX33" s="169" t="e">
        <f t="shared" ref="CX33:DH33" si="61">CX32-CX31</f>
        <v>#REF!</v>
      </c>
      <c r="CY33" s="169" t="e">
        <f t="shared" si="61"/>
        <v>#REF!</v>
      </c>
      <c r="CZ33" s="169" t="e">
        <f t="shared" si="61"/>
        <v>#REF!</v>
      </c>
      <c r="DA33" s="169" t="e">
        <f t="shared" si="61"/>
        <v>#REF!</v>
      </c>
      <c r="DB33" s="169" t="e">
        <f t="shared" si="61"/>
        <v>#REF!</v>
      </c>
      <c r="DC33" s="169" t="e">
        <f t="shared" si="61"/>
        <v>#REF!</v>
      </c>
      <c r="DD33" s="169" t="e">
        <f t="shared" si="61"/>
        <v>#REF!</v>
      </c>
      <c r="DE33" s="169" t="e">
        <f t="shared" si="61"/>
        <v>#REF!</v>
      </c>
      <c r="DF33" s="169">
        <f t="shared" si="61"/>
        <v>0</v>
      </c>
      <c r="DG33" s="169">
        <f t="shared" si="61"/>
        <v>0</v>
      </c>
      <c r="DH33" s="169">
        <f t="shared" si="61"/>
        <v>0</v>
      </c>
      <c r="DI33" s="169"/>
      <c r="DJ33" s="169">
        <f>DJ32-DJ31</f>
        <v>0</v>
      </c>
      <c r="DK33" s="169">
        <f>DK32-DK31</f>
        <v>0</v>
      </c>
      <c r="DL33" s="169"/>
      <c r="DM33" s="169">
        <f>DM32-DM31</f>
        <v>0</v>
      </c>
      <c r="DN33" s="169">
        <f>DN32-DN31</f>
        <v>0</v>
      </c>
      <c r="DO33" s="169"/>
      <c r="DP33" s="169">
        <f>DP32-DP31</f>
        <v>0</v>
      </c>
      <c r="DQ33" s="169">
        <f>DQ32-DQ31</f>
        <v>0</v>
      </c>
      <c r="DR33" s="169"/>
      <c r="DS33" s="169">
        <f>DS32-DS31</f>
        <v>0</v>
      </c>
      <c r="DT33" s="169" t="e">
        <f>DT32-DT31</f>
        <v>#REF!</v>
      </c>
      <c r="DU33" s="169"/>
      <c r="DV33" s="169">
        <f>DV32-DV31</f>
        <v>0</v>
      </c>
      <c r="DW33" s="169">
        <f>DW32-DW31</f>
        <v>0</v>
      </c>
      <c r="DX33" s="169"/>
      <c r="DY33" s="169">
        <f>DY32-DY31</f>
        <v>0</v>
      </c>
      <c r="DZ33" s="169">
        <f>DZ32-DZ31</f>
        <v>0</v>
      </c>
      <c r="EA33" s="169"/>
      <c r="EB33" s="169">
        <f>EB32-EB31</f>
        <v>0</v>
      </c>
      <c r="EC33" s="169">
        <f>EC32-EC31</f>
        <v>0</v>
      </c>
      <c r="ED33" s="169"/>
      <c r="EE33" s="169">
        <f>EE32-EE31</f>
        <v>0</v>
      </c>
      <c r="EF33" s="169">
        <f>EF32-EF31</f>
        <v>0</v>
      </c>
      <c r="EG33" s="169"/>
      <c r="EH33" s="169">
        <f>EH32-EH31</f>
        <v>0</v>
      </c>
      <c r="EI33" s="169">
        <f>EI32-EI31</f>
        <v>0</v>
      </c>
      <c r="EJ33" s="169"/>
      <c r="EK33" s="169">
        <f>EK32-EK31</f>
        <v>0</v>
      </c>
      <c r="EL33" s="169">
        <f>EL32-EL31</f>
        <v>0</v>
      </c>
      <c r="EM33" s="169"/>
      <c r="EN33" s="169">
        <f>EN32-EN31</f>
        <v>0</v>
      </c>
      <c r="EO33" s="169">
        <f>EO32-EO31</f>
        <v>0</v>
      </c>
      <c r="EP33" s="169"/>
      <c r="EQ33" s="169">
        <f>EQ32-EQ31</f>
        <v>0</v>
      </c>
      <c r="ER33" s="169">
        <f>ER32-ER31</f>
        <v>0</v>
      </c>
      <c r="ES33" s="169"/>
      <c r="ET33" s="169">
        <f>ET32-ET31</f>
        <v>0</v>
      </c>
      <c r="EU33" s="169">
        <f>EU32-EU31</f>
        <v>0</v>
      </c>
      <c r="EV33" s="169"/>
      <c r="EW33" s="169">
        <f>EW32-EW31</f>
        <v>0</v>
      </c>
      <c r="EX33" s="169">
        <f>EX32-EX31</f>
        <v>0</v>
      </c>
      <c r="EY33" s="171"/>
    </row>
  </sheetData>
  <customSheetViews>
    <customSheetView guid="{61528DAC-5C4C-48F4-ADE2-8A724B05A086}" scale="70" showPageBreaks="1" printArea="1" hiddenColumns="1" view="pageBreakPreview" topLeftCell="EB1">
      <selection activeCell="CJ21" sqref="CJ21"/>
      <pageMargins left="0.70866141732283472" right="0.19685039370078741" top="0.27559055118110237" bottom="0.31496062992125984" header="0.31496062992125984" footer="0.31496062992125984"/>
      <pageSetup paperSize="9" scale="60" fitToWidth="11" orientation="landscape" r:id="rId1"/>
    </customSheetView>
    <customSheetView guid="{B30CE22D-C12F-4E12-8BB9-3AAE0A6991CC}" scale="75" showPageBreaks="1" fitToPage="1" printArea="1" hiddenColumns="1" view="pageBreakPreview" topLeftCell="A10">
      <selection activeCell="G14" sqref="G14:G31"/>
      <colBreaks count="6" manualBreakCount="6">
        <brk id="17" max="30" man="1"/>
        <brk id="35" max="13" man="1"/>
        <brk id="59" max="13" man="1"/>
        <brk id="92" max="13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53" fitToWidth="7" orientation="landscape" r:id="rId2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3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4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8"/>
    </customSheetView>
    <customSheetView guid="{5BFCA170-DEAE-4D2C-98A0-1E68B427AC01}" scale="75" showPageBreaks="1" printArea="1" hiddenColumns="1" view="pageBreakPreview" topLeftCell="A10">
      <pane xSplit="2" ySplit="4" topLeftCell="BP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</customSheetViews>
  <mergeCells count="69">
    <mergeCell ref="DD8:DF8"/>
    <mergeCell ref="AY9:BA11"/>
    <mergeCell ref="AV9:AX11"/>
    <mergeCell ref="AS9:AU11"/>
    <mergeCell ref="BB9:BD11"/>
    <mergeCell ref="CI9:CK11"/>
    <mergeCell ref="CL9:CN11"/>
    <mergeCell ref="CR9:CT11"/>
    <mergeCell ref="BW9:BY11"/>
    <mergeCell ref="DA9:DC11"/>
    <mergeCell ref="BZ8:CB11"/>
    <mergeCell ref="CC8:CN8"/>
    <mergeCell ref="CX8:CZ11"/>
    <mergeCell ref="CC9:CE11"/>
    <mergeCell ref="CF9:CH11"/>
    <mergeCell ref="DA8:DC8"/>
    <mergeCell ref="AD1:AF1"/>
    <mergeCell ref="I8:AX8"/>
    <mergeCell ref="AD2:AF2"/>
    <mergeCell ref="AD3:AF3"/>
    <mergeCell ref="X1:Z1"/>
    <mergeCell ref="B5:Z5"/>
    <mergeCell ref="I6:X6"/>
    <mergeCell ref="B4:Z4"/>
    <mergeCell ref="B7:B12"/>
    <mergeCell ref="C7:E11"/>
    <mergeCell ref="O9:Q11"/>
    <mergeCell ref="U9:W11"/>
    <mergeCell ref="X9:Z11"/>
    <mergeCell ref="F8:H11"/>
    <mergeCell ref="X3:Z3"/>
    <mergeCell ref="I9:K11"/>
    <mergeCell ref="A31:B31"/>
    <mergeCell ref="BT9:BV11"/>
    <mergeCell ref="BN9:BP11"/>
    <mergeCell ref="BE9:BG11"/>
    <mergeCell ref="BH9:BJ11"/>
    <mergeCell ref="AA9:AC11"/>
    <mergeCell ref="A7:A12"/>
    <mergeCell ref="L9:N11"/>
    <mergeCell ref="R9:T11"/>
    <mergeCell ref="BQ9:BS11"/>
    <mergeCell ref="AM9:AO11"/>
    <mergeCell ref="AD9:AF11"/>
    <mergeCell ref="AG9:AI11"/>
    <mergeCell ref="BK9:BM11"/>
    <mergeCell ref="AJ9:AL11"/>
    <mergeCell ref="AP9:AR11"/>
    <mergeCell ref="EW7:EY11"/>
    <mergeCell ref="DJ8:EV8"/>
    <mergeCell ref="DG7:DI11"/>
    <mergeCell ref="DP11:DR11"/>
    <mergeCell ref="DS11:DU11"/>
    <mergeCell ref="ET9:EV11"/>
    <mergeCell ref="EE9:EG11"/>
    <mergeCell ref="DJ7:EV7"/>
    <mergeCell ref="DJ9:DL11"/>
    <mergeCell ref="EQ9:ES11"/>
    <mergeCell ref="EN9:EP11"/>
    <mergeCell ref="DM9:DX9"/>
    <mergeCell ref="DY9:EA11"/>
    <mergeCell ref="EH9:EJ11"/>
    <mergeCell ref="EK9:EM11"/>
    <mergeCell ref="CO9:CQ11"/>
    <mergeCell ref="CU9:CW11"/>
    <mergeCell ref="DD9:DF11"/>
    <mergeCell ref="EB9:ED11"/>
    <mergeCell ref="DM11:DO11"/>
    <mergeCell ref="DV11:DX11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60" fitToWidth="11" orientation="landscape" r:id="rId10"/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2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6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</customSheetViews>
  <pageMargins left="0.7" right="0.7" top="0.75" bottom="0.75" header="0.3" footer="0.3"/>
  <pageSetup paperSize="9" orientation="portrait" verticalDpi="0" r:id="rId8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B31C8DB7-3E78-4144-A6B5-8DE36DE63F0E}" topLeftCell="A16">
      <pageMargins left="0.7" right="0.7" top="0.75" bottom="0.75" header="0.3" footer="0.3"/>
      <pageSetup paperSize="9" orientation="portrait" r:id="rId2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3" sqref="F23"/>
    </sheetView>
  </sheetViews>
  <sheetFormatPr defaultRowHeight="12.75"/>
  <sheetData/>
  <customSheetViews>
    <customSheetView guid="{61528DAC-5C4C-48F4-ADE2-8A724B05A086}">
      <selection activeCell="F23" sqref="F23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38" sqref="L38"/>
    </sheetView>
  </sheetViews>
  <sheetFormatPr defaultRowHeight="12.75"/>
  <sheetData/>
  <customSheetViews>
    <customSheetView guid="{61528DAC-5C4C-48F4-ADE2-8A724B05A086}">
      <selection activeCell="L38" sqref="L38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selection activeCell="L38" sqref="L3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B30CE22D-C12F-4E12-8BB9-3AAE0A6991CC}" state="hidden">
      <pageMargins left="0.7" right="0.7" top="0.75" bottom="0.75" header="0.3" footer="0.3"/>
    </customSheetView>
    <customSheetView guid="{5BFCA170-DEAE-4D2C-98A0-1E68B427AC01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8"/>
  <sheetViews>
    <sheetView view="pageBreakPreview" zoomScale="60" workbookViewId="0">
      <selection activeCell="C135" sqref="C135"/>
    </sheetView>
  </sheetViews>
  <sheetFormatPr defaultRowHeight="15.75"/>
  <cols>
    <col min="1" max="1" width="16.2851562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9" t="s">
        <v>399</v>
      </c>
      <c r="B1" s="429"/>
      <c r="C1" s="429"/>
      <c r="D1" s="429"/>
      <c r="E1" s="429"/>
      <c r="F1" s="429"/>
    </row>
    <row r="2" spans="1:6" ht="20.25">
      <c r="A2" s="429" t="s">
        <v>416</v>
      </c>
      <c r="B2" s="429"/>
      <c r="C2" s="429"/>
      <c r="D2" s="429"/>
      <c r="E2" s="429"/>
      <c r="F2" s="429"/>
    </row>
    <row r="3" spans="1:6" ht="101.25">
      <c r="A3" s="353" t="s">
        <v>0</v>
      </c>
      <c r="B3" s="353" t="s">
        <v>1</v>
      </c>
      <c r="C3" s="354" t="s">
        <v>402</v>
      </c>
      <c r="D3" s="355" t="s">
        <v>415</v>
      </c>
      <c r="E3" s="354" t="s">
        <v>2</v>
      </c>
      <c r="F3" s="356" t="s">
        <v>3</v>
      </c>
    </row>
    <row r="4" spans="1:6" s="6" customFormat="1" ht="20.25">
      <c r="A4" s="357"/>
      <c r="B4" s="358" t="s">
        <v>4</v>
      </c>
      <c r="C4" s="359">
        <f>C5+C12+C17+C22+C24+C28+C7</f>
        <v>147500</v>
      </c>
      <c r="D4" s="359">
        <f>D5+D12+D17+D22+D24+D28+D7</f>
        <v>44043.996149999999</v>
      </c>
      <c r="E4" s="359">
        <f>SUM(D4/C4*100)</f>
        <v>29.860336372881356</v>
      </c>
      <c r="F4" s="359">
        <f>SUM(D4-C4)</f>
        <v>-103456.00385000001</v>
      </c>
    </row>
    <row r="5" spans="1:6" s="6" customFormat="1" ht="20.25">
      <c r="A5" s="357">
        <v>1010000</v>
      </c>
      <c r="B5" s="358" t="s">
        <v>5</v>
      </c>
      <c r="C5" s="359">
        <f>C6</f>
        <v>123798.5</v>
      </c>
      <c r="D5" s="359">
        <f>D6</f>
        <v>36487.36924</v>
      </c>
      <c r="E5" s="359">
        <f t="shared" ref="E5:E71" si="0">SUM(D5/C5*100)</f>
        <v>29.473191710723473</v>
      </c>
      <c r="F5" s="359">
        <f t="shared" ref="F5:F72" si="1">SUM(D5-C5)</f>
        <v>-87311.13076</v>
      </c>
    </row>
    <row r="6" spans="1:6" ht="20.25">
      <c r="A6" s="360">
        <v>1010200001</v>
      </c>
      <c r="B6" s="361" t="s">
        <v>224</v>
      </c>
      <c r="C6" s="362">
        <v>123798.5</v>
      </c>
      <c r="D6" s="363">
        <v>36487.36924</v>
      </c>
      <c r="E6" s="362">
        <f t="shared" si="0"/>
        <v>29.473191710723473</v>
      </c>
      <c r="F6" s="362">
        <f t="shared" si="1"/>
        <v>-87311.13076</v>
      </c>
    </row>
    <row r="7" spans="1:6" ht="40.5">
      <c r="A7" s="357">
        <v>1030000</v>
      </c>
      <c r="B7" s="364" t="s">
        <v>266</v>
      </c>
      <c r="C7" s="359">
        <f>C8+C10+C9</f>
        <v>5337</v>
      </c>
      <c r="D7" s="359">
        <f>D8+D10+D9+D11</f>
        <v>1665.31088</v>
      </c>
      <c r="E7" s="362">
        <f t="shared" si="0"/>
        <v>31.203126850290424</v>
      </c>
      <c r="F7" s="362">
        <f t="shared" si="1"/>
        <v>-3671.68912</v>
      </c>
    </row>
    <row r="8" spans="1:6" ht="20.25">
      <c r="A8" s="360">
        <v>1030223001</v>
      </c>
      <c r="B8" s="361" t="s">
        <v>268</v>
      </c>
      <c r="C8" s="362">
        <v>1814.9069999999999</v>
      </c>
      <c r="D8" s="363">
        <v>762.51611000000003</v>
      </c>
      <c r="E8" s="362">
        <f t="shared" si="0"/>
        <v>42.014059673581073</v>
      </c>
      <c r="F8" s="362">
        <f>SUM(D8-C8)</f>
        <v>-1052.3908899999999</v>
      </c>
    </row>
    <row r="9" spans="1:6" ht="20.25">
      <c r="A9" s="360">
        <v>1030224001</v>
      </c>
      <c r="B9" s="361" t="s">
        <v>274</v>
      </c>
      <c r="C9" s="362">
        <v>21.959</v>
      </c>
      <c r="D9" s="363">
        <v>4.5745899999999997</v>
      </c>
      <c r="E9" s="362">
        <f t="shared" si="0"/>
        <v>20.832414955143676</v>
      </c>
      <c r="F9" s="362">
        <f>SUM(D9-C9)</f>
        <v>-17.384409999999999</v>
      </c>
    </row>
    <row r="10" spans="1:6" ht="20.25">
      <c r="A10" s="360">
        <v>1030225001</v>
      </c>
      <c r="B10" s="361" t="s">
        <v>267</v>
      </c>
      <c r="C10" s="362">
        <v>3500.134</v>
      </c>
      <c r="D10" s="363">
        <v>1048.46407</v>
      </c>
      <c r="E10" s="362">
        <f t="shared" si="0"/>
        <v>29.954969438312933</v>
      </c>
      <c r="F10" s="362">
        <f t="shared" si="1"/>
        <v>-2451.66993</v>
      </c>
    </row>
    <row r="11" spans="1:6" ht="20.25">
      <c r="A11" s="360">
        <v>1030226001</v>
      </c>
      <c r="B11" s="361" t="s">
        <v>276</v>
      </c>
      <c r="C11" s="362">
        <v>0</v>
      </c>
      <c r="D11" s="363">
        <v>-150.24388999999999</v>
      </c>
      <c r="E11" s="362" t="e">
        <f t="shared" si="0"/>
        <v>#DIV/0!</v>
      </c>
      <c r="F11" s="362">
        <f t="shared" si="1"/>
        <v>-150.24388999999999</v>
      </c>
    </row>
    <row r="12" spans="1:6" s="6" customFormat="1" ht="20.25">
      <c r="A12" s="357">
        <v>1050000</v>
      </c>
      <c r="B12" s="358" t="s">
        <v>6</v>
      </c>
      <c r="C12" s="359">
        <f>SUM(C13:C16)</f>
        <v>12264.5</v>
      </c>
      <c r="D12" s="359">
        <f>SUM(D13:D16)</f>
        <v>4013.3167400000002</v>
      </c>
      <c r="E12" s="359">
        <f t="shared" si="0"/>
        <v>32.723035916670071</v>
      </c>
      <c r="F12" s="359">
        <f t="shared" si="1"/>
        <v>-8251.1832599999998</v>
      </c>
    </row>
    <row r="13" spans="1:6" s="6" customFormat="1" ht="20.25">
      <c r="A13" s="360">
        <v>1050100000</v>
      </c>
      <c r="B13" s="365" t="s">
        <v>405</v>
      </c>
      <c r="C13" s="362">
        <v>1273.0999999999999</v>
      </c>
      <c r="D13" s="362">
        <v>531.36558000000002</v>
      </c>
      <c r="E13" s="362">
        <f t="shared" si="0"/>
        <v>41.737929463514263</v>
      </c>
      <c r="F13" s="362">
        <f t="shared" si="1"/>
        <v>-741.73441999999989</v>
      </c>
    </row>
    <row r="14" spans="1:6" ht="20.25">
      <c r="A14" s="360">
        <v>1050200000</v>
      </c>
      <c r="B14" s="365" t="s">
        <v>232</v>
      </c>
      <c r="C14" s="366">
        <v>9543</v>
      </c>
      <c r="D14" s="363">
        <v>2646.35464</v>
      </c>
      <c r="E14" s="362">
        <f t="shared" si="0"/>
        <v>27.730846065178667</v>
      </c>
      <c r="F14" s="362">
        <f t="shared" si="1"/>
        <v>-6896.6453600000004</v>
      </c>
    </row>
    <row r="15" spans="1:6" ht="23.25" customHeight="1">
      <c r="A15" s="360">
        <v>1050300000</v>
      </c>
      <c r="B15" s="365" t="s">
        <v>225</v>
      </c>
      <c r="C15" s="366">
        <v>1248.4000000000001</v>
      </c>
      <c r="D15" s="363">
        <v>798.38652000000002</v>
      </c>
      <c r="E15" s="362">
        <f t="shared" si="0"/>
        <v>63.952781159884651</v>
      </c>
      <c r="F15" s="362">
        <f t="shared" si="1"/>
        <v>-450.01348000000007</v>
      </c>
    </row>
    <row r="16" spans="1:6" ht="40.5">
      <c r="A16" s="360">
        <v>1050400002</v>
      </c>
      <c r="B16" s="361" t="s">
        <v>253</v>
      </c>
      <c r="C16" s="366">
        <v>200</v>
      </c>
      <c r="D16" s="363">
        <v>37.21</v>
      </c>
      <c r="E16" s="362">
        <f t="shared" si="0"/>
        <v>18.605</v>
      </c>
      <c r="F16" s="362">
        <f t="shared" si="1"/>
        <v>-162.79</v>
      </c>
    </row>
    <row r="17" spans="1:6" s="6" customFormat="1" ht="24" customHeight="1">
      <c r="A17" s="357">
        <v>1060000</v>
      </c>
      <c r="B17" s="358" t="s">
        <v>133</v>
      </c>
      <c r="C17" s="359">
        <f>SUM(C18:C21)</f>
        <v>2300</v>
      </c>
      <c r="D17" s="359">
        <f>SUM(D18:D21)</f>
        <v>305.38414999999998</v>
      </c>
      <c r="E17" s="359">
        <f t="shared" si="0"/>
        <v>13.277571739130433</v>
      </c>
      <c r="F17" s="359">
        <f t="shared" si="1"/>
        <v>-1994.6158500000001</v>
      </c>
    </row>
    <row r="18" spans="1:6" s="6" customFormat="1" ht="18" customHeight="1">
      <c r="A18" s="360">
        <v>1060100000</v>
      </c>
      <c r="B18" s="365" t="s">
        <v>8</v>
      </c>
      <c r="C18" s="362">
        <v>0</v>
      </c>
      <c r="D18" s="363">
        <v>0</v>
      </c>
      <c r="E18" s="359" t="e">
        <f t="shared" si="0"/>
        <v>#DIV/0!</v>
      </c>
      <c r="F18" s="359">
        <f t="shared" si="1"/>
        <v>0</v>
      </c>
    </row>
    <row r="19" spans="1:6" s="6" customFormat="1" ht="21" customHeight="1">
      <c r="A19" s="360">
        <v>1060200000</v>
      </c>
      <c r="B19" s="365" t="s">
        <v>120</v>
      </c>
      <c r="C19" s="362">
        <v>0</v>
      </c>
      <c r="D19" s="363">
        <v>0</v>
      </c>
      <c r="E19" s="359" t="e">
        <f t="shared" si="0"/>
        <v>#DIV/0!</v>
      </c>
      <c r="F19" s="359">
        <f t="shared" si="1"/>
        <v>0</v>
      </c>
    </row>
    <row r="20" spans="1:6" s="6" customFormat="1" ht="21.75" customHeight="1">
      <c r="A20" s="360">
        <v>1060400000</v>
      </c>
      <c r="B20" s="365" t="s">
        <v>265</v>
      </c>
      <c r="C20" s="362">
        <v>2300</v>
      </c>
      <c r="D20" s="363">
        <v>305.38414999999998</v>
      </c>
      <c r="E20" s="362">
        <f t="shared" si="0"/>
        <v>13.277571739130433</v>
      </c>
      <c r="F20" s="362">
        <f t="shared" si="1"/>
        <v>-1994.6158500000001</v>
      </c>
    </row>
    <row r="21" spans="1:6" ht="22.5" customHeight="1">
      <c r="A21" s="360">
        <v>1060600000</v>
      </c>
      <c r="B21" s="365" t="s">
        <v>7</v>
      </c>
      <c r="C21" s="362">
        <v>0</v>
      </c>
      <c r="D21" s="363">
        <v>0</v>
      </c>
      <c r="E21" s="362" t="e">
        <f t="shared" si="0"/>
        <v>#DIV/0!</v>
      </c>
      <c r="F21" s="362">
        <f t="shared" si="1"/>
        <v>0</v>
      </c>
    </row>
    <row r="22" spans="1:6" s="6" customFormat="1" ht="42" customHeight="1">
      <c r="A22" s="357">
        <v>1070000</v>
      </c>
      <c r="B22" s="364" t="s">
        <v>9</v>
      </c>
      <c r="C22" s="359">
        <f>SUM(C23)</f>
        <v>1100</v>
      </c>
      <c r="D22" s="359">
        <f>SUM(D23)</f>
        <v>554.16201999999998</v>
      </c>
      <c r="E22" s="359">
        <f t="shared" si="0"/>
        <v>50.378365454545445</v>
      </c>
      <c r="F22" s="359">
        <f t="shared" si="1"/>
        <v>-545.83798000000002</v>
      </c>
    </row>
    <row r="23" spans="1:6" ht="41.25" customHeight="1">
      <c r="A23" s="360">
        <v>1070102001</v>
      </c>
      <c r="B23" s="361" t="s">
        <v>233</v>
      </c>
      <c r="C23" s="362">
        <v>1100</v>
      </c>
      <c r="D23" s="363">
        <v>554.16201999999998</v>
      </c>
      <c r="E23" s="362">
        <f t="shared" si="0"/>
        <v>50.378365454545445</v>
      </c>
      <c r="F23" s="362">
        <f t="shared" si="1"/>
        <v>-545.83798000000002</v>
      </c>
    </row>
    <row r="24" spans="1:6" s="6" customFormat="1" ht="20.25">
      <c r="A24" s="357">
        <v>1080000</v>
      </c>
      <c r="B24" s="358" t="s">
        <v>10</v>
      </c>
      <c r="C24" s="359">
        <f>C25+C26+C27</f>
        <v>2700</v>
      </c>
      <c r="D24" s="359">
        <f>D25+D26+D27</f>
        <v>1018.45312</v>
      </c>
      <c r="E24" s="359">
        <f t="shared" si="0"/>
        <v>37.720485925925928</v>
      </c>
      <c r="F24" s="359">
        <f t="shared" si="1"/>
        <v>-1681.5468799999999</v>
      </c>
    </row>
    <row r="25" spans="1:6" ht="30.75" customHeight="1">
      <c r="A25" s="360">
        <v>1080300001</v>
      </c>
      <c r="B25" s="361" t="s">
        <v>234</v>
      </c>
      <c r="C25" s="362">
        <v>1900</v>
      </c>
      <c r="D25" s="432">
        <v>863.10937000000001</v>
      </c>
      <c r="E25" s="362">
        <f t="shared" si="0"/>
        <v>45.426808947368421</v>
      </c>
      <c r="F25" s="362">
        <f t="shared" si="1"/>
        <v>-1036.8906299999999</v>
      </c>
    </row>
    <row r="26" spans="1:6" ht="30.75" customHeight="1">
      <c r="A26" s="360">
        <v>1080600001</v>
      </c>
      <c r="B26" s="361" t="s">
        <v>223</v>
      </c>
      <c r="C26" s="362">
        <v>0</v>
      </c>
      <c r="D26" s="363">
        <v>0</v>
      </c>
      <c r="E26" s="362" t="e">
        <f>SUM(D26/C26*100)</f>
        <v>#DIV/0!</v>
      </c>
      <c r="F26" s="362">
        <f t="shared" si="1"/>
        <v>0</v>
      </c>
    </row>
    <row r="27" spans="1:6" ht="86.25" customHeight="1">
      <c r="A27" s="360">
        <v>1080700001</v>
      </c>
      <c r="B27" s="361" t="s">
        <v>222</v>
      </c>
      <c r="C27" s="362">
        <v>800</v>
      </c>
      <c r="D27" s="363">
        <v>155.34375</v>
      </c>
      <c r="E27" s="362">
        <f t="shared" si="0"/>
        <v>19.41796875</v>
      </c>
      <c r="F27" s="362">
        <f t="shared" si="1"/>
        <v>-644.65625</v>
      </c>
    </row>
    <row r="28" spans="1:6" s="15" customFormat="1" ht="40.5">
      <c r="A28" s="458">
        <v>1090000000</v>
      </c>
      <c r="B28" s="364" t="s">
        <v>226</v>
      </c>
      <c r="C28" s="359">
        <f>C29+C30+C31+C32</f>
        <v>0</v>
      </c>
      <c r="D28" s="359">
        <f>D29+D30+D31+D32</f>
        <v>0</v>
      </c>
      <c r="E28" s="362" t="e">
        <f t="shared" si="0"/>
        <v>#DIV/0!</v>
      </c>
      <c r="F28" s="359">
        <f t="shared" si="1"/>
        <v>0</v>
      </c>
    </row>
    <row r="29" spans="1:6" s="15" customFormat="1" ht="17.25" customHeight="1">
      <c r="A29" s="360">
        <v>1090100000</v>
      </c>
      <c r="B29" s="361" t="s">
        <v>122</v>
      </c>
      <c r="C29" s="362">
        <v>0</v>
      </c>
      <c r="D29" s="363">
        <v>0</v>
      </c>
      <c r="E29" s="362" t="e">
        <f t="shared" si="0"/>
        <v>#DIV/0!</v>
      </c>
      <c r="F29" s="362">
        <f t="shared" si="1"/>
        <v>0</v>
      </c>
    </row>
    <row r="30" spans="1:6" s="15" customFormat="1" ht="17.25" customHeight="1">
      <c r="A30" s="360">
        <v>1090400000</v>
      </c>
      <c r="B30" s="361" t="s">
        <v>123</v>
      </c>
      <c r="C30" s="362">
        <v>0</v>
      </c>
      <c r="D30" s="363">
        <v>0</v>
      </c>
      <c r="E30" s="362" t="e">
        <f t="shared" si="0"/>
        <v>#DIV/0!</v>
      </c>
      <c r="F30" s="362">
        <f t="shared" si="1"/>
        <v>0</v>
      </c>
    </row>
    <row r="31" spans="1:6" s="15" customFormat="1" ht="30" customHeight="1">
      <c r="A31" s="360">
        <v>1090600000</v>
      </c>
      <c r="B31" s="361" t="s">
        <v>124</v>
      </c>
      <c r="C31" s="362">
        <v>0</v>
      </c>
      <c r="D31" s="363">
        <v>0</v>
      </c>
      <c r="E31" s="362" t="e">
        <f t="shared" si="0"/>
        <v>#DIV/0!</v>
      </c>
      <c r="F31" s="362">
        <f t="shared" si="1"/>
        <v>0</v>
      </c>
    </row>
    <row r="32" spans="1:6" s="15" customFormat="1" ht="1.5" customHeight="1">
      <c r="A32" s="360">
        <v>1090700000</v>
      </c>
      <c r="B32" s="361" t="s">
        <v>125</v>
      </c>
      <c r="C32" s="362">
        <v>0</v>
      </c>
      <c r="D32" s="363">
        <v>0</v>
      </c>
      <c r="E32" s="362" t="e">
        <f t="shared" si="0"/>
        <v>#DIV/0!</v>
      </c>
      <c r="F32" s="362">
        <f t="shared" si="1"/>
        <v>0</v>
      </c>
    </row>
    <row r="33" spans="1:6" s="6" customFormat="1" ht="33.75" customHeight="1">
      <c r="A33" s="357"/>
      <c r="B33" s="358" t="s">
        <v>12</v>
      </c>
      <c r="C33" s="359">
        <f>C34+C43+C45+C48+C51+C53+C59</f>
        <v>20634</v>
      </c>
      <c r="D33" s="359">
        <f>D34+D43+D45+D48+D51+D53+D59</f>
        <v>5305.0856299999996</v>
      </c>
      <c r="E33" s="359">
        <f t="shared" si="0"/>
        <v>25.710408209750895</v>
      </c>
      <c r="F33" s="359">
        <f t="shared" si="1"/>
        <v>-15328.91437</v>
      </c>
    </row>
    <row r="34" spans="1:6" s="6" customFormat="1" ht="60.75" customHeight="1">
      <c r="A34" s="357">
        <v>1110000</v>
      </c>
      <c r="B34" s="364" t="s">
        <v>126</v>
      </c>
      <c r="C34" s="359">
        <f>SUM(C35:C42)</f>
        <v>9900</v>
      </c>
      <c r="D34" s="484">
        <f>SUM(D35+D37+D38+D40+D41+D42)</f>
        <v>2608.7320099999997</v>
      </c>
      <c r="E34" s="359">
        <f t="shared" si="0"/>
        <v>26.350828383838383</v>
      </c>
      <c r="F34" s="359">
        <f t="shared" si="1"/>
        <v>-7291.2679900000003</v>
      </c>
    </row>
    <row r="35" spans="1:6" s="6" customFormat="1" ht="34.5" customHeight="1">
      <c r="A35" s="360">
        <v>1110105005</v>
      </c>
      <c r="B35" s="361" t="s">
        <v>305</v>
      </c>
      <c r="C35" s="362">
        <v>30</v>
      </c>
      <c r="D35" s="362">
        <v>17.61</v>
      </c>
      <c r="E35" s="362">
        <f t="shared" si="0"/>
        <v>58.699999999999996</v>
      </c>
      <c r="F35" s="362">
        <f t="shared" si="1"/>
        <v>-12.39</v>
      </c>
    </row>
    <row r="36" spans="1:6" ht="27.75" customHeight="1">
      <c r="A36" s="360">
        <v>1110305005</v>
      </c>
      <c r="B36" s="365" t="s">
        <v>235</v>
      </c>
      <c r="C36" s="362">
        <v>0</v>
      </c>
      <c r="D36" s="363">
        <v>0</v>
      </c>
      <c r="E36" s="362" t="e">
        <f t="shared" si="0"/>
        <v>#DIV/0!</v>
      </c>
      <c r="F36" s="362">
        <f t="shared" si="1"/>
        <v>0</v>
      </c>
    </row>
    <row r="37" spans="1:6" ht="20.25">
      <c r="A37" s="367">
        <v>1110501101</v>
      </c>
      <c r="B37" s="368" t="s">
        <v>221</v>
      </c>
      <c r="C37" s="366">
        <v>9000</v>
      </c>
      <c r="D37" s="363">
        <v>2325.4526799999999</v>
      </c>
      <c r="E37" s="362">
        <f t="shared" si="0"/>
        <v>25.838363111111111</v>
      </c>
      <c r="F37" s="362">
        <f t="shared" si="1"/>
        <v>-6674.5473199999997</v>
      </c>
    </row>
    <row r="38" spans="1:6" ht="20.25" customHeight="1">
      <c r="A38" s="360">
        <v>1110503505</v>
      </c>
      <c r="B38" s="365" t="s">
        <v>220</v>
      </c>
      <c r="C38" s="366">
        <v>300</v>
      </c>
      <c r="D38" s="363">
        <v>67.561000000000007</v>
      </c>
      <c r="E38" s="362">
        <f t="shared" si="0"/>
        <v>22.520333333333337</v>
      </c>
      <c r="F38" s="362">
        <f t="shared" si="1"/>
        <v>-232.43899999999999</v>
      </c>
    </row>
    <row r="39" spans="1:6" ht="131.25" customHeight="1">
      <c r="A39" s="360">
        <v>1110502000</v>
      </c>
      <c r="B39" s="361" t="s">
        <v>262</v>
      </c>
      <c r="C39" s="369">
        <v>0</v>
      </c>
      <c r="D39" s="363">
        <v>0</v>
      </c>
      <c r="E39" s="362" t="e">
        <f t="shared" si="0"/>
        <v>#DIV/0!</v>
      </c>
      <c r="F39" s="362">
        <f t="shared" si="1"/>
        <v>0</v>
      </c>
    </row>
    <row r="40" spans="1:6" s="15" customFormat="1" ht="20.25">
      <c r="A40" s="360">
        <v>1110701505</v>
      </c>
      <c r="B40" s="365" t="s">
        <v>236</v>
      </c>
      <c r="C40" s="366">
        <v>70</v>
      </c>
      <c r="D40" s="363">
        <v>31.940999999999999</v>
      </c>
      <c r="E40" s="362">
        <f t="shared" si="0"/>
        <v>45.629999999999995</v>
      </c>
      <c r="F40" s="362">
        <f t="shared" si="1"/>
        <v>-38.058999999999997</v>
      </c>
    </row>
    <row r="41" spans="1:6" s="15" customFormat="1" ht="20.25">
      <c r="A41" s="360">
        <v>1110903000</v>
      </c>
      <c r="B41" s="365" t="s">
        <v>391</v>
      </c>
      <c r="C41" s="366">
        <v>0</v>
      </c>
      <c r="D41" s="363">
        <v>0</v>
      </c>
      <c r="E41" s="362" t="e">
        <f>SUM(D41/C41*100)</f>
        <v>#DIV/0!</v>
      </c>
      <c r="F41" s="362">
        <f>SUM(D41-C41)</f>
        <v>0</v>
      </c>
    </row>
    <row r="42" spans="1:6" s="15" customFormat="1" ht="20.25">
      <c r="A42" s="360">
        <v>1110904505</v>
      </c>
      <c r="B42" s="365" t="s">
        <v>317</v>
      </c>
      <c r="C42" s="366">
        <v>500</v>
      </c>
      <c r="D42" s="363">
        <v>166.16732999999999</v>
      </c>
      <c r="E42" s="362">
        <f t="shared" si="0"/>
        <v>33.233466</v>
      </c>
      <c r="F42" s="362">
        <f t="shared" si="1"/>
        <v>-333.83267000000001</v>
      </c>
    </row>
    <row r="43" spans="1:6" s="15" customFormat="1" ht="40.5">
      <c r="A43" s="357">
        <v>1120000</v>
      </c>
      <c r="B43" s="364" t="s">
        <v>127</v>
      </c>
      <c r="C43" s="370">
        <f>C44</f>
        <v>550</v>
      </c>
      <c r="D43" s="370">
        <f>D44</f>
        <v>275.63258999999999</v>
      </c>
      <c r="E43" s="359">
        <f t="shared" si="0"/>
        <v>50.115016363636364</v>
      </c>
      <c r="F43" s="359">
        <f t="shared" si="1"/>
        <v>-274.36741000000001</v>
      </c>
    </row>
    <row r="44" spans="1:6" s="15" customFormat="1" ht="40.5">
      <c r="A44" s="360">
        <v>1120100001</v>
      </c>
      <c r="B44" s="361" t="s">
        <v>237</v>
      </c>
      <c r="C44" s="362">
        <v>550</v>
      </c>
      <c r="D44" s="363">
        <v>275.63258999999999</v>
      </c>
      <c r="E44" s="362">
        <f t="shared" si="0"/>
        <v>50.115016363636364</v>
      </c>
      <c r="F44" s="362">
        <f t="shared" si="1"/>
        <v>-274.36741000000001</v>
      </c>
    </row>
    <row r="45" spans="1:6" s="189" customFormat="1" ht="21.75" customHeight="1">
      <c r="A45" s="371">
        <v>1130000</v>
      </c>
      <c r="B45" s="372" t="s">
        <v>128</v>
      </c>
      <c r="C45" s="359">
        <f>C46+C47</f>
        <v>84</v>
      </c>
      <c r="D45" s="359">
        <f>D46+D47</f>
        <v>0</v>
      </c>
      <c r="E45" s="359">
        <f t="shared" si="0"/>
        <v>0</v>
      </c>
      <c r="F45" s="359">
        <f t="shared" si="1"/>
        <v>-84</v>
      </c>
    </row>
    <row r="46" spans="1:6" s="15" customFormat="1" ht="36" customHeight="1">
      <c r="A46" s="360">
        <v>1130200000</v>
      </c>
      <c r="B46" s="361" t="s">
        <v>315</v>
      </c>
      <c r="C46" s="362">
        <v>84</v>
      </c>
      <c r="D46" s="362">
        <v>0</v>
      </c>
      <c r="E46" s="362">
        <f>SUM(D46/C46*100)</f>
        <v>0</v>
      </c>
      <c r="F46" s="362">
        <f>SUM(D46-C46)</f>
        <v>-84</v>
      </c>
    </row>
    <row r="47" spans="1:6" ht="25.5" customHeight="1">
      <c r="A47" s="360">
        <v>1130305005</v>
      </c>
      <c r="B47" s="361" t="s">
        <v>219</v>
      </c>
      <c r="C47" s="362">
        <v>0</v>
      </c>
      <c r="D47" s="363">
        <v>0</v>
      </c>
      <c r="E47" s="362"/>
      <c r="F47" s="362">
        <f t="shared" si="1"/>
        <v>0</v>
      </c>
    </row>
    <row r="48" spans="1:6" ht="20.25" customHeight="1">
      <c r="A48" s="373">
        <v>1140000</v>
      </c>
      <c r="B48" s="374" t="s">
        <v>129</v>
      </c>
      <c r="C48" s="359">
        <f>C49+C50</f>
        <v>4500</v>
      </c>
      <c r="D48" s="359">
        <f>D49+D50</f>
        <v>1517.81429</v>
      </c>
      <c r="E48" s="359">
        <f t="shared" si="0"/>
        <v>33.729206444444443</v>
      </c>
      <c r="F48" s="359">
        <f t="shared" si="1"/>
        <v>-2982.1857099999997</v>
      </c>
    </row>
    <row r="49" spans="1:8" ht="20.25">
      <c r="A49" s="367">
        <v>1140200000</v>
      </c>
      <c r="B49" s="375" t="s">
        <v>217</v>
      </c>
      <c r="C49" s="362">
        <v>500</v>
      </c>
      <c r="D49" s="363">
        <v>0</v>
      </c>
      <c r="E49" s="362">
        <f t="shared" si="0"/>
        <v>0</v>
      </c>
      <c r="F49" s="362">
        <f t="shared" si="1"/>
        <v>-500</v>
      </c>
    </row>
    <row r="50" spans="1:8" ht="19.5" customHeight="1">
      <c r="A50" s="360">
        <v>1140600000</v>
      </c>
      <c r="B50" s="361" t="s">
        <v>218</v>
      </c>
      <c r="C50" s="362">
        <v>4000</v>
      </c>
      <c r="D50" s="363">
        <v>1517.81429</v>
      </c>
      <c r="E50" s="362">
        <f t="shared" si="0"/>
        <v>37.945357250000001</v>
      </c>
      <c r="F50" s="362">
        <f t="shared" si="1"/>
        <v>-2482.1857099999997</v>
      </c>
    </row>
    <row r="51" spans="1:8" ht="25.5" customHeight="1">
      <c r="A51" s="357">
        <v>1150000000</v>
      </c>
      <c r="B51" s="364" t="s">
        <v>230</v>
      </c>
      <c r="C51" s="359">
        <f>C52</f>
        <v>0</v>
      </c>
      <c r="D51" s="359">
        <f>D52</f>
        <v>0</v>
      </c>
      <c r="E51" s="359" t="e">
        <f t="shared" si="0"/>
        <v>#DIV/0!</v>
      </c>
      <c r="F51" s="359">
        <f t="shared" si="1"/>
        <v>0</v>
      </c>
    </row>
    <row r="52" spans="1:8" ht="61.5" customHeight="1">
      <c r="A52" s="360">
        <v>1150205005</v>
      </c>
      <c r="B52" s="361" t="s">
        <v>231</v>
      </c>
      <c r="C52" s="362">
        <v>0</v>
      </c>
      <c r="D52" s="363">
        <v>0</v>
      </c>
      <c r="E52" s="362" t="e">
        <f t="shared" si="0"/>
        <v>#DIV/0!</v>
      </c>
      <c r="F52" s="362">
        <f t="shared" si="1"/>
        <v>0</v>
      </c>
    </row>
    <row r="53" spans="1:8" ht="50.25" customHeight="1">
      <c r="A53" s="357">
        <v>1160000</v>
      </c>
      <c r="B53" s="364" t="s">
        <v>131</v>
      </c>
      <c r="C53" s="359">
        <f>SUM(C54:C58)</f>
        <v>5600</v>
      </c>
      <c r="D53" s="359">
        <f>SUM(D54:D58)</f>
        <v>902.9067399999999</v>
      </c>
      <c r="E53" s="359">
        <f>SUM(D53/C53*100)</f>
        <v>16.123334642857142</v>
      </c>
      <c r="F53" s="359">
        <f t="shared" si="1"/>
        <v>-4697.0932599999996</v>
      </c>
      <c r="H53" s="152"/>
    </row>
    <row r="54" spans="1:8" ht="42" customHeight="1">
      <c r="A54" s="360">
        <v>1160100001</v>
      </c>
      <c r="B54" s="361" t="s">
        <v>436</v>
      </c>
      <c r="C54" s="362">
        <v>1734</v>
      </c>
      <c r="D54" s="376">
        <v>126.04</v>
      </c>
      <c r="E54" s="362">
        <f>SUM(D54/C54*100)</f>
        <v>7.2687427912341409</v>
      </c>
      <c r="F54" s="362">
        <f t="shared" si="1"/>
        <v>-1607.96</v>
      </c>
    </row>
    <row r="55" spans="1:8" ht="42" customHeight="1">
      <c r="A55" s="360">
        <v>1161000000</v>
      </c>
      <c r="B55" s="361" t="s">
        <v>437</v>
      </c>
      <c r="C55" s="362">
        <v>400</v>
      </c>
      <c r="D55" s="376">
        <v>690.76969999999994</v>
      </c>
      <c r="E55" s="362">
        <f>SUM(D55/C55*100)</f>
        <v>172.69242499999999</v>
      </c>
      <c r="F55" s="362"/>
    </row>
    <row r="56" spans="1:8" ht="42" customHeight="1">
      <c r="A56" s="360">
        <v>1161100001</v>
      </c>
      <c r="B56" s="361" t="s">
        <v>438</v>
      </c>
      <c r="C56" s="362"/>
      <c r="D56" s="376">
        <v>6.3310000000000004</v>
      </c>
      <c r="E56" s="362"/>
      <c r="F56" s="362"/>
    </row>
    <row r="57" spans="1:8" ht="39.75" customHeight="1">
      <c r="A57" s="360">
        <v>1160709000</v>
      </c>
      <c r="B57" s="361" t="s">
        <v>406</v>
      </c>
      <c r="C57" s="362">
        <v>3466</v>
      </c>
      <c r="D57" s="377">
        <v>79.766040000000004</v>
      </c>
      <c r="E57" s="362">
        <f t="shared" si="0"/>
        <v>2.3013860357761109</v>
      </c>
      <c r="F57" s="362">
        <f t="shared" si="1"/>
        <v>-3386.23396</v>
      </c>
    </row>
    <row r="58" spans="1:8" ht="41.25" customHeight="1">
      <c r="A58" s="360">
        <v>1161012000</v>
      </c>
      <c r="B58" s="361" t="s">
        <v>407</v>
      </c>
      <c r="C58" s="378">
        <v>0</v>
      </c>
      <c r="D58" s="377">
        <v>0</v>
      </c>
      <c r="E58" s="362" t="e">
        <f t="shared" si="0"/>
        <v>#DIV/0!</v>
      </c>
      <c r="F58" s="362">
        <f t="shared" si="1"/>
        <v>0</v>
      </c>
    </row>
    <row r="59" spans="1:8" ht="25.5" customHeight="1">
      <c r="A59" s="357">
        <v>1170000</v>
      </c>
      <c r="B59" s="364" t="s">
        <v>132</v>
      </c>
      <c r="C59" s="359">
        <f>C60+C61</f>
        <v>0</v>
      </c>
      <c r="D59" s="359">
        <f>D60+D61</f>
        <v>0</v>
      </c>
      <c r="E59" s="362" t="e">
        <f t="shared" si="0"/>
        <v>#DIV/0!</v>
      </c>
      <c r="F59" s="359">
        <f t="shared" si="1"/>
        <v>0</v>
      </c>
    </row>
    <row r="60" spans="1:8" ht="20.25">
      <c r="A60" s="360">
        <v>1170105005</v>
      </c>
      <c r="B60" s="361" t="s">
        <v>15</v>
      </c>
      <c r="C60" s="362">
        <v>0</v>
      </c>
      <c r="D60" s="362">
        <v>0</v>
      </c>
      <c r="E60" s="362" t="e">
        <f t="shared" si="0"/>
        <v>#DIV/0!</v>
      </c>
      <c r="F60" s="362">
        <f t="shared" si="1"/>
        <v>0</v>
      </c>
    </row>
    <row r="61" spans="1:8" ht="20.25">
      <c r="A61" s="360">
        <v>1170505005</v>
      </c>
      <c r="B61" s="365" t="s">
        <v>216</v>
      </c>
      <c r="C61" s="362">
        <v>0</v>
      </c>
      <c r="D61" s="363">
        <v>0</v>
      </c>
      <c r="E61" s="362" t="e">
        <f t="shared" si="0"/>
        <v>#DIV/0!</v>
      </c>
      <c r="F61" s="362">
        <f t="shared" si="1"/>
        <v>0</v>
      </c>
    </row>
    <row r="62" spans="1:8" s="6" customFormat="1" ht="20.25">
      <c r="A62" s="357">
        <v>100000</v>
      </c>
      <c r="B62" s="358" t="s">
        <v>16</v>
      </c>
      <c r="C62" s="453">
        <f>SUM(C4,C33)</f>
        <v>168134</v>
      </c>
      <c r="D62" s="453">
        <f>SUM(D4,D33)</f>
        <v>49349.08178</v>
      </c>
      <c r="E62" s="359">
        <f>SUM(D62/C62*100)</f>
        <v>29.351042489918754</v>
      </c>
      <c r="F62" s="359">
        <f>SUM(D62-C62)</f>
        <v>-118784.91821999999</v>
      </c>
      <c r="G62" s="94"/>
      <c r="H62" s="94"/>
    </row>
    <row r="63" spans="1:8" s="6" customFormat="1" ht="30" customHeight="1">
      <c r="A63" s="357">
        <v>200000</v>
      </c>
      <c r="B63" s="358" t="s">
        <v>17</v>
      </c>
      <c r="C63" s="485">
        <f>C64+C67+C68+C69+C71+C66+C70</f>
        <v>718813.99183000007</v>
      </c>
      <c r="D63" s="485">
        <f>D64+D67+D68+D69+D71+D66+D70</f>
        <v>106624.49092</v>
      </c>
      <c r="E63" s="359">
        <f t="shared" si="0"/>
        <v>14.833391132043621</v>
      </c>
      <c r="F63" s="359">
        <f t="shared" si="1"/>
        <v>-612189.50091000006</v>
      </c>
      <c r="G63" s="94"/>
      <c r="H63" s="94"/>
    </row>
    <row r="64" spans="1:8" ht="21.75" customHeight="1">
      <c r="A64" s="367">
        <v>2021000000</v>
      </c>
      <c r="B64" s="368" t="s">
        <v>18</v>
      </c>
      <c r="C64" s="366">
        <v>0</v>
      </c>
      <c r="D64" s="379">
        <v>0</v>
      </c>
      <c r="E64" s="362" t="e">
        <f t="shared" si="0"/>
        <v>#DIV/0!</v>
      </c>
      <c r="F64" s="362">
        <f t="shared" si="1"/>
        <v>0</v>
      </c>
    </row>
    <row r="65" spans="1:8" ht="21" customHeight="1">
      <c r="A65" s="367">
        <v>2020100905</v>
      </c>
      <c r="B65" s="375" t="s">
        <v>261</v>
      </c>
      <c r="C65" s="366">
        <v>0</v>
      </c>
      <c r="D65" s="379">
        <v>0</v>
      </c>
      <c r="E65" s="362" t="e">
        <f t="shared" si="0"/>
        <v>#DIV/0!</v>
      </c>
      <c r="F65" s="362">
        <f t="shared" si="1"/>
        <v>0</v>
      </c>
    </row>
    <row r="66" spans="1:8" ht="21.75" customHeight="1">
      <c r="A66" s="367">
        <v>2021500200</v>
      </c>
      <c r="B66" s="368" t="s">
        <v>227</v>
      </c>
      <c r="C66" s="366">
        <v>10026.9</v>
      </c>
      <c r="D66" s="379">
        <v>4178</v>
      </c>
      <c r="E66" s="362">
        <f t="shared" si="0"/>
        <v>41.667913313187526</v>
      </c>
      <c r="F66" s="362">
        <f t="shared" si="1"/>
        <v>-5848.9</v>
      </c>
    </row>
    <row r="67" spans="1:8" ht="20.25">
      <c r="A67" s="367">
        <v>2022000000</v>
      </c>
      <c r="B67" s="368" t="s">
        <v>19</v>
      </c>
      <c r="C67" s="366">
        <v>356265.29612999997</v>
      </c>
      <c r="D67" s="363">
        <v>17863.671890000001</v>
      </c>
      <c r="E67" s="362">
        <f t="shared" si="0"/>
        <v>5.0141487492740833</v>
      </c>
      <c r="F67" s="362">
        <f t="shared" si="1"/>
        <v>-338401.62423999998</v>
      </c>
    </row>
    <row r="68" spans="1:8" ht="20.25">
      <c r="A68" s="367">
        <v>2023000000</v>
      </c>
      <c r="B68" s="368" t="s">
        <v>20</v>
      </c>
      <c r="C68" s="366">
        <v>368859.69</v>
      </c>
      <c r="D68" s="380">
        <v>128813.19299</v>
      </c>
      <c r="E68" s="362">
        <f t="shared" si="0"/>
        <v>34.922003266336851</v>
      </c>
      <c r="F68" s="362">
        <f t="shared" si="1"/>
        <v>-240046.49700999999</v>
      </c>
    </row>
    <row r="69" spans="1:8" ht="19.5" customHeight="1">
      <c r="A69" s="367">
        <v>2024000000</v>
      </c>
      <c r="B69" s="375" t="s">
        <v>21</v>
      </c>
      <c r="C69" s="366">
        <v>36279.4</v>
      </c>
      <c r="D69" s="381">
        <v>8418.4501</v>
      </c>
      <c r="E69" s="362">
        <f t="shared" si="0"/>
        <v>23.204490978351348</v>
      </c>
      <c r="F69" s="362">
        <f t="shared" si="1"/>
        <v>-27860.9499</v>
      </c>
    </row>
    <row r="70" spans="1:8" ht="20.25">
      <c r="A70" s="367">
        <v>2180500005</v>
      </c>
      <c r="B70" s="375" t="s">
        <v>310</v>
      </c>
      <c r="C70" s="366">
        <v>0</v>
      </c>
      <c r="D70" s="381">
        <v>0</v>
      </c>
      <c r="E70" s="362" t="e">
        <f t="shared" si="0"/>
        <v>#DIV/0!</v>
      </c>
      <c r="F70" s="362">
        <f t="shared" si="1"/>
        <v>0</v>
      </c>
    </row>
    <row r="71" spans="1:8" ht="18" customHeight="1">
      <c r="A71" s="360">
        <v>2196001005</v>
      </c>
      <c r="B71" s="365" t="s">
        <v>23</v>
      </c>
      <c r="C71" s="363">
        <v>-52617.294300000001</v>
      </c>
      <c r="D71" s="363">
        <v>-52648.824059999999</v>
      </c>
      <c r="E71" s="362">
        <f t="shared" si="0"/>
        <v>100.05992280754732</v>
      </c>
      <c r="F71" s="362">
        <f>SUM(D71-C71)</f>
        <v>-31.529759999997623</v>
      </c>
    </row>
    <row r="72" spans="1:8" s="6" customFormat="1" ht="54" customHeight="1">
      <c r="A72" s="357">
        <v>3000000000</v>
      </c>
      <c r="B72" s="364" t="s">
        <v>24</v>
      </c>
      <c r="C72" s="370">
        <v>0</v>
      </c>
      <c r="D72" s="382">
        <v>0</v>
      </c>
      <c r="E72" s="362" t="e">
        <f>SUM(D72/C72*100)</f>
        <v>#DIV/0!</v>
      </c>
      <c r="F72" s="359">
        <f t="shared" si="1"/>
        <v>0</v>
      </c>
    </row>
    <row r="73" spans="1:8" s="6" customFormat="1" ht="22.5" customHeight="1">
      <c r="A73" s="357"/>
      <c r="B73" s="358" t="s">
        <v>25</v>
      </c>
      <c r="C73" s="457">
        <f>C62+C63</f>
        <v>886947.99183000007</v>
      </c>
      <c r="D73" s="457">
        <f>D62+D63</f>
        <v>155973.57269999999</v>
      </c>
      <c r="E73" s="362">
        <f>SUM(D73/C73*100)</f>
        <v>17.585424865576019</v>
      </c>
      <c r="F73" s="359">
        <f>SUM(D74-C73)</f>
        <v>-936118.17301000003</v>
      </c>
      <c r="G73" s="215"/>
      <c r="H73" s="94">
        <f>D73-24575.623</f>
        <v>131397.9497</v>
      </c>
    </row>
    <row r="74" spans="1:8" s="6" customFormat="1" ht="20.25">
      <c r="A74" s="357"/>
      <c r="B74" s="383" t="s">
        <v>306</v>
      </c>
      <c r="C74" s="384">
        <f>C73-C135</f>
        <v>-63146.644919999875</v>
      </c>
      <c r="D74" s="359">
        <f>D73-D135</f>
        <v>-49170.181180000014</v>
      </c>
      <c r="E74" s="385"/>
      <c r="F74" s="385"/>
      <c r="G74" s="94"/>
      <c r="H74" s="94"/>
    </row>
    <row r="75" spans="1:8" ht="20.25">
      <c r="A75" s="386"/>
      <c r="B75" s="387"/>
      <c r="C75" s="388"/>
      <c r="D75" s="388"/>
      <c r="E75" s="389"/>
      <c r="F75" s="389"/>
    </row>
    <row r="76" spans="1:8" ht="101.25">
      <c r="A76" s="390" t="s">
        <v>0</v>
      </c>
      <c r="B76" s="390" t="s">
        <v>26</v>
      </c>
      <c r="C76" s="354" t="s">
        <v>402</v>
      </c>
      <c r="D76" s="355" t="s">
        <v>414</v>
      </c>
      <c r="E76" s="354" t="s">
        <v>2</v>
      </c>
      <c r="F76" s="356" t="s">
        <v>3</v>
      </c>
    </row>
    <row r="77" spans="1:8" ht="20.25">
      <c r="A77" s="391">
        <v>1</v>
      </c>
      <c r="B77" s="390">
        <v>2</v>
      </c>
      <c r="C77" s="392">
        <v>3</v>
      </c>
      <c r="D77" s="393">
        <v>4</v>
      </c>
      <c r="E77" s="392">
        <v>5</v>
      </c>
      <c r="F77" s="392">
        <v>6</v>
      </c>
    </row>
    <row r="78" spans="1:8" s="6" customFormat="1" ht="22.5" customHeight="1">
      <c r="A78" s="394" t="s">
        <v>27</v>
      </c>
      <c r="B78" s="395" t="s">
        <v>28</v>
      </c>
      <c r="C78" s="385">
        <f>SUM(C79+C80+C81+C82+C83+C84+C85)</f>
        <v>49958.126120000001</v>
      </c>
      <c r="D78" s="385">
        <f>SUM(D79:D85)</f>
        <v>14007.592800000002</v>
      </c>
      <c r="E78" s="396">
        <f>SUM(D78/C78*100)</f>
        <v>28.038667355844378</v>
      </c>
      <c r="F78" s="396">
        <f>SUM(D78-C78)</f>
        <v>-35950.533320000002</v>
      </c>
    </row>
    <row r="79" spans="1:8" s="6" customFormat="1" ht="40.5">
      <c r="A79" s="397" t="s">
        <v>29</v>
      </c>
      <c r="B79" s="398" t="s">
        <v>30</v>
      </c>
      <c r="C79" s="399">
        <v>50</v>
      </c>
      <c r="D79" s="399">
        <v>0</v>
      </c>
      <c r="E79" s="396">
        <f>SUM(D79/C79*100)</f>
        <v>0</v>
      </c>
      <c r="F79" s="396">
        <f>SUM(D79-C79)</f>
        <v>-50</v>
      </c>
    </row>
    <row r="80" spans="1:8" ht="21.75" customHeight="1">
      <c r="A80" s="397" t="s">
        <v>31</v>
      </c>
      <c r="B80" s="400" t="s">
        <v>32</v>
      </c>
      <c r="C80" s="399">
        <v>24362.708999999999</v>
      </c>
      <c r="D80" s="399">
        <v>6412.0562600000003</v>
      </c>
      <c r="E80" s="401">
        <f t="shared" ref="E80:E135" si="2">SUM(D80/C80*100)</f>
        <v>26.319143162609709</v>
      </c>
      <c r="F80" s="401">
        <f t="shared" ref="F80:F135" si="3">SUM(D80-C80)</f>
        <v>-17950.652739999998</v>
      </c>
    </row>
    <row r="81" spans="1:6" ht="19.5" customHeight="1">
      <c r="A81" s="397" t="s">
        <v>33</v>
      </c>
      <c r="B81" s="400" t="s">
        <v>34</v>
      </c>
      <c r="C81" s="399">
        <v>15.9</v>
      </c>
      <c r="D81" s="399">
        <v>0</v>
      </c>
      <c r="E81" s="401">
        <f t="shared" si="2"/>
        <v>0</v>
      </c>
      <c r="F81" s="401">
        <f t="shared" si="3"/>
        <v>-15.9</v>
      </c>
    </row>
    <row r="82" spans="1:6" ht="38.25" customHeight="1">
      <c r="A82" s="397" t="s">
        <v>35</v>
      </c>
      <c r="B82" s="400" t="s">
        <v>36</v>
      </c>
      <c r="C82" s="402">
        <v>5666.2809999999999</v>
      </c>
      <c r="D82" s="402">
        <v>1878.8345400000001</v>
      </c>
      <c r="E82" s="401">
        <f t="shared" si="2"/>
        <v>33.158160352442813</v>
      </c>
      <c r="F82" s="401">
        <f t="shared" si="3"/>
        <v>-3787.4464600000001</v>
      </c>
    </row>
    <row r="83" spans="1:6" ht="18.75" customHeight="1">
      <c r="A83" s="397" t="s">
        <v>37</v>
      </c>
      <c r="B83" s="400" t="s">
        <v>38</v>
      </c>
      <c r="C83" s="399">
        <v>1200</v>
      </c>
      <c r="D83" s="399">
        <v>0</v>
      </c>
      <c r="E83" s="401">
        <f t="shared" si="2"/>
        <v>0</v>
      </c>
      <c r="F83" s="401">
        <f t="shared" si="3"/>
        <v>-1200</v>
      </c>
    </row>
    <row r="84" spans="1:6" ht="24.75" customHeight="1">
      <c r="A84" s="397" t="s">
        <v>39</v>
      </c>
      <c r="B84" s="400" t="s">
        <v>40</v>
      </c>
      <c r="C84" s="402">
        <v>390.01211999999998</v>
      </c>
      <c r="D84" s="402">
        <v>0</v>
      </c>
      <c r="E84" s="401">
        <f t="shared" si="2"/>
        <v>0</v>
      </c>
      <c r="F84" s="401">
        <f t="shared" si="3"/>
        <v>-390.01211999999998</v>
      </c>
    </row>
    <row r="85" spans="1:6" ht="24" customHeight="1">
      <c r="A85" s="397" t="s">
        <v>41</v>
      </c>
      <c r="B85" s="400" t="s">
        <v>42</v>
      </c>
      <c r="C85" s="399">
        <v>18273.223999999998</v>
      </c>
      <c r="D85" s="399">
        <v>5716.7020000000002</v>
      </c>
      <c r="E85" s="401">
        <f t="shared" si="2"/>
        <v>31.284583388240634</v>
      </c>
      <c r="F85" s="401">
        <f t="shared" si="3"/>
        <v>-12556.521999999997</v>
      </c>
    </row>
    <row r="86" spans="1:6" s="6" customFormat="1" ht="20.25">
      <c r="A86" s="403" t="s">
        <v>43</v>
      </c>
      <c r="B86" s="404" t="s">
        <v>44</v>
      </c>
      <c r="C86" s="385">
        <f>C87</f>
        <v>2168.1999999999998</v>
      </c>
      <c r="D86" s="385">
        <f>D87</f>
        <v>718.8</v>
      </c>
      <c r="E86" s="396">
        <f t="shared" si="2"/>
        <v>33.151923254312329</v>
      </c>
      <c r="F86" s="396">
        <f t="shared" si="3"/>
        <v>-1449.3999999999999</v>
      </c>
    </row>
    <row r="87" spans="1:6" ht="20.25">
      <c r="A87" s="405" t="s">
        <v>45</v>
      </c>
      <c r="B87" s="406" t="s">
        <v>46</v>
      </c>
      <c r="C87" s="399">
        <v>2168.1999999999998</v>
      </c>
      <c r="D87" s="399">
        <v>718.8</v>
      </c>
      <c r="E87" s="401">
        <f t="shared" si="2"/>
        <v>33.151923254312329</v>
      </c>
      <c r="F87" s="401">
        <f t="shared" si="3"/>
        <v>-1449.3999999999999</v>
      </c>
    </row>
    <row r="88" spans="1:6" s="6" customFormat="1" ht="21" customHeight="1">
      <c r="A88" s="394" t="s">
        <v>47</v>
      </c>
      <c r="B88" s="395" t="s">
        <v>48</v>
      </c>
      <c r="C88" s="385">
        <f>SUM(C90:C93)</f>
        <v>4707.7000000000007</v>
      </c>
      <c r="D88" s="385">
        <f>SUM(D90:D93)</f>
        <v>1400.00865</v>
      </c>
      <c r="E88" s="396">
        <f t="shared" si="2"/>
        <v>29.738697240690776</v>
      </c>
      <c r="F88" s="396">
        <f t="shared" si="3"/>
        <v>-3307.691350000001</v>
      </c>
    </row>
    <row r="89" spans="1:6" ht="23.25" customHeight="1">
      <c r="A89" s="397" t="s">
        <v>49</v>
      </c>
      <c r="B89" s="400" t="s">
        <v>50</v>
      </c>
      <c r="C89" s="399">
        <v>0</v>
      </c>
      <c r="D89" s="399">
        <v>0</v>
      </c>
      <c r="E89" s="401" t="e">
        <f t="shared" si="2"/>
        <v>#DIV/0!</v>
      </c>
      <c r="F89" s="401">
        <f t="shared" si="3"/>
        <v>0</v>
      </c>
    </row>
    <row r="90" spans="1:6" ht="20.25">
      <c r="A90" s="407" t="s">
        <v>51</v>
      </c>
      <c r="B90" s="400" t="s">
        <v>312</v>
      </c>
      <c r="C90" s="399">
        <v>1597.7</v>
      </c>
      <c r="D90" s="399">
        <v>624.16756999999996</v>
      </c>
      <c r="E90" s="401">
        <f t="shared" si="2"/>
        <v>39.066631407648487</v>
      </c>
      <c r="F90" s="401">
        <f t="shared" si="3"/>
        <v>-973.53243000000009</v>
      </c>
    </row>
    <row r="91" spans="1:6" ht="24" customHeight="1">
      <c r="A91" s="408" t="s">
        <v>53</v>
      </c>
      <c r="B91" s="409" t="s">
        <v>54</v>
      </c>
      <c r="C91" s="399">
        <v>2368.9</v>
      </c>
      <c r="D91" s="399">
        <v>686.98307999999997</v>
      </c>
      <c r="E91" s="401">
        <f t="shared" si="2"/>
        <v>29.000087804466208</v>
      </c>
      <c r="F91" s="401">
        <f t="shared" si="3"/>
        <v>-1681.9169200000001</v>
      </c>
    </row>
    <row r="92" spans="1:6" ht="21" customHeight="1">
      <c r="A92" s="408" t="s">
        <v>214</v>
      </c>
      <c r="B92" s="409" t="s">
        <v>215</v>
      </c>
      <c r="C92" s="399">
        <v>0</v>
      </c>
      <c r="D92" s="399">
        <v>0</v>
      </c>
      <c r="E92" s="401" t="e">
        <f t="shared" si="2"/>
        <v>#DIV/0!</v>
      </c>
      <c r="F92" s="401">
        <f t="shared" si="3"/>
        <v>0</v>
      </c>
    </row>
    <row r="93" spans="1:6" ht="34.5" customHeight="1">
      <c r="A93" s="408" t="s">
        <v>339</v>
      </c>
      <c r="B93" s="409" t="s">
        <v>340</v>
      </c>
      <c r="C93" s="410">
        <v>741.1</v>
      </c>
      <c r="D93" s="399">
        <v>88.858000000000004</v>
      </c>
      <c r="E93" s="401">
        <f t="shared" si="2"/>
        <v>11.990014842801241</v>
      </c>
      <c r="F93" s="401">
        <f t="shared" si="3"/>
        <v>-652.24199999999996</v>
      </c>
    </row>
    <row r="94" spans="1:6" s="6" customFormat="1" ht="27" customHeight="1">
      <c r="A94" s="394" t="s">
        <v>55</v>
      </c>
      <c r="B94" s="395" t="s">
        <v>56</v>
      </c>
      <c r="C94" s="411">
        <f>SUM(C95:C100)</f>
        <v>107786.55794999999</v>
      </c>
      <c r="D94" s="411">
        <f>SUM(D95:D100)</f>
        <v>11393.12342</v>
      </c>
      <c r="E94" s="396">
        <f t="shared" si="2"/>
        <v>10.570078158804403</v>
      </c>
      <c r="F94" s="396">
        <f t="shared" si="3"/>
        <v>-96393.434529999984</v>
      </c>
    </row>
    <row r="95" spans="1:6" ht="20.25" customHeight="1">
      <c r="A95" s="397" t="s">
        <v>397</v>
      </c>
      <c r="B95" s="398" t="s">
        <v>398</v>
      </c>
      <c r="C95" s="412">
        <v>200</v>
      </c>
      <c r="D95" s="412">
        <v>26.7</v>
      </c>
      <c r="E95" s="401">
        <f t="shared" si="2"/>
        <v>13.350000000000001</v>
      </c>
      <c r="F95" s="401">
        <f t="shared" si="3"/>
        <v>-173.3</v>
      </c>
    </row>
    <row r="96" spans="1:6" ht="0.75" customHeight="1">
      <c r="A96" s="397" t="s">
        <v>57</v>
      </c>
      <c r="B96" s="400" t="s">
        <v>58</v>
      </c>
      <c r="C96" s="412">
        <v>0</v>
      </c>
      <c r="D96" s="399">
        <v>0</v>
      </c>
      <c r="E96" s="401" t="e">
        <f t="shared" si="2"/>
        <v>#DIV/0!</v>
      </c>
      <c r="F96" s="401">
        <f t="shared" si="3"/>
        <v>0</v>
      </c>
    </row>
    <row r="97" spans="1:7" s="6" customFormat="1" ht="20.25" customHeight="1">
      <c r="A97" s="397" t="s">
        <v>57</v>
      </c>
      <c r="B97" s="400" t="s">
        <v>309</v>
      </c>
      <c r="C97" s="412">
        <v>87.9</v>
      </c>
      <c r="D97" s="399">
        <v>17.55</v>
      </c>
      <c r="E97" s="401">
        <f t="shared" si="2"/>
        <v>19.965870307167236</v>
      </c>
      <c r="F97" s="401">
        <f t="shared" si="3"/>
        <v>-70.350000000000009</v>
      </c>
      <c r="G97" s="50"/>
    </row>
    <row r="98" spans="1:7" s="6" customFormat="1" ht="20.25" customHeight="1">
      <c r="A98" s="397" t="s">
        <v>59</v>
      </c>
      <c r="B98" s="400" t="s">
        <v>392</v>
      </c>
      <c r="C98" s="412">
        <v>0</v>
      </c>
      <c r="D98" s="399">
        <v>0</v>
      </c>
      <c r="E98" s="401" t="e">
        <f t="shared" si="2"/>
        <v>#DIV/0!</v>
      </c>
      <c r="F98" s="401">
        <f t="shared" si="3"/>
        <v>0</v>
      </c>
      <c r="G98" s="50"/>
    </row>
    <row r="99" spans="1:7" ht="24" customHeight="1">
      <c r="A99" s="397" t="s">
        <v>61</v>
      </c>
      <c r="B99" s="400" t="s">
        <v>62</v>
      </c>
      <c r="C99" s="412">
        <v>104555.53</v>
      </c>
      <c r="D99" s="399">
        <v>11073.137419999999</v>
      </c>
      <c r="E99" s="401">
        <f t="shared" si="2"/>
        <v>10.59067599772102</v>
      </c>
      <c r="F99" s="401">
        <f t="shared" si="3"/>
        <v>-93482.39258</v>
      </c>
    </row>
    <row r="100" spans="1:7" ht="20.25">
      <c r="A100" s="397" t="s">
        <v>63</v>
      </c>
      <c r="B100" s="400" t="s">
        <v>64</v>
      </c>
      <c r="C100" s="412">
        <v>2943.1279500000001</v>
      </c>
      <c r="D100" s="399">
        <v>275.73599999999999</v>
      </c>
      <c r="E100" s="401">
        <f t="shared" si="2"/>
        <v>9.3688077679395487</v>
      </c>
      <c r="F100" s="401">
        <f t="shared" si="3"/>
        <v>-2667.3919500000002</v>
      </c>
    </row>
    <row r="101" spans="1:7" s="6" customFormat="1" ht="20.25">
      <c r="A101" s="394" t="s">
        <v>65</v>
      </c>
      <c r="B101" s="395" t="s">
        <v>66</v>
      </c>
      <c r="C101" s="385">
        <f>SUM(C102:C104)</f>
        <v>64177.359530000002</v>
      </c>
      <c r="D101" s="385">
        <f>SUM(D102:D104)</f>
        <v>108.60775</v>
      </c>
      <c r="E101" s="396">
        <f t="shared" si="2"/>
        <v>0.16923063023375215</v>
      </c>
      <c r="F101" s="396">
        <f t="shared" si="3"/>
        <v>-64068.751779999999</v>
      </c>
    </row>
    <row r="102" spans="1:7" ht="20.25">
      <c r="A102" s="397" t="s">
        <v>67</v>
      </c>
      <c r="B102" s="413" t="s">
        <v>68</v>
      </c>
      <c r="C102" s="399">
        <v>500</v>
      </c>
      <c r="D102" s="399">
        <v>104.60775</v>
      </c>
      <c r="E102" s="401">
        <f t="shared" si="2"/>
        <v>20.92155</v>
      </c>
      <c r="F102" s="401">
        <f t="shared" si="3"/>
        <v>-395.39224999999999</v>
      </c>
    </row>
    <row r="103" spans="1:7" ht="23.25" customHeight="1">
      <c r="A103" s="397" t="s">
        <v>69</v>
      </c>
      <c r="B103" s="413" t="s">
        <v>70</v>
      </c>
      <c r="C103" s="399">
        <v>16321.1785</v>
      </c>
      <c r="D103" s="399">
        <v>4</v>
      </c>
      <c r="E103" s="401">
        <f t="shared" si="2"/>
        <v>2.450803414716652E-2</v>
      </c>
      <c r="F103" s="401">
        <f t="shared" si="3"/>
        <v>-16317.1785</v>
      </c>
    </row>
    <row r="104" spans="1:7" ht="19.5" customHeight="1">
      <c r="A104" s="397" t="s">
        <v>71</v>
      </c>
      <c r="B104" s="400" t="s">
        <v>72</v>
      </c>
      <c r="C104" s="399">
        <v>47356.18103</v>
      </c>
      <c r="D104" s="399">
        <v>0</v>
      </c>
      <c r="E104" s="401">
        <f t="shared" si="2"/>
        <v>0</v>
      </c>
      <c r="F104" s="401">
        <f t="shared" si="3"/>
        <v>-47356.18103</v>
      </c>
    </row>
    <row r="105" spans="1:7" s="6" customFormat="1" ht="20.25">
      <c r="A105" s="394" t="s">
        <v>73</v>
      </c>
      <c r="B105" s="414" t="s">
        <v>74</v>
      </c>
      <c r="C105" s="411">
        <f>SUM(C106)</f>
        <v>50</v>
      </c>
      <c r="D105" s="411">
        <f>SUM(D106)</f>
        <v>0</v>
      </c>
      <c r="E105" s="396">
        <f t="shared" si="2"/>
        <v>0</v>
      </c>
      <c r="F105" s="396">
        <f t="shared" si="3"/>
        <v>-50</v>
      </c>
    </row>
    <row r="106" spans="1:7" ht="40.5">
      <c r="A106" s="397" t="s">
        <v>75</v>
      </c>
      <c r="B106" s="413" t="s">
        <v>76</v>
      </c>
      <c r="C106" s="401">
        <v>50</v>
      </c>
      <c r="D106" s="402">
        <v>0</v>
      </c>
      <c r="E106" s="401">
        <f t="shared" si="2"/>
        <v>0</v>
      </c>
      <c r="F106" s="401">
        <f t="shared" si="3"/>
        <v>-50</v>
      </c>
    </row>
    <row r="107" spans="1:7" s="6" customFormat="1" ht="20.25">
      <c r="A107" s="394" t="s">
        <v>77</v>
      </c>
      <c r="B107" s="414" t="s">
        <v>78</v>
      </c>
      <c r="C107" s="411">
        <f>SUM(C108:C112)</f>
        <v>510895.3321</v>
      </c>
      <c r="D107" s="411">
        <f>D108+D109+D111+D112+D110</f>
        <v>141340.32275000002</v>
      </c>
      <c r="E107" s="396">
        <f t="shared" si="2"/>
        <v>27.665221008974651</v>
      </c>
      <c r="F107" s="396">
        <f t="shared" si="3"/>
        <v>-369555.00934999995</v>
      </c>
    </row>
    <row r="108" spans="1:7" ht="20.25">
      <c r="A108" s="397" t="s">
        <v>79</v>
      </c>
      <c r="B108" s="413" t="s">
        <v>246</v>
      </c>
      <c r="C108" s="412">
        <v>123173.63499999999</v>
      </c>
      <c r="D108" s="399">
        <v>33588.1495</v>
      </c>
      <c r="E108" s="401">
        <f t="shared" si="2"/>
        <v>27.268943958664533</v>
      </c>
      <c r="F108" s="401">
        <f t="shared" si="3"/>
        <v>-89585.485499999995</v>
      </c>
    </row>
    <row r="109" spans="1:7" ht="20.25">
      <c r="A109" s="397" t="s">
        <v>80</v>
      </c>
      <c r="B109" s="413" t="s">
        <v>247</v>
      </c>
      <c r="C109" s="412">
        <v>358784.36709999997</v>
      </c>
      <c r="D109" s="399">
        <v>99450.433290000001</v>
      </c>
      <c r="E109" s="401">
        <f t="shared" si="2"/>
        <v>27.718719768601645</v>
      </c>
      <c r="F109" s="401">
        <f t="shared" si="3"/>
        <v>-259333.93380999996</v>
      </c>
    </row>
    <row r="110" spans="1:7" ht="20.25">
      <c r="A110" s="397" t="s">
        <v>318</v>
      </c>
      <c r="B110" s="413" t="s">
        <v>319</v>
      </c>
      <c r="C110" s="412">
        <v>21192.13</v>
      </c>
      <c r="D110" s="399">
        <v>7650.6117899999999</v>
      </c>
      <c r="E110" s="401">
        <f t="shared" si="2"/>
        <v>36.101193178788535</v>
      </c>
      <c r="F110" s="401">
        <f t="shared" si="3"/>
        <v>-13541.518210000002</v>
      </c>
    </row>
    <row r="111" spans="1:7" ht="20.25">
      <c r="A111" s="397" t="s">
        <v>81</v>
      </c>
      <c r="B111" s="413" t="s">
        <v>248</v>
      </c>
      <c r="C111" s="412">
        <v>5132.8999999999996</v>
      </c>
      <c r="D111" s="399">
        <v>16.5</v>
      </c>
      <c r="E111" s="401">
        <f t="shared" si="2"/>
        <v>0.32145570729996692</v>
      </c>
      <c r="F111" s="401">
        <f t="shared" si="3"/>
        <v>-5116.3999999999996</v>
      </c>
    </row>
    <row r="112" spans="1:7" ht="20.25">
      <c r="A112" s="397" t="s">
        <v>82</v>
      </c>
      <c r="B112" s="413" t="s">
        <v>249</v>
      </c>
      <c r="C112" s="412">
        <v>2612.3000000000002</v>
      </c>
      <c r="D112" s="399">
        <v>634.62816999999995</v>
      </c>
      <c r="E112" s="401">
        <f t="shared" si="2"/>
        <v>24.293847184473449</v>
      </c>
      <c r="F112" s="401">
        <f t="shared" si="3"/>
        <v>-1977.6718300000002</v>
      </c>
    </row>
    <row r="113" spans="1:7" s="6" customFormat="1" ht="20.25">
      <c r="A113" s="394" t="s">
        <v>83</v>
      </c>
      <c r="B113" s="395" t="s">
        <v>84</v>
      </c>
      <c r="C113" s="385">
        <f>SUM(C114:C115)</f>
        <v>76876.346990000005</v>
      </c>
      <c r="D113" s="385">
        <f>SUM(D114:D115)</f>
        <v>15778.96665</v>
      </c>
      <c r="E113" s="396">
        <f t="shared" si="2"/>
        <v>20.525125435594006</v>
      </c>
      <c r="F113" s="396">
        <f t="shared" si="3"/>
        <v>-61097.380340000003</v>
      </c>
    </row>
    <row r="114" spans="1:7" ht="20.25">
      <c r="A114" s="397" t="s">
        <v>85</v>
      </c>
      <c r="B114" s="400" t="s">
        <v>229</v>
      </c>
      <c r="C114" s="399">
        <v>75635.99699</v>
      </c>
      <c r="D114" s="399">
        <v>15507.675810000001</v>
      </c>
      <c r="E114" s="401">
        <f t="shared" si="2"/>
        <v>20.503036156250186</v>
      </c>
      <c r="F114" s="401">
        <f t="shared" si="3"/>
        <v>-60128.321179999999</v>
      </c>
    </row>
    <row r="115" spans="1:7" ht="40.5">
      <c r="A115" s="397" t="s">
        <v>258</v>
      </c>
      <c r="B115" s="400" t="s">
        <v>259</v>
      </c>
      <c r="C115" s="399">
        <v>1240.3499999999999</v>
      </c>
      <c r="D115" s="399">
        <v>271.29084</v>
      </c>
      <c r="E115" s="401">
        <f t="shared" si="2"/>
        <v>21.872119966138591</v>
      </c>
      <c r="F115" s="401">
        <f t="shared" si="3"/>
        <v>-969.05915999999991</v>
      </c>
    </row>
    <row r="116" spans="1:7" s="6" customFormat="1" ht="20.25">
      <c r="A116" s="415">
        <v>1000</v>
      </c>
      <c r="B116" s="395" t="s">
        <v>86</v>
      </c>
      <c r="C116" s="385">
        <f>SUM(C117:C120)</f>
        <v>39369.292109999995</v>
      </c>
      <c r="D116" s="448">
        <f>D117+D118+D119+D120</f>
        <v>7952.5781199999992</v>
      </c>
      <c r="E116" s="396">
        <f t="shared" si="2"/>
        <v>20.199952028042702</v>
      </c>
      <c r="F116" s="396">
        <f t="shared" si="3"/>
        <v>-31416.713989999997</v>
      </c>
      <c r="G116" s="94"/>
    </row>
    <row r="117" spans="1:7" ht="20.25">
      <c r="A117" s="416">
        <v>1001</v>
      </c>
      <c r="B117" s="417" t="s">
        <v>87</v>
      </c>
      <c r="C117" s="399">
        <v>60</v>
      </c>
      <c r="D117" s="399">
        <v>17.716709999999999</v>
      </c>
      <c r="E117" s="401">
        <f t="shared" si="2"/>
        <v>29.527850000000001</v>
      </c>
      <c r="F117" s="401">
        <f t="shared" si="3"/>
        <v>-42.283290000000001</v>
      </c>
    </row>
    <row r="118" spans="1:7" ht="20.25">
      <c r="A118" s="416">
        <v>1003</v>
      </c>
      <c r="B118" s="417" t="s">
        <v>88</v>
      </c>
      <c r="C118" s="399">
        <v>10397.836359999999</v>
      </c>
      <c r="D118" s="399">
        <v>4087.6860200000001</v>
      </c>
      <c r="E118" s="401">
        <f t="shared" si="2"/>
        <v>39.312852005684</v>
      </c>
      <c r="F118" s="401">
        <f t="shared" si="3"/>
        <v>-6310.1503399999992</v>
      </c>
    </row>
    <row r="119" spans="1:7" ht="20.25">
      <c r="A119" s="416">
        <v>1004</v>
      </c>
      <c r="B119" s="417" t="s">
        <v>89</v>
      </c>
      <c r="C119" s="399">
        <v>28756.855749999999</v>
      </c>
      <c r="D119" s="449">
        <v>3791.7333100000001</v>
      </c>
      <c r="E119" s="401">
        <f t="shared" si="2"/>
        <v>13.185493375783967</v>
      </c>
      <c r="F119" s="401">
        <f t="shared" si="3"/>
        <v>-24965.122439999999</v>
      </c>
    </row>
    <row r="120" spans="1:7" ht="20.25" customHeight="1">
      <c r="A120" s="397" t="s">
        <v>90</v>
      </c>
      <c r="B120" s="400" t="s">
        <v>91</v>
      </c>
      <c r="C120" s="399">
        <v>154.6</v>
      </c>
      <c r="D120" s="399">
        <v>55.442079999999997</v>
      </c>
      <c r="E120" s="401">
        <f t="shared" si="2"/>
        <v>35.861630012936615</v>
      </c>
      <c r="F120" s="401">
        <f t="shared" si="3"/>
        <v>-99.15791999999999</v>
      </c>
    </row>
    <row r="121" spans="1:7" ht="20.25">
      <c r="A121" s="394" t="s">
        <v>92</v>
      </c>
      <c r="B121" s="395" t="s">
        <v>93</v>
      </c>
      <c r="C121" s="385">
        <f>C122+C123</f>
        <v>38714.695</v>
      </c>
      <c r="D121" s="385">
        <f>D122+D123</f>
        <v>2607.9197399999998</v>
      </c>
      <c r="E121" s="401">
        <f t="shared" si="2"/>
        <v>6.7362528362938159</v>
      </c>
      <c r="F121" s="385">
        <f>F122+F123+F124+F125+F126</f>
        <v>-36106.775260000002</v>
      </c>
    </row>
    <row r="122" spans="1:7" ht="20.25">
      <c r="A122" s="397" t="s">
        <v>94</v>
      </c>
      <c r="B122" s="400" t="s">
        <v>95</v>
      </c>
      <c r="C122" s="399">
        <v>450</v>
      </c>
      <c r="D122" s="399">
        <v>167.8871</v>
      </c>
      <c r="E122" s="401">
        <f t="shared" si="2"/>
        <v>37.308244444444441</v>
      </c>
      <c r="F122" s="401">
        <f t="shared" ref="F122:F130" si="4">SUM(D122-C122)</f>
        <v>-282.11289999999997</v>
      </c>
    </row>
    <row r="123" spans="1:7" ht="20.25" customHeight="1">
      <c r="A123" s="397" t="s">
        <v>96</v>
      </c>
      <c r="B123" s="400" t="s">
        <v>97</v>
      </c>
      <c r="C123" s="399">
        <v>38264.695</v>
      </c>
      <c r="D123" s="399">
        <v>2440.0326399999999</v>
      </c>
      <c r="E123" s="401">
        <f t="shared" si="2"/>
        <v>6.376720473010435</v>
      </c>
      <c r="F123" s="401">
        <f t="shared" si="4"/>
        <v>-35824.662360000002</v>
      </c>
    </row>
    <row r="124" spans="1:7" ht="21" customHeight="1">
      <c r="A124" s="397" t="s">
        <v>98</v>
      </c>
      <c r="B124" s="400" t="s">
        <v>99</v>
      </c>
      <c r="C124" s="399">
        <v>0</v>
      </c>
      <c r="D124" s="399">
        <v>0</v>
      </c>
      <c r="E124" s="401" t="e">
        <f t="shared" si="2"/>
        <v>#DIV/0!</v>
      </c>
      <c r="F124" s="401"/>
    </row>
    <row r="125" spans="1:7" ht="21" customHeight="1">
      <c r="A125" s="397" t="s">
        <v>100</v>
      </c>
      <c r="B125" s="400" t="s">
        <v>101</v>
      </c>
      <c r="C125" s="399"/>
      <c r="D125" s="399"/>
      <c r="E125" s="401" t="e">
        <f t="shared" si="2"/>
        <v>#DIV/0!</v>
      </c>
      <c r="F125" s="401"/>
    </row>
    <row r="126" spans="1:7" ht="21" customHeight="1">
      <c r="A126" s="397" t="s">
        <v>102</v>
      </c>
      <c r="B126" s="400" t="s">
        <v>103</v>
      </c>
      <c r="C126" s="399"/>
      <c r="D126" s="399"/>
      <c r="E126" s="401" t="e">
        <f t="shared" si="2"/>
        <v>#DIV/0!</v>
      </c>
      <c r="F126" s="401"/>
    </row>
    <row r="127" spans="1:7" ht="20.25" customHeight="1">
      <c r="A127" s="394" t="s">
        <v>104</v>
      </c>
      <c r="B127" s="395" t="s">
        <v>105</v>
      </c>
      <c r="C127" s="385">
        <f>C128</f>
        <v>45</v>
      </c>
      <c r="D127" s="450">
        <f>D128</f>
        <v>0</v>
      </c>
      <c r="E127" s="401">
        <f>SUM(D127/C127*100)</f>
        <v>0</v>
      </c>
      <c r="F127" s="401">
        <f t="shared" si="4"/>
        <v>-45</v>
      </c>
    </row>
    <row r="128" spans="1:7" ht="22.5" customHeight="1">
      <c r="A128" s="397" t="s">
        <v>106</v>
      </c>
      <c r="B128" s="400" t="s">
        <v>107</v>
      </c>
      <c r="C128" s="399">
        <v>45</v>
      </c>
      <c r="D128" s="399">
        <v>0</v>
      </c>
      <c r="E128" s="401">
        <f t="shared" si="2"/>
        <v>0</v>
      </c>
      <c r="F128" s="401">
        <f t="shared" si="4"/>
        <v>-45</v>
      </c>
    </row>
    <row r="129" spans="1:8" ht="19.5" customHeight="1">
      <c r="A129" s="394" t="s">
        <v>108</v>
      </c>
      <c r="B129" s="404" t="s">
        <v>109</v>
      </c>
      <c r="C129" s="418">
        <f>C130</f>
        <v>0</v>
      </c>
      <c r="D129" s="418">
        <v>0</v>
      </c>
      <c r="E129" s="401"/>
      <c r="F129" s="396">
        <f t="shared" si="4"/>
        <v>0</v>
      </c>
    </row>
    <row r="130" spans="1:8" ht="37.5" customHeight="1">
      <c r="A130" s="397" t="s">
        <v>110</v>
      </c>
      <c r="B130" s="406" t="s">
        <v>111</v>
      </c>
      <c r="C130" s="402">
        <v>0</v>
      </c>
      <c r="D130" s="402">
        <v>0</v>
      </c>
      <c r="E130" s="396"/>
      <c r="F130" s="401">
        <f t="shared" si="4"/>
        <v>0</v>
      </c>
    </row>
    <row r="131" spans="1:8" s="6" customFormat="1" ht="19.5" customHeight="1">
      <c r="A131" s="415">
        <v>1400</v>
      </c>
      <c r="B131" s="419" t="s">
        <v>112</v>
      </c>
      <c r="C131" s="411">
        <f>C132+C133+C134</f>
        <v>55346.026949999999</v>
      </c>
      <c r="D131" s="411">
        <f>D132+D133+D134</f>
        <v>9835.8340000000007</v>
      </c>
      <c r="E131" s="396">
        <f t="shared" si="2"/>
        <v>17.771526778039124</v>
      </c>
      <c r="F131" s="396">
        <f t="shared" si="3"/>
        <v>-45510.192949999997</v>
      </c>
    </row>
    <row r="132" spans="1:8" ht="40.5" customHeight="1">
      <c r="A132" s="416">
        <v>1401</v>
      </c>
      <c r="B132" s="417" t="s">
        <v>113</v>
      </c>
      <c r="C132" s="412">
        <v>29508</v>
      </c>
      <c r="D132" s="399">
        <v>9835.8340000000007</v>
      </c>
      <c r="E132" s="401">
        <f t="shared" si="2"/>
        <v>33.332770774027388</v>
      </c>
      <c r="F132" s="401">
        <f t="shared" si="3"/>
        <v>-19672.165999999997</v>
      </c>
    </row>
    <row r="133" spans="1:8" ht="24.75" customHeight="1">
      <c r="A133" s="416">
        <v>1402</v>
      </c>
      <c r="B133" s="417" t="s">
        <v>114</v>
      </c>
      <c r="C133" s="412">
        <v>5152.2529999999997</v>
      </c>
      <c r="D133" s="399">
        <v>0</v>
      </c>
      <c r="E133" s="401">
        <f t="shared" si="2"/>
        <v>0</v>
      </c>
      <c r="F133" s="401">
        <f t="shared" si="3"/>
        <v>-5152.2529999999997</v>
      </c>
    </row>
    <row r="134" spans="1:8" ht="27" customHeight="1">
      <c r="A134" s="416">
        <v>1403</v>
      </c>
      <c r="B134" s="417" t="s">
        <v>115</v>
      </c>
      <c r="C134" s="412">
        <v>20685.773949999999</v>
      </c>
      <c r="D134" s="399">
        <v>0</v>
      </c>
      <c r="E134" s="401">
        <f t="shared" si="2"/>
        <v>0</v>
      </c>
      <c r="F134" s="401">
        <f t="shared" si="3"/>
        <v>-20685.773949999999</v>
      </c>
    </row>
    <row r="135" spans="1:8" s="6" customFormat="1" ht="20.25">
      <c r="A135" s="415"/>
      <c r="B135" s="420" t="s">
        <v>116</v>
      </c>
      <c r="C135" s="457">
        <f>C78+C86+C88+C94+C101+C105+C107+C113+C116+C121+C127+C129+C131</f>
        <v>950094.63674999995</v>
      </c>
      <c r="D135" s="457">
        <f>D78+D86+D88+D94+D101+D105+D107+D113+D116+D121+D127+D129+D131</f>
        <v>205143.75388</v>
      </c>
      <c r="E135" s="396">
        <f t="shared" si="2"/>
        <v>21.591928419019151</v>
      </c>
      <c r="F135" s="396">
        <f t="shared" si="3"/>
        <v>-744950.88286999997</v>
      </c>
      <c r="G135" s="94"/>
      <c r="H135" s="94"/>
    </row>
    <row r="136" spans="1:8" ht="20.25">
      <c r="A136" s="421"/>
      <c r="B136" s="422"/>
      <c r="C136" s="423"/>
      <c r="D136" s="434"/>
      <c r="E136" s="424"/>
      <c r="F136" s="424"/>
    </row>
    <row r="137" spans="1:8" s="65" customFormat="1" ht="20.25">
      <c r="A137" s="425" t="s">
        <v>117</v>
      </c>
      <c r="B137" s="425"/>
      <c r="C137" s="426"/>
      <c r="D137" s="426"/>
      <c r="E137" s="427"/>
      <c r="F137" s="427"/>
    </row>
    <row r="138" spans="1:8" s="65" customFormat="1" ht="20.25">
      <c r="A138" s="428" t="s">
        <v>118</v>
      </c>
      <c r="B138" s="428"/>
      <c r="C138" s="426" t="s">
        <v>119</v>
      </c>
      <c r="D138" s="426"/>
      <c r="E138" s="427"/>
      <c r="F138" s="427"/>
    </row>
  </sheetData>
  <customSheetViews>
    <customSheetView guid="{61528DAC-5C4C-48F4-ADE2-8A724B05A086}" scale="60" showPageBreaks="1" printArea="1" view="pageBreakPreview">
      <selection activeCell="C135" sqref="C135"/>
      <rowBreaks count="1" manualBreakCount="1">
        <brk id="75" max="5" man="1"/>
      </rowBreaks>
      <pageMargins left="0.59055118110236227" right="0.55118110236220474" top="0.15748031496062992" bottom="0.15748031496062992" header="0.15748031496062992" footer="0.27559055118110237"/>
      <pageSetup paperSize="9" scale="50" orientation="portrait" r:id="rId1"/>
      <headerFooter alignWithMargins="0"/>
    </customSheetView>
    <customSheetView guid="{B30CE22D-C12F-4E12-8BB9-3AAE0A6991CC}" scale="60" showPageBreaks="1" printArea="1" hiddenRows="1" view="pageBreakPreview" topLeftCell="A95">
      <selection activeCell="C133" sqref="C133:D133"/>
      <rowBreaks count="1" manualBreakCount="1">
        <brk id="73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2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3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4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6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7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8"/>
      <headerFooter alignWithMargins="0"/>
    </customSheetView>
    <customSheetView guid="{5BFCA170-DEAE-4D2C-98A0-1E68B427AC01}" scale="67" showPageBreaks="1" hiddenRows="1" view="pageBreakPreview" topLeftCell="A110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9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50" orientation="portrait" r:id="rId10"/>
  <headerFooter alignWithMargins="0"/>
  <rowBreaks count="1" manualBreakCount="1">
    <brk id="7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2" zoomScale="70" zoomScaleNormal="100" zoomScaleSheetLayoutView="70" workbookViewId="0">
      <selection activeCell="D94" sqref="D94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31" t="s">
        <v>418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C5+C7+C12+C14+C17+C20</f>
        <v>615.48</v>
      </c>
      <c r="D4" s="5">
        <f>D5+D12+D14+D17+D20+D7</f>
        <v>149.57768000000002</v>
      </c>
      <c r="E4" s="5">
        <f>SUM(D4/C4*100)</f>
        <v>24.302606096055111</v>
      </c>
      <c r="F4" s="5">
        <f>SUM(D4-C4)</f>
        <v>-465.90232000000003</v>
      </c>
    </row>
    <row r="5" spans="1:6" s="6" customFormat="1">
      <c r="A5" s="68">
        <v>1010000000</v>
      </c>
      <c r="B5" s="67" t="s">
        <v>5</v>
      </c>
      <c r="C5" s="5">
        <f>C6</f>
        <v>89.8</v>
      </c>
      <c r="D5" s="5">
        <f>D6</f>
        <v>21.754490000000001</v>
      </c>
      <c r="E5" s="5">
        <f t="shared" ref="E5:E47" si="0">SUM(D5/C5*100)</f>
        <v>24.225489977728287</v>
      </c>
      <c r="F5" s="5">
        <f t="shared" ref="F5:F47" si="1">SUM(D5-C5)</f>
        <v>-68.045509999999993</v>
      </c>
    </row>
    <row r="6" spans="1:6">
      <c r="A6" s="7">
        <v>1010200001</v>
      </c>
      <c r="B6" s="8" t="s">
        <v>224</v>
      </c>
      <c r="C6" s="9">
        <v>89.8</v>
      </c>
      <c r="D6" s="10">
        <v>21.754490000000001</v>
      </c>
      <c r="E6" s="9">
        <f t="shared" ref="E6:E11" si="2">SUM(D6/C6*100)</f>
        <v>24.225489977728287</v>
      </c>
      <c r="F6" s="9">
        <f t="shared" si="1"/>
        <v>-68.045509999999993</v>
      </c>
    </row>
    <row r="7" spans="1:6" ht="31.5">
      <c r="A7" s="3">
        <v>1030000000</v>
      </c>
      <c r="B7" s="13" t="s">
        <v>266</v>
      </c>
      <c r="C7" s="5">
        <f>C8+C10+C9</f>
        <v>256.67999999999995</v>
      </c>
      <c r="D7" s="5">
        <f>D8+D10+D9+D11</f>
        <v>80.09348</v>
      </c>
      <c r="E7" s="9">
        <f t="shared" si="2"/>
        <v>31.203630980208825</v>
      </c>
      <c r="F7" s="9">
        <f t="shared" si="1"/>
        <v>-176.58651999999995</v>
      </c>
    </row>
    <row r="8" spans="1:6">
      <c r="A8" s="7">
        <v>1030223001</v>
      </c>
      <c r="B8" s="8" t="s">
        <v>268</v>
      </c>
      <c r="C8" s="9">
        <v>95.74</v>
      </c>
      <c r="D8" s="10">
        <v>36.673369999999998</v>
      </c>
      <c r="E8" s="9">
        <f t="shared" si="2"/>
        <v>38.305170252767908</v>
      </c>
      <c r="F8" s="9">
        <f t="shared" si="1"/>
        <v>-59.066629999999996</v>
      </c>
    </row>
    <row r="9" spans="1:6">
      <c r="A9" s="7">
        <v>1030224001</v>
      </c>
      <c r="B9" s="8" t="s">
        <v>272</v>
      </c>
      <c r="C9" s="9">
        <v>1.03</v>
      </c>
      <c r="D9" s="10">
        <v>0.22001000000000001</v>
      </c>
      <c r="E9" s="9">
        <f t="shared" si="2"/>
        <v>21.360194174757282</v>
      </c>
      <c r="F9" s="9">
        <f t="shared" si="1"/>
        <v>-0.80998999999999999</v>
      </c>
    </row>
    <row r="10" spans="1:6">
      <c r="A10" s="7">
        <v>1030225001</v>
      </c>
      <c r="B10" s="8" t="s">
        <v>267</v>
      </c>
      <c r="C10" s="9">
        <v>159.91</v>
      </c>
      <c r="D10" s="10">
        <v>50.426110000000001</v>
      </c>
      <c r="E10" s="9">
        <f t="shared" si="2"/>
        <v>31.534056656869492</v>
      </c>
      <c r="F10" s="9">
        <f t="shared" si="1"/>
        <v>-109.48389</v>
      </c>
    </row>
    <row r="11" spans="1:6">
      <c r="A11" s="7">
        <v>1030226001</v>
      </c>
      <c r="B11" s="8" t="s">
        <v>273</v>
      </c>
      <c r="C11" s="9">
        <v>0</v>
      </c>
      <c r="D11" s="10">
        <v>-7.2260099999999996</v>
      </c>
      <c r="E11" s="9" t="e">
        <f t="shared" si="2"/>
        <v>#DIV/0!</v>
      </c>
      <c r="F11" s="9">
        <f t="shared" si="1"/>
        <v>-7.2260099999999996</v>
      </c>
    </row>
    <row r="12" spans="1:6" s="6" customFormat="1">
      <c r="A12" s="68">
        <v>1050000000</v>
      </c>
      <c r="B12" s="67" t="s">
        <v>6</v>
      </c>
      <c r="C12" s="5">
        <f>C13</f>
        <v>35</v>
      </c>
      <c r="D12" s="5">
        <f>D13</f>
        <v>24.1173</v>
      </c>
      <c r="E12" s="5">
        <f t="shared" si="0"/>
        <v>68.906571428571425</v>
      </c>
      <c r="F12" s="5">
        <f t="shared" si="1"/>
        <v>-10.8827</v>
      </c>
    </row>
    <row r="13" spans="1:6" ht="15.75" customHeight="1">
      <c r="A13" s="7">
        <v>1050300000</v>
      </c>
      <c r="B13" s="11" t="s">
        <v>225</v>
      </c>
      <c r="C13" s="12">
        <v>35</v>
      </c>
      <c r="D13" s="10">
        <v>24.1173</v>
      </c>
      <c r="E13" s="9">
        <f t="shared" si="0"/>
        <v>68.906571428571425</v>
      </c>
      <c r="F13" s="9">
        <f t="shared" si="1"/>
        <v>-10.8827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231</v>
      </c>
      <c r="D14" s="5">
        <f>D15+D16</f>
        <v>22.712409999999998</v>
      </c>
      <c r="E14" s="5">
        <f t="shared" si="0"/>
        <v>9.8322121212121214</v>
      </c>
      <c r="F14" s="5">
        <f t="shared" si="1"/>
        <v>-208.28758999999999</v>
      </c>
    </row>
    <row r="15" spans="1:6" s="6" customFormat="1" ht="15.75" customHeight="1">
      <c r="A15" s="7">
        <v>1060100000</v>
      </c>
      <c r="B15" s="11" t="s">
        <v>8</v>
      </c>
      <c r="C15" s="9">
        <v>38</v>
      </c>
      <c r="D15" s="10">
        <v>3.5529299999999999</v>
      </c>
      <c r="E15" s="9">
        <f t="shared" si="0"/>
        <v>9.3498157894736842</v>
      </c>
      <c r="F15" s="9">
        <f>SUM(D15-C15)</f>
        <v>-34.447069999999997</v>
      </c>
    </row>
    <row r="16" spans="1:6" ht="15" customHeight="1">
      <c r="A16" s="7">
        <v>1060600000</v>
      </c>
      <c r="B16" s="11" t="s">
        <v>7</v>
      </c>
      <c r="C16" s="9">
        <v>193</v>
      </c>
      <c r="D16" s="10">
        <v>19.159479999999999</v>
      </c>
      <c r="E16" s="9">
        <f t="shared" si="0"/>
        <v>9.9271917098445588</v>
      </c>
      <c r="F16" s="9">
        <f t="shared" si="1"/>
        <v>-173.84052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0.9</v>
      </c>
      <c r="E17" s="9">
        <f t="shared" si="0"/>
        <v>30</v>
      </c>
      <c r="F17" s="5">
        <f t="shared" si="1"/>
        <v>-2.1</v>
      </c>
    </row>
    <row r="18" spans="1:6" ht="18.75" customHeight="1">
      <c r="A18" s="7">
        <v>1080402001</v>
      </c>
      <c r="B18" s="8" t="s">
        <v>223</v>
      </c>
      <c r="C18" s="9">
        <v>3</v>
      </c>
      <c r="D18" s="10">
        <v>0.9</v>
      </c>
      <c r="E18" s="9">
        <f t="shared" si="0"/>
        <v>30</v>
      </c>
      <c r="F18" s="9">
        <f t="shared" si="1"/>
        <v>-2.1</v>
      </c>
    </row>
    <row r="19" spans="1:6" ht="15" hidden="1" customHeight="1">
      <c r="A19" s="7">
        <v>1080714001</v>
      </c>
      <c r="B19" s="8" t="s">
        <v>222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226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54.3</v>
      </c>
      <c r="D25" s="5">
        <f>D26+D31+D34+D29</f>
        <v>0</v>
      </c>
      <c r="E25" s="5">
        <f t="shared" si="0"/>
        <v>0</v>
      </c>
      <c r="F25" s="5">
        <f t="shared" si="1"/>
        <v>-54.3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54.3</v>
      </c>
      <c r="D26" s="5">
        <f>D27+D28</f>
        <v>0</v>
      </c>
      <c r="E26" s="5">
        <f t="shared" si="0"/>
        <v>0</v>
      </c>
      <c r="F26" s="5">
        <f t="shared" si="1"/>
        <v>-54.3</v>
      </c>
    </row>
    <row r="27" spans="1:6" ht="22.5" customHeight="1">
      <c r="A27" s="16">
        <v>1110502000</v>
      </c>
      <c r="B27" s="17" t="s">
        <v>221</v>
      </c>
      <c r="C27" s="12">
        <v>54.3</v>
      </c>
      <c r="D27" s="10">
        <v>0</v>
      </c>
      <c r="E27" s="9">
        <f t="shared" si="0"/>
        <v>0</v>
      </c>
      <c r="F27" s="9">
        <f t="shared" si="1"/>
        <v>-54.3</v>
      </c>
    </row>
    <row r="28" spans="1:6" hidden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9" t="e">
        <f t="shared" si="0"/>
        <v>#DIV/0!</v>
      </c>
      <c r="F29" s="5">
        <f t="shared" si="1"/>
        <v>0</v>
      </c>
    </row>
    <row r="30" spans="1:6" ht="30.75" customHeight="1">
      <c r="A30" s="7">
        <v>1130200000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50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7">
        <f>C25+C4</f>
        <v>669.78</v>
      </c>
      <c r="D37" s="127">
        <f>SUM(D4,D25)</f>
        <v>149.57768000000002</v>
      </c>
      <c r="E37" s="5">
        <f t="shared" si="0"/>
        <v>22.332359879363377</v>
      </c>
      <c r="F37" s="5">
        <f t="shared" si="1"/>
        <v>-520.20231999999999</v>
      </c>
    </row>
    <row r="38" spans="1:11" s="6" customFormat="1">
      <c r="A38" s="3">
        <v>2000000000</v>
      </c>
      <c r="B38" s="4" t="s">
        <v>17</v>
      </c>
      <c r="C38" s="194">
        <f>C39+C40+C41+C42+C43+C44</f>
        <v>2139.652</v>
      </c>
      <c r="D38" s="470">
        <f>D39+D40+D41+D42+D43+D45+D44</f>
        <v>519.21910000000003</v>
      </c>
      <c r="E38" s="5">
        <f t="shared" si="0"/>
        <v>24.266520910877095</v>
      </c>
      <c r="F38" s="5">
        <f t="shared" si="1"/>
        <v>-1620.4329</v>
      </c>
      <c r="G38" s="19"/>
    </row>
    <row r="39" spans="1:11">
      <c r="A39" s="16">
        <v>2021000000</v>
      </c>
      <c r="B39" s="17" t="s">
        <v>18</v>
      </c>
      <c r="C39" s="226">
        <v>1194.4000000000001</v>
      </c>
      <c r="D39" s="20">
        <v>398.12799999999999</v>
      </c>
      <c r="E39" s="9">
        <f t="shared" si="0"/>
        <v>33.332886805090418</v>
      </c>
      <c r="F39" s="9">
        <f t="shared" si="1"/>
        <v>-796.27200000000016</v>
      </c>
    </row>
    <row r="40" spans="1:11">
      <c r="A40" s="16">
        <v>2021500200</v>
      </c>
      <c r="B40" s="17" t="s">
        <v>227</v>
      </c>
      <c r="C40" s="223">
        <v>100</v>
      </c>
      <c r="D40" s="20">
        <v>0</v>
      </c>
      <c r="E40" s="9">
        <f>SUM(D40/C40*100)</f>
        <v>0</v>
      </c>
      <c r="F40" s="9">
        <f>SUM(D40-C40)</f>
        <v>-100</v>
      </c>
    </row>
    <row r="41" spans="1:11">
      <c r="A41" s="16">
        <v>2022000000</v>
      </c>
      <c r="B41" s="17" t="s">
        <v>19</v>
      </c>
      <c r="C41" s="223">
        <v>751.93</v>
      </c>
      <c r="D41" s="10">
        <v>91.141000000000005</v>
      </c>
      <c r="E41" s="9">
        <f t="shared" si="0"/>
        <v>12.120942108972912</v>
      </c>
      <c r="F41" s="9">
        <f t="shared" si="1"/>
        <v>-660.78899999999999</v>
      </c>
    </row>
    <row r="42" spans="1:11" ht="19.5" customHeight="1">
      <c r="A42" s="16">
        <v>2023000000</v>
      </c>
      <c r="B42" s="17" t="s">
        <v>20</v>
      </c>
      <c r="C42" s="223">
        <v>93.322000000000003</v>
      </c>
      <c r="D42" s="187">
        <v>29.950099999999999</v>
      </c>
      <c r="E42" s="9">
        <f t="shared" si="0"/>
        <v>32.093289899487793</v>
      </c>
      <c r="F42" s="9">
        <f t="shared" si="1"/>
        <v>-63.371900000000004</v>
      </c>
    </row>
    <row r="43" spans="1:11">
      <c r="A43" s="7">
        <v>2070500010</v>
      </c>
      <c r="B43" s="17" t="s">
        <v>338</v>
      </c>
      <c r="C43" s="223">
        <v>0</v>
      </c>
      <c r="D43" s="188">
        <v>0</v>
      </c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23">
        <v>0</v>
      </c>
      <c r="D44" s="188">
        <v>0</v>
      </c>
      <c r="E44" s="9" t="e">
        <f t="shared" si="0"/>
        <v>#DIV/0!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31">
        <v>0</v>
      </c>
      <c r="D45" s="220">
        <v>0</v>
      </c>
      <c r="E45" s="5" t="e">
        <f t="shared" si="0"/>
        <v>#DIV/0!</v>
      </c>
      <c r="F45" s="5">
        <f>SUM(D45-C45)</f>
        <v>0</v>
      </c>
    </row>
    <row r="46" spans="1:11" s="433" customFormat="1" ht="19.5" hidden="1" customHeight="1">
      <c r="A46" s="3">
        <v>3000000000</v>
      </c>
      <c r="B46" s="13" t="s">
        <v>24</v>
      </c>
      <c r="C46" s="232">
        <v>0</v>
      </c>
      <c r="D46" s="23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66">
        <f>C37+C38</f>
        <v>2809.4319999999998</v>
      </c>
      <c r="D47" s="465">
        <f>D37+D38</f>
        <v>668.79678000000001</v>
      </c>
      <c r="E47" s="269">
        <f t="shared" si="0"/>
        <v>23.805409064892835</v>
      </c>
      <c r="F47" s="269">
        <f t="shared" si="1"/>
        <v>-2140.6352199999997</v>
      </c>
      <c r="G47" s="200"/>
      <c r="H47" s="200"/>
      <c r="K47" s="130"/>
    </row>
    <row r="48" spans="1:11" s="6" customFormat="1">
      <c r="A48" s="3"/>
      <c r="B48" s="21" t="s">
        <v>307</v>
      </c>
      <c r="C48" s="5">
        <f>C47-C94</f>
        <v>-154.75804000000016</v>
      </c>
      <c r="D48" s="5">
        <f>D47-D94</f>
        <v>92.628129999999942</v>
      </c>
      <c r="E48" s="22"/>
      <c r="F48" s="22"/>
    </row>
    <row r="49" spans="1:6">
      <c r="A49" s="23"/>
      <c r="B49" s="24"/>
      <c r="C49" s="186"/>
      <c r="D49" s="186"/>
      <c r="E49" s="26"/>
      <c r="F49" s="92"/>
    </row>
    <row r="50" spans="1:6" ht="50.25" customHeight="1">
      <c r="A50" s="28" t="s">
        <v>0</v>
      </c>
      <c r="B50" s="28" t="s">
        <v>26</v>
      </c>
      <c r="C50" s="179" t="s">
        <v>402</v>
      </c>
      <c r="D50" s="180" t="s">
        <v>415</v>
      </c>
      <c r="E50" s="72" t="s">
        <v>2</v>
      </c>
      <c r="F50" s="74" t="s">
        <v>3</v>
      </c>
    </row>
    <row r="51" spans="1:6">
      <c r="A51" s="88">
        <v>1</v>
      </c>
      <c r="B51" s="87">
        <v>2</v>
      </c>
      <c r="C51" s="87">
        <v>3</v>
      </c>
      <c r="D51" s="87">
        <v>4</v>
      </c>
      <c r="E51" s="87">
        <v>5</v>
      </c>
      <c r="F51" s="87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1137.7750000000001</v>
      </c>
      <c r="D52" s="22">
        <f>D54+D57+D58+D59</f>
        <v>300.41374999999999</v>
      </c>
      <c r="E52" s="34">
        <f>SUM(D52/C52*100)</f>
        <v>26.403616708048599</v>
      </c>
      <c r="F52" s="34">
        <f>SUM(D52-C52)</f>
        <v>-837.36125000000015</v>
      </c>
    </row>
    <row r="53" spans="1:6" s="6" customFormat="1" ht="31.5">
      <c r="A53" s="35" t="s">
        <v>29</v>
      </c>
      <c r="B53" s="36" t="s">
        <v>30</v>
      </c>
      <c r="C53" s="92"/>
      <c r="D53" s="92"/>
      <c r="E53" s="38"/>
      <c r="F53" s="38"/>
    </row>
    <row r="54" spans="1:6" ht="16.5" customHeight="1">
      <c r="A54" s="35" t="s">
        <v>31</v>
      </c>
      <c r="B54" s="39" t="s">
        <v>32</v>
      </c>
      <c r="C54" s="92">
        <v>1114</v>
      </c>
      <c r="D54" s="92">
        <v>295.91374999999999</v>
      </c>
      <c r="E54" s="38">
        <f>SUM(D54/C54*100)</f>
        <v>26.563173249551163</v>
      </c>
      <c r="F54" s="38">
        <f t="shared" ref="F54:F94" si="3">SUM(D54-C54)</f>
        <v>-818.08625000000006</v>
      </c>
    </row>
    <row r="55" spans="1:6" ht="0.75" hidden="1" customHeight="1">
      <c r="A55" s="35" t="s">
        <v>33</v>
      </c>
      <c r="B55" s="39" t="s">
        <v>34</v>
      </c>
      <c r="C55" s="92"/>
      <c r="D55" s="92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2"/>
      <c r="D56" s="92"/>
      <c r="E56" s="38" t="e">
        <f t="shared" ref="E56:E94" si="4">SUM(D56/C56*100)</f>
        <v>#DIV/0!</v>
      </c>
      <c r="F56" s="38">
        <f t="shared" si="3"/>
        <v>0</v>
      </c>
    </row>
    <row r="57" spans="1:6" ht="17.25" customHeight="1">
      <c r="A57" s="35" t="s">
        <v>37</v>
      </c>
      <c r="B57" s="39" t="s">
        <v>38</v>
      </c>
      <c r="C57" s="92">
        <v>12</v>
      </c>
      <c r="D57" s="92">
        <v>0</v>
      </c>
      <c r="E57" s="38">
        <f t="shared" si="4"/>
        <v>0</v>
      </c>
      <c r="F57" s="38">
        <f t="shared" si="3"/>
        <v>-12</v>
      </c>
    </row>
    <row r="58" spans="1:6" ht="17.25" customHeight="1">
      <c r="A58" s="35" t="s">
        <v>39</v>
      </c>
      <c r="B58" s="39" t="s">
        <v>40</v>
      </c>
      <c r="C58" s="104">
        <v>5</v>
      </c>
      <c r="D58" s="104">
        <v>0</v>
      </c>
      <c r="E58" s="38">
        <f t="shared" si="4"/>
        <v>0</v>
      </c>
      <c r="F58" s="38">
        <f t="shared" si="3"/>
        <v>-5</v>
      </c>
    </row>
    <row r="59" spans="1:6" ht="17.25" customHeight="1">
      <c r="A59" s="35" t="s">
        <v>41</v>
      </c>
      <c r="B59" s="39" t="s">
        <v>42</v>
      </c>
      <c r="C59" s="92">
        <v>6.7750000000000004</v>
      </c>
      <c r="D59" s="92">
        <v>4.5</v>
      </c>
      <c r="E59" s="38">
        <f t="shared" si="4"/>
        <v>66.420664206642073</v>
      </c>
      <c r="F59" s="38">
        <f t="shared" si="3"/>
        <v>-2.2750000000000004</v>
      </c>
    </row>
    <row r="60" spans="1:6" s="6" customFormat="1">
      <c r="A60" s="41" t="s">
        <v>43</v>
      </c>
      <c r="B60" s="42" t="s">
        <v>44</v>
      </c>
      <c r="C60" s="22">
        <f>C61</f>
        <v>90.341999999999999</v>
      </c>
      <c r="D60" s="22">
        <f>D61</f>
        <v>29.754899999999999</v>
      </c>
      <c r="E60" s="34">
        <f t="shared" si="4"/>
        <v>32.935843793584382</v>
      </c>
      <c r="F60" s="34">
        <f t="shared" si="3"/>
        <v>-60.5871</v>
      </c>
    </row>
    <row r="61" spans="1:6">
      <c r="A61" s="43" t="s">
        <v>45</v>
      </c>
      <c r="B61" s="44" t="s">
        <v>46</v>
      </c>
      <c r="C61" s="92">
        <v>90.341999999999999</v>
      </c>
      <c r="D61" s="92">
        <v>29.754899999999999</v>
      </c>
      <c r="E61" s="38">
        <f t="shared" si="4"/>
        <v>32.935843793584382</v>
      </c>
      <c r="F61" s="38">
        <f t="shared" si="3"/>
        <v>-60.5871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10</v>
      </c>
      <c r="D62" s="22">
        <f>D65+D66+D67</f>
        <v>0</v>
      </c>
      <c r="E62" s="34">
        <f t="shared" si="4"/>
        <v>0</v>
      </c>
      <c r="F62" s="34">
        <f t="shared" si="3"/>
        <v>-10</v>
      </c>
    </row>
    <row r="63" spans="1:6" ht="13.5" hidden="1" customHeight="1">
      <c r="A63" s="35" t="s">
        <v>49</v>
      </c>
      <c r="B63" s="39" t="s">
        <v>50</v>
      </c>
      <c r="C63" s="92"/>
      <c r="D63" s="92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2"/>
      <c r="D64" s="92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2">
        <v>1</v>
      </c>
      <c r="D65" s="92">
        <v>0</v>
      </c>
      <c r="E65" s="34">
        <f t="shared" si="4"/>
        <v>0</v>
      </c>
      <c r="F65" s="34">
        <f t="shared" si="3"/>
        <v>-1</v>
      </c>
    </row>
    <row r="66" spans="1:7" ht="15.75" customHeight="1">
      <c r="A66" s="46" t="s">
        <v>214</v>
      </c>
      <c r="B66" s="47" t="s">
        <v>215</v>
      </c>
      <c r="C66" s="92">
        <v>7</v>
      </c>
      <c r="D66" s="92">
        <v>0</v>
      </c>
      <c r="E66" s="38">
        <f t="shared" si="4"/>
        <v>0</v>
      </c>
      <c r="F66" s="38">
        <f t="shared" si="3"/>
        <v>-7</v>
      </c>
    </row>
    <row r="67" spans="1:7" ht="15.75" customHeight="1">
      <c r="A67" s="46" t="s">
        <v>339</v>
      </c>
      <c r="B67" s="47" t="s">
        <v>393</v>
      </c>
      <c r="C67" s="92">
        <v>2</v>
      </c>
      <c r="D67" s="92">
        <v>0</v>
      </c>
      <c r="E67" s="38"/>
      <c r="F67" s="38"/>
    </row>
    <row r="68" spans="1:7" s="6" customFormat="1">
      <c r="A68" s="30" t="s">
        <v>55</v>
      </c>
      <c r="B68" s="31" t="s">
        <v>56</v>
      </c>
      <c r="C68" s="105">
        <f>C71+C72+C69+C70</f>
        <v>1166.02604</v>
      </c>
      <c r="D68" s="105">
        <f>D71+D72+D69+D70</f>
        <v>150</v>
      </c>
      <c r="E68" s="34">
        <f t="shared" si="4"/>
        <v>12.864206703308273</v>
      </c>
      <c r="F68" s="34">
        <f t="shared" si="3"/>
        <v>-1016.02604</v>
      </c>
    </row>
    <row r="69" spans="1:7" ht="16.5" customHeight="1">
      <c r="A69" s="35" t="s">
        <v>57</v>
      </c>
      <c r="B69" s="39" t="s">
        <v>58</v>
      </c>
      <c r="C69" s="106">
        <v>7.1580000000000004</v>
      </c>
      <c r="D69" s="92">
        <v>0</v>
      </c>
      <c r="E69" s="38">
        <f t="shared" si="4"/>
        <v>0</v>
      </c>
      <c r="F69" s="38">
        <f t="shared" si="3"/>
        <v>-7.1580000000000004</v>
      </c>
    </row>
    <row r="70" spans="1:7" s="6" customFormat="1">
      <c r="A70" s="35" t="s">
        <v>59</v>
      </c>
      <c r="B70" s="39" t="s">
        <v>60</v>
      </c>
      <c r="C70" s="106">
        <v>12</v>
      </c>
      <c r="D70" s="92">
        <v>0</v>
      </c>
      <c r="E70" s="38">
        <f t="shared" si="4"/>
        <v>0</v>
      </c>
      <c r="F70" s="38">
        <f t="shared" si="3"/>
        <v>-12</v>
      </c>
      <c r="G70" s="50"/>
    </row>
    <row r="71" spans="1:7" ht="15.75" customHeight="1">
      <c r="A71" s="35" t="s">
        <v>61</v>
      </c>
      <c r="B71" s="39" t="s">
        <v>62</v>
      </c>
      <c r="C71" s="106">
        <v>1146.8680400000001</v>
      </c>
      <c r="D71" s="92">
        <v>150</v>
      </c>
      <c r="E71" s="38">
        <f t="shared" si="4"/>
        <v>13.079098446234493</v>
      </c>
      <c r="F71" s="38">
        <f t="shared" si="3"/>
        <v>-996.86804000000006</v>
      </c>
    </row>
    <row r="72" spans="1:7">
      <c r="A72" s="35" t="s">
        <v>63</v>
      </c>
      <c r="B72" s="39" t="s">
        <v>64</v>
      </c>
      <c r="C72" s="106">
        <v>0</v>
      </c>
      <c r="D72" s="92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</f>
        <v>275.04700000000003</v>
      </c>
      <c r="D73" s="22">
        <f>D76</f>
        <v>0</v>
      </c>
      <c r="E73" s="34">
        <f t="shared" si="4"/>
        <v>0</v>
      </c>
      <c r="F73" s="34">
        <f t="shared" si="3"/>
        <v>-275.04700000000003</v>
      </c>
    </row>
    <row r="74" spans="1:7" ht="0.75" hidden="1" customHeight="1">
      <c r="A74" s="35" t="s">
        <v>67</v>
      </c>
      <c r="B74" s="51" t="s">
        <v>68</v>
      </c>
      <c r="C74" s="92"/>
      <c r="D74" s="92"/>
      <c r="E74" s="38" t="e">
        <f t="shared" si="4"/>
        <v>#DIV/0!</v>
      </c>
      <c r="F74" s="38">
        <f t="shared" si="3"/>
        <v>0</v>
      </c>
    </row>
    <row r="75" spans="1:7" hidden="1">
      <c r="A75" s="35" t="s">
        <v>69</v>
      </c>
      <c r="B75" s="51" t="s">
        <v>70</v>
      </c>
      <c r="C75" s="92"/>
      <c r="D75" s="92"/>
      <c r="E75" s="38" t="e">
        <f t="shared" si="4"/>
        <v>#DIV/0!</v>
      </c>
      <c r="F75" s="38">
        <f t="shared" si="3"/>
        <v>0</v>
      </c>
    </row>
    <row r="76" spans="1:7" ht="16.5" customHeight="1">
      <c r="A76" s="35" t="s">
        <v>71</v>
      </c>
      <c r="B76" s="39" t="s">
        <v>72</v>
      </c>
      <c r="C76" s="92">
        <v>275.04700000000003</v>
      </c>
      <c r="D76" s="92">
        <v>0</v>
      </c>
      <c r="E76" s="38">
        <f t="shared" si="4"/>
        <v>0</v>
      </c>
      <c r="F76" s="38">
        <f t="shared" si="3"/>
        <v>-275.04700000000003</v>
      </c>
    </row>
    <row r="77" spans="1:7" s="6" customFormat="1">
      <c r="A77" s="30" t="s">
        <v>83</v>
      </c>
      <c r="B77" s="31" t="s">
        <v>84</v>
      </c>
      <c r="C77" s="22">
        <f>C78</f>
        <v>283</v>
      </c>
      <c r="D77" s="22">
        <f>D78</f>
        <v>96</v>
      </c>
      <c r="E77" s="34">
        <f t="shared" si="4"/>
        <v>33.922261484098939</v>
      </c>
      <c r="F77" s="34">
        <f t="shared" si="3"/>
        <v>-187</v>
      </c>
    </row>
    <row r="78" spans="1:7" ht="14.25" customHeight="1">
      <c r="A78" s="35" t="s">
        <v>85</v>
      </c>
      <c r="B78" s="39" t="s">
        <v>229</v>
      </c>
      <c r="C78" s="92">
        <v>283</v>
      </c>
      <c r="D78" s="92">
        <v>96</v>
      </c>
      <c r="E78" s="38">
        <f t="shared" si="4"/>
        <v>33.922261484098939</v>
      </c>
      <c r="F78" s="38">
        <f t="shared" si="3"/>
        <v>-187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2"/>
      <c r="D80" s="92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2"/>
      <c r="D81" s="92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2"/>
      <c r="D82" s="190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2"/>
      <c r="D83" s="92"/>
      <c r="E83" s="38"/>
      <c r="F83" s="38">
        <f t="shared" si="3"/>
        <v>0</v>
      </c>
    </row>
    <row r="84" spans="1:7" ht="12" customHeight="1">
      <c r="A84" s="30" t="s">
        <v>92</v>
      </c>
      <c r="B84" s="31" t="s">
        <v>93</v>
      </c>
      <c r="C84" s="22">
        <f>C85</f>
        <v>2</v>
      </c>
      <c r="D84" s="22">
        <f>D85</f>
        <v>0</v>
      </c>
      <c r="E84" s="38">
        <f t="shared" si="4"/>
        <v>0</v>
      </c>
      <c r="F84" s="22">
        <f>F85+F86+F87+F88+F89</f>
        <v>-2</v>
      </c>
    </row>
    <row r="85" spans="1:7" ht="11.25" customHeight="1">
      <c r="A85" s="35" t="s">
        <v>94</v>
      </c>
      <c r="B85" s="39" t="s">
        <v>95</v>
      </c>
      <c r="C85" s="92">
        <v>2</v>
      </c>
      <c r="D85" s="92">
        <v>0</v>
      </c>
      <c r="E85" s="38">
        <v>0</v>
      </c>
      <c r="F85" s="38">
        <f>SUM(D85-C85)</f>
        <v>-2</v>
      </c>
    </row>
    <row r="86" spans="1:7" ht="14.25" hidden="1" customHeight="1">
      <c r="A86" s="35" t="s">
        <v>96</v>
      </c>
      <c r="B86" s="39" t="s">
        <v>97</v>
      </c>
      <c r="C86" s="92"/>
      <c r="D86" s="92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2"/>
      <c r="D87" s="92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2"/>
      <c r="D88" s="92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2"/>
      <c r="D89" s="92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5">
        <v>0</v>
      </c>
      <c r="D90" s="105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6"/>
      <c r="D91" s="92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6"/>
      <c r="D92" s="92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6"/>
      <c r="D93" s="92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102">
        <f>C52+C60+C62+C68+C73+C77+C84</f>
        <v>2964.19004</v>
      </c>
      <c r="D94" s="102">
        <f>D52+D60+D62+D68+D73+D77+D79+D84+D90</f>
        <v>576.16865000000007</v>
      </c>
      <c r="E94" s="128">
        <f t="shared" si="4"/>
        <v>19.437642061573086</v>
      </c>
      <c r="F94" s="34">
        <f t="shared" si="3"/>
        <v>-2388.0213899999999</v>
      </c>
      <c r="G94" s="200"/>
    </row>
    <row r="95" spans="1:7">
      <c r="C95" s="126"/>
      <c r="D95" s="101"/>
    </row>
    <row r="96" spans="1:7" s="65" customFormat="1" ht="16.5" customHeight="1">
      <c r="A96" s="63" t="s">
        <v>117</v>
      </c>
      <c r="B96" s="63"/>
      <c r="C96" s="185"/>
      <c r="D96" s="185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 topLeftCell="A32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B30CE22D-C12F-4E12-8BB9-3AAE0A6991CC}" scale="70" showPageBreaks="1" printArea="1" hiddenRows="1" view="pageBreakPreview" topLeftCell="A29">
      <selection activeCell="D94" sqref="C94:D9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3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4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6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7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8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2"/>
  <sheetViews>
    <sheetView view="pageBreakPreview" topLeftCell="A44" zoomScale="70" zoomScaleNormal="100" zoomScaleSheetLayoutView="70" workbookViewId="0">
      <selection activeCell="C101" sqref="C101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1" t="s">
        <v>420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135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3554.16</v>
      </c>
      <c r="D4" s="5">
        <f>D5+D12+D14+D17+D7</f>
        <v>558.75253999999995</v>
      </c>
      <c r="E4" s="5">
        <f>SUM(D4/C4*100)</f>
        <v>15.721085713642605</v>
      </c>
      <c r="F4" s="5">
        <f>SUM(D4-C4)</f>
        <v>-2995.4074599999999</v>
      </c>
    </row>
    <row r="5" spans="1:6" s="6" customFormat="1">
      <c r="A5" s="68">
        <v>1010000000</v>
      </c>
      <c r="B5" s="67" t="s">
        <v>5</v>
      </c>
      <c r="C5" s="5">
        <f>C6</f>
        <v>403.6</v>
      </c>
      <c r="D5" s="5">
        <f>D6</f>
        <v>100.59662</v>
      </c>
      <c r="E5" s="5">
        <f t="shared" ref="E5:E52" si="0">SUM(D5/C5*100)</f>
        <v>24.924831516352825</v>
      </c>
      <c r="F5" s="5">
        <f t="shared" ref="F5:F52" si="1">SUM(D5-C5)</f>
        <v>-303.00337999999999</v>
      </c>
    </row>
    <row r="6" spans="1:6">
      <c r="A6" s="7">
        <v>1010200001</v>
      </c>
      <c r="B6" s="8" t="s">
        <v>224</v>
      </c>
      <c r="C6" s="9">
        <v>403.6</v>
      </c>
      <c r="D6" s="10">
        <v>100.59662</v>
      </c>
      <c r="E6" s="9">
        <f t="shared" ref="E6:E11" si="2">SUM(D6/C6*100)</f>
        <v>24.924831516352825</v>
      </c>
      <c r="F6" s="9">
        <f t="shared" si="1"/>
        <v>-303.00337999999999</v>
      </c>
    </row>
    <row r="7" spans="1:6" ht="31.5">
      <c r="A7" s="3">
        <v>1030000000</v>
      </c>
      <c r="B7" s="13" t="s">
        <v>266</v>
      </c>
      <c r="C7" s="5">
        <f>C8+C10+C9</f>
        <v>739.56000000000006</v>
      </c>
      <c r="D7" s="5">
        <f>D8+D10+D9+D11</f>
        <v>230.76451</v>
      </c>
      <c r="E7" s="5">
        <f t="shared" si="2"/>
        <v>31.202946346476278</v>
      </c>
      <c r="F7" s="5">
        <f t="shared" si="1"/>
        <v>-508.79549000000009</v>
      </c>
    </row>
    <row r="8" spans="1:6">
      <c r="A8" s="7">
        <v>1030223001</v>
      </c>
      <c r="B8" s="8" t="s">
        <v>268</v>
      </c>
      <c r="C8" s="9">
        <v>275.86</v>
      </c>
      <c r="D8" s="10">
        <v>105.66293</v>
      </c>
      <c r="E8" s="9">
        <f t="shared" si="2"/>
        <v>38.303099398245486</v>
      </c>
      <c r="F8" s="9">
        <f t="shared" si="1"/>
        <v>-170.19707</v>
      </c>
    </row>
    <row r="9" spans="1:6">
      <c r="A9" s="7">
        <v>1030224001</v>
      </c>
      <c r="B9" s="8" t="s">
        <v>274</v>
      </c>
      <c r="C9" s="9">
        <v>2.95</v>
      </c>
      <c r="D9" s="10">
        <v>0.63392999999999999</v>
      </c>
      <c r="E9" s="9">
        <f t="shared" si="2"/>
        <v>21.489152542372882</v>
      </c>
      <c r="F9" s="9">
        <f t="shared" si="1"/>
        <v>-2.3160700000000003</v>
      </c>
    </row>
    <row r="10" spans="1:6">
      <c r="A10" s="7">
        <v>1030225001</v>
      </c>
      <c r="B10" s="8" t="s">
        <v>267</v>
      </c>
      <c r="C10" s="9">
        <v>460.75</v>
      </c>
      <c r="D10" s="10">
        <v>145.28715</v>
      </c>
      <c r="E10" s="9">
        <f t="shared" si="2"/>
        <v>31.532750949538794</v>
      </c>
      <c r="F10" s="9">
        <f t="shared" si="1"/>
        <v>-315.46285</v>
      </c>
    </row>
    <row r="11" spans="1:6">
      <c r="A11" s="7">
        <v>1030226001</v>
      </c>
      <c r="B11" s="8" t="s">
        <v>276</v>
      </c>
      <c r="C11" s="9">
        <v>0</v>
      </c>
      <c r="D11" s="10">
        <v>-20.819500000000001</v>
      </c>
      <c r="E11" s="9" t="e">
        <f t="shared" si="2"/>
        <v>#DIV/0!</v>
      </c>
      <c r="F11" s="9">
        <f t="shared" si="1"/>
        <v>-20.819500000000001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28.9788</v>
      </c>
      <c r="E12" s="5">
        <f t="shared" si="0"/>
        <v>72.446999999999989</v>
      </c>
      <c r="F12" s="5">
        <f t="shared" si="1"/>
        <v>-11.0212</v>
      </c>
    </row>
    <row r="13" spans="1:6" ht="15.75" customHeight="1">
      <c r="A13" s="7">
        <v>1050300000</v>
      </c>
      <c r="B13" s="11" t="s">
        <v>225</v>
      </c>
      <c r="C13" s="12">
        <v>40</v>
      </c>
      <c r="D13" s="10">
        <v>28.9788</v>
      </c>
      <c r="E13" s="9">
        <f t="shared" si="0"/>
        <v>72.446999999999989</v>
      </c>
      <c r="F13" s="9">
        <f t="shared" si="1"/>
        <v>-11.0212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2361</v>
      </c>
      <c r="D14" s="5">
        <f>D15+D16</f>
        <v>196.01261</v>
      </c>
      <c r="E14" s="5">
        <f t="shared" si="0"/>
        <v>8.3021012282930968</v>
      </c>
      <c r="F14" s="5">
        <f t="shared" si="1"/>
        <v>-2164.9873900000002</v>
      </c>
    </row>
    <row r="15" spans="1:6" s="6" customFormat="1" ht="15.75" customHeight="1">
      <c r="A15" s="7">
        <v>1060100000</v>
      </c>
      <c r="B15" s="11" t="s">
        <v>8</v>
      </c>
      <c r="C15" s="9">
        <v>1120</v>
      </c>
      <c r="D15" s="10">
        <v>20.880040000000001</v>
      </c>
      <c r="E15" s="5">
        <f t="shared" si="0"/>
        <v>1.8642892857142859</v>
      </c>
      <c r="F15" s="9">
        <f>SUM(D15-C15)</f>
        <v>-1099.11996</v>
      </c>
    </row>
    <row r="16" spans="1:6" ht="15" customHeight="1">
      <c r="A16" s="7">
        <v>1060600000</v>
      </c>
      <c r="B16" s="11" t="s">
        <v>7</v>
      </c>
      <c r="C16" s="9">
        <v>1241</v>
      </c>
      <c r="D16" s="10">
        <v>175.13256999999999</v>
      </c>
      <c r="E16" s="5">
        <f t="shared" si="0"/>
        <v>14.112213537469781</v>
      </c>
      <c r="F16" s="9">
        <f t="shared" si="1"/>
        <v>-1065.86743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2.4</v>
      </c>
      <c r="E17" s="5">
        <f t="shared" si="0"/>
        <v>24</v>
      </c>
      <c r="F17" s="5">
        <f t="shared" si="1"/>
        <v>-7.6</v>
      </c>
    </row>
    <row r="18" spans="1:6" ht="18" customHeight="1">
      <c r="A18" s="7">
        <v>1080400001</v>
      </c>
      <c r="B18" s="8" t="s">
        <v>223</v>
      </c>
      <c r="C18" s="9">
        <v>10</v>
      </c>
      <c r="D18" s="10">
        <v>2.4</v>
      </c>
      <c r="E18" s="9">
        <f t="shared" si="0"/>
        <v>24</v>
      </c>
      <c r="F18" s="9">
        <f t="shared" si="1"/>
        <v>-7.6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C26+C30+C32+C37+C35</f>
        <v>443.9</v>
      </c>
      <c r="D25" s="5">
        <f>D26+D30+D32+D35+D37</f>
        <v>45.216769999999997</v>
      </c>
      <c r="E25" s="5">
        <f t="shared" si="0"/>
        <v>10.186251407974769</v>
      </c>
      <c r="F25" s="5">
        <f t="shared" si="1"/>
        <v>-398.68322999999998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243.9</v>
      </c>
      <c r="D26" s="5">
        <f>D28+D29</f>
        <v>16.667999999999999</v>
      </c>
      <c r="E26" s="5">
        <f t="shared" si="0"/>
        <v>6.8339483394833946</v>
      </c>
      <c r="F26" s="5">
        <f t="shared" si="1"/>
        <v>-227.232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313</v>
      </c>
      <c r="C28" s="12">
        <v>193.9</v>
      </c>
      <c r="D28" s="10">
        <v>0</v>
      </c>
      <c r="E28" s="9">
        <f t="shared" si="0"/>
        <v>0</v>
      </c>
      <c r="F28" s="9">
        <f t="shared" si="1"/>
        <v>-193.9</v>
      </c>
    </row>
    <row r="29" spans="1:6">
      <c r="A29" s="7">
        <v>1110503000</v>
      </c>
      <c r="B29" s="11" t="s">
        <v>220</v>
      </c>
      <c r="C29" s="12">
        <v>50</v>
      </c>
      <c r="D29" s="10">
        <v>16.667999999999999</v>
      </c>
      <c r="E29" s="9">
        <f>SUM(D29/C29*100)</f>
        <v>33.335999999999999</v>
      </c>
      <c r="F29" s="9">
        <f t="shared" si="1"/>
        <v>-33.332000000000001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200</v>
      </c>
      <c r="D30" s="5">
        <f>D31</f>
        <v>28.74877</v>
      </c>
      <c r="E30" s="5">
        <f t="shared" si="0"/>
        <v>14.374385</v>
      </c>
      <c r="F30" s="5">
        <f t="shared" si="1"/>
        <v>-171.25122999999999</v>
      </c>
    </row>
    <row r="31" spans="1:6" ht="18" customHeight="1">
      <c r="A31" s="7">
        <v>1130206005</v>
      </c>
      <c r="B31" s="8" t="s">
        <v>219</v>
      </c>
      <c r="C31" s="9">
        <v>200</v>
      </c>
      <c r="D31" s="10">
        <v>28.74877</v>
      </c>
      <c r="E31" s="9">
        <f>SUM(D31/C31*100)</f>
        <v>14.374385</v>
      </c>
      <c r="F31" s="9">
        <f t="shared" si="1"/>
        <v>-171.25122999999999</v>
      </c>
    </row>
    <row r="32" spans="1:6" ht="18.7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.75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6.5" customHeight="1">
      <c r="A35" s="100">
        <v>1160000000</v>
      </c>
      <c r="B35" s="13" t="s">
        <v>240</v>
      </c>
      <c r="C35" s="5">
        <f>C36</f>
        <v>0</v>
      </c>
      <c r="D35" s="14">
        <f>D36</f>
        <v>2.3295599999999999</v>
      </c>
      <c r="E35" s="9" t="e">
        <f t="shared" si="0"/>
        <v>#DIV/0!</v>
      </c>
      <c r="F35" s="9">
        <f t="shared" si="1"/>
        <v>2.3295599999999999</v>
      </c>
    </row>
    <row r="36" spans="1:7" ht="46.5" customHeight="1">
      <c r="A36" s="7">
        <v>1160701010</v>
      </c>
      <c r="B36" s="8" t="s">
        <v>403</v>
      </c>
      <c r="C36" s="9">
        <v>0</v>
      </c>
      <c r="D36" s="10">
        <v>2.3295599999999999</v>
      </c>
      <c r="E36" s="9" t="e">
        <f t="shared" si="0"/>
        <v>#DIV/0!</v>
      </c>
      <c r="F36" s="9">
        <f t="shared" si="1"/>
        <v>2.3295599999999999</v>
      </c>
    </row>
    <row r="37" spans="1:7" ht="24.75" customHeight="1">
      <c r="A37" s="3">
        <v>1170000000</v>
      </c>
      <c r="B37" s="13" t="s">
        <v>132</v>
      </c>
      <c r="C37" s="5">
        <f>C38+C39</f>
        <v>0</v>
      </c>
      <c r="D37" s="5">
        <f>D38+D39</f>
        <v>-2.52956</v>
      </c>
      <c r="E37" s="5" t="e">
        <f t="shared" si="0"/>
        <v>#DIV/0!</v>
      </c>
      <c r="F37" s="5">
        <f t="shared" si="1"/>
        <v>-2.52956</v>
      </c>
    </row>
    <row r="38" spans="1:7" ht="22.5" customHeight="1">
      <c r="A38" s="7">
        <v>1170105005</v>
      </c>
      <c r="B38" s="8" t="s">
        <v>15</v>
      </c>
      <c r="C38" s="9">
        <v>0</v>
      </c>
      <c r="D38" s="9">
        <v>-2.52956</v>
      </c>
      <c r="E38" s="9" t="e">
        <f t="shared" si="0"/>
        <v>#DIV/0!</v>
      </c>
      <c r="F38" s="9">
        <f t="shared" si="1"/>
        <v>-2.52956</v>
      </c>
    </row>
    <row r="39" spans="1:7" ht="43.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44.25" customHeight="1">
      <c r="A40" s="3">
        <v>1000000000</v>
      </c>
      <c r="B40" s="4" t="s">
        <v>16</v>
      </c>
      <c r="C40" s="127">
        <f>SUM(C4,C25)</f>
        <v>3998.06</v>
      </c>
      <c r="D40" s="127">
        <f>D4+D25</f>
        <v>603.96930999999995</v>
      </c>
      <c r="E40" s="5">
        <f t="shared" si="0"/>
        <v>15.10655943132419</v>
      </c>
      <c r="F40" s="5">
        <f t="shared" si="1"/>
        <v>-3394.09069</v>
      </c>
    </row>
    <row r="41" spans="1:7" s="6" customFormat="1" ht="20.25" customHeight="1">
      <c r="A41" s="3">
        <v>2000000000</v>
      </c>
      <c r="B41" s="4" t="s">
        <v>17</v>
      </c>
      <c r="C41" s="438">
        <f>C42+C43+C44+C46+C47+C45+C48</f>
        <v>12787.312030000001</v>
      </c>
      <c r="D41" s="438">
        <f>D42+D43+D44+D46+D47+D45+D48</f>
        <v>1436.6205000000002</v>
      </c>
      <c r="E41" s="5">
        <f t="shared" si="0"/>
        <v>11.234734060055624</v>
      </c>
      <c r="F41" s="5">
        <f t="shared" si="1"/>
        <v>-11350.69153</v>
      </c>
      <c r="G41" s="19"/>
    </row>
    <row r="42" spans="1:7" ht="19.5" customHeight="1">
      <c r="A42" s="16">
        <v>2021000000</v>
      </c>
      <c r="B42" s="17" t="s">
        <v>18</v>
      </c>
      <c r="C42" s="439">
        <v>3283.9</v>
      </c>
      <c r="D42" s="440">
        <v>1094.616</v>
      </c>
      <c r="E42" s="9">
        <f t="shared" si="0"/>
        <v>33.332805505648771</v>
      </c>
      <c r="F42" s="9">
        <f t="shared" si="1"/>
        <v>-2189.2840000000001</v>
      </c>
    </row>
    <row r="43" spans="1:7" ht="27.7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21" customHeight="1">
      <c r="A44" s="16">
        <v>2022000000</v>
      </c>
      <c r="B44" s="17" t="s">
        <v>19</v>
      </c>
      <c r="C44" s="12">
        <f>2037.6+918.9</f>
        <v>2956.5</v>
      </c>
      <c r="D44" s="10">
        <v>271.00799999999998</v>
      </c>
      <c r="E44" s="9">
        <f t="shared" si="0"/>
        <v>9.1665144596651444</v>
      </c>
      <c r="F44" s="9">
        <f t="shared" si="1"/>
        <v>-2685.4920000000002</v>
      </c>
    </row>
    <row r="45" spans="1:7" ht="23.25" hidden="1" customHeight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21" customHeight="1">
      <c r="A46" s="16">
        <v>2023000000</v>
      </c>
      <c r="B46" s="17" t="s">
        <v>20</v>
      </c>
      <c r="C46" s="12">
        <v>186.65299999999999</v>
      </c>
      <c r="D46" s="187">
        <v>59.899900000000002</v>
      </c>
      <c r="E46" s="9">
        <f t="shared" si="0"/>
        <v>32.091581705089126</v>
      </c>
      <c r="F46" s="9">
        <f t="shared" si="1"/>
        <v>-126.75309999999999</v>
      </c>
    </row>
    <row r="47" spans="1:7" ht="14.25" customHeight="1">
      <c r="A47" s="16">
        <v>2020400000</v>
      </c>
      <c r="B47" s="17" t="s">
        <v>21</v>
      </c>
      <c r="C47" s="12">
        <v>6349.1624300000003</v>
      </c>
      <c r="D47" s="188">
        <v>0</v>
      </c>
      <c r="E47" s="9">
        <f t="shared" si="0"/>
        <v>0</v>
      </c>
      <c r="F47" s="9">
        <f t="shared" si="1"/>
        <v>-6349.1624300000003</v>
      </c>
    </row>
    <row r="48" spans="1:7" ht="16.5" customHeight="1">
      <c r="A48" s="7">
        <v>2070500010</v>
      </c>
      <c r="B48" s="17" t="s">
        <v>332</v>
      </c>
      <c r="C48" s="12">
        <v>11.0966</v>
      </c>
      <c r="D48" s="188">
        <v>11.0966</v>
      </c>
      <c r="E48" s="9">
        <f t="shared" si="0"/>
        <v>100</v>
      </c>
      <c r="F48" s="9">
        <f t="shared" si="1"/>
        <v>0</v>
      </c>
    </row>
    <row r="49" spans="1:8" ht="47.25" hidden="1">
      <c r="A49" s="16">
        <v>2020900000</v>
      </c>
      <c r="B49" s="18" t="s">
        <v>22</v>
      </c>
      <c r="C49" s="264"/>
      <c r="D49" s="263"/>
      <c r="E49" s="9" t="e">
        <f t="shared" si="0"/>
        <v>#DIV/0!</v>
      </c>
      <c r="F49" s="9">
        <f t="shared" si="1"/>
        <v>0</v>
      </c>
    </row>
    <row r="50" spans="1:8" hidden="1">
      <c r="A50" s="7">
        <v>2190500005</v>
      </c>
      <c r="B50" s="11" t="s">
        <v>23</v>
      </c>
      <c r="C50" s="262">
        <v>0</v>
      </c>
      <c r="D50" s="262"/>
      <c r="E50" s="5"/>
      <c r="F50" s="5">
        <f>SUM(D50-C50)</f>
        <v>0</v>
      </c>
    </row>
    <row r="51" spans="1:8" s="6" customFormat="1" ht="31.5" hidden="1">
      <c r="A51" s="3">
        <v>3000000000</v>
      </c>
      <c r="B51" s="13" t="s">
        <v>24</v>
      </c>
      <c r="C51" s="265">
        <v>0</v>
      </c>
      <c r="D51" s="262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5">
        <f>SUM(C40,C41,C51)</f>
        <v>16785.372030000002</v>
      </c>
      <c r="D52" s="474">
        <f>D40+D41</f>
        <v>2040.5898100000002</v>
      </c>
      <c r="E52" s="5">
        <f t="shared" si="0"/>
        <v>12.156953127716884</v>
      </c>
      <c r="F52" s="5">
        <f t="shared" si="1"/>
        <v>-14744.782220000003</v>
      </c>
      <c r="G52" s="94"/>
      <c r="H52" s="94"/>
    </row>
    <row r="53" spans="1:8" s="6" customFormat="1">
      <c r="A53" s="3"/>
      <c r="B53" s="21" t="s">
        <v>306</v>
      </c>
      <c r="C53" s="5">
        <f>C52-C101</f>
        <v>-349.99105999999665</v>
      </c>
      <c r="D53" s="5">
        <f>D52-D101</f>
        <v>-337.92634999999996</v>
      </c>
      <c r="E53" s="22"/>
      <c r="F53" s="22"/>
    </row>
    <row r="54" spans="1:8" ht="15.75" customHeight="1">
      <c r="A54" s="23"/>
      <c r="B54" s="24"/>
      <c r="C54" s="115"/>
      <c r="D54" s="115"/>
      <c r="E54" s="26"/>
      <c r="F54" s="27"/>
    </row>
    <row r="55" spans="1:8" ht="63">
      <c r="A55" s="28" t="s">
        <v>0</v>
      </c>
      <c r="B55" s="28" t="s">
        <v>26</v>
      </c>
      <c r="C55" s="146" t="s">
        <v>402</v>
      </c>
      <c r="D55" s="147" t="s">
        <v>419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7.25" customHeight="1">
      <c r="A57" s="30" t="s">
        <v>27</v>
      </c>
      <c r="B57" s="31" t="s">
        <v>28</v>
      </c>
      <c r="C57" s="102">
        <f>C58+C59+C60+C61+C62+C64+C63</f>
        <v>1818.443</v>
      </c>
      <c r="D57" s="102">
        <f>D58+D59+D60+D61+D62+D64+D63</f>
        <v>566.55730000000005</v>
      </c>
      <c r="E57" s="34">
        <f>SUM(D57/C57*100)</f>
        <v>31.156175915329765</v>
      </c>
      <c r="F57" s="34">
        <f>SUM(D57-C57)</f>
        <v>-1251.8856999999998</v>
      </c>
    </row>
    <row r="58" spans="1:8" s="6" customFormat="1" ht="0.75" hidden="1" customHeight="1">
      <c r="A58" s="35" t="s">
        <v>29</v>
      </c>
      <c r="B58" s="36" t="s">
        <v>30</v>
      </c>
      <c r="C58" s="92"/>
      <c r="D58" s="92"/>
      <c r="E58" s="38"/>
      <c r="F58" s="38"/>
    </row>
    <row r="59" spans="1:8" ht="16.5" customHeight="1">
      <c r="A59" s="35" t="s">
        <v>31</v>
      </c>
      <c r="B59" s="39" t="s">
        <v>32</v>
      </c>
      <c r="C59" s="148">
        <v>1754.6</v>
      </c>
      <c r="D59" s="92">
        <v>566.55730000000005</v>
      </c>
      <c r="E59" s="38">
        <f t="shared" ref="E59:E101" si="3">SUM(D59/C59*100)</f>
        <v>32.289826741137581</v>
      </c>
      <c r="F59" s="38">
        <f t="shared" ref="F59:F101" si="4">SUM(D59-C59)</f>
        <v>-1188.0427</v>
      </c>
    </row>
    <row r="60" spans="1:8" ht="12.75" hidden="1" customHeight="1">
      <c r="A60" s="35" t="s">
        <v>33</v>
      </c>
      <c r="B60" s="39" t="s">
        <v>34</v>
      </c>
      <c r="C60" s="92"/>
      <c r="D60" s="92"/>
      <c r="E60" s="38" t="e">
        <f t="shared" si="3"/>
        <v>#DIV/0!</v>
      </c>
      <c r="F60" s="38">
        <f t="shared" si="4"/>
        <v>0</v>
      </c>
    </row>
    <row r="61" spans="1:8" ht="12.7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53</v>
      </c>
      <c r="D62" s="92">
        <v>0</v>
      </c>
      <c r="E62" s="38">
        <f t="shared" si="3"/>
        <v>0</v>
      </c>
      <c r="F62" s="38">
        <f t="shared" si="4"/>
        <v>-53</v>
      </c>
    </row>
    <row r="63" spans="1:8" ht="18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92">
        <v>5.843</v>
      </c>
      <c r="D64" s="92">
        <v>0</v>
      </c>
      <c r="E64" s="38">
        <f t="shared" si="3"/>
        <v>0</v>
      </c>
      <c r="F64" s="38">
        <f t="shared" si="4"/>
        <v>-5.843</v>
      </c>
    </row>
    <row r="65" spans="1:7" s="6" customFormat="1" ht="15.75" customHeight="1">
      <c r="A65" s="41" t="s">
        <v>43</v>
      </c>
      <c r="B65" s="42" t="s">
        <v>44</v>
      </c>
      <c r="C65" s="22">
        <f>C66</f>
        <v>180.68299999999999</v>
      </c>
      <c r="D65" s="22">
        <f>D66</f>
        <v>59.509779999999999</v>
      </c>
      <c r="E65" s="34">
        <f t="shared" si="3"/>
        <v>32.936015009713145</v>
      </c>
      <c r="F65" s="34">
        <f t="shared" si="4"/>
        <v>-121.17321999999999</v>
      </c>
    </row>
    <row r="66" spans="1:7">
      <c r="A66" s="43" t="s">
        <v>45</v>
      </c>
      <c r="B66" s="44" t="s">
        <v>46</v>
      </c>
      <c r="C66" s="92">
        <v>180.68299999999999</v>
      </c>
      <c r="D66" s="92">
        <v>59.509779999999999</v>
      </c>
      <c r="E66" s="38">
        <f t="shared" si="3"/>
        <v>32.936015009713145</v>
      </c>
      <c r="F66" s="38">
        <f t="shared" si="4"/>
        <v>-121.17321999999999</v>
      </c>
    </row>
    <row r="67" spans="1:7" s="6" customFormat="1" ht="20.25" customHeight="1">
      <c r="A67" s="30" t="s">
        <v>47</v>
      </c>
      <c r="B67" s="31" t="s">
        <v>48</v>
      </c>
      <c r="C67" s="22">
        <f>C70+C72+C71</f>
        <v>10.3</v>
      </c>
      <c r="D67" s="22">
        <f>D70+D72+D71</f>
        <v>0</v>
      </c>
      <c r="E67" s="34">
        <f t="shared" si="3"/>
        <v>0</v>
      </c>
      <c r="F67" s="34">
        <f t="shared" si="4"/>
        <v>-10.3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6.5" hidden="1" customHeight="1">
      <c r="A69" s="45" t="s">
        <v>51</v>
      </c>
      <c r="B69" s="39" t="s">
        <v>52</v>
      </c>
      <c r="C69" s="92">
        <v>0</v>
      </c>
      <c r="D69" s="92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340</v>
      </c>
      <c r="C71" s="92">
        <v>2</v>
      </c>
      <c r="D71" s="92">
        <v>0</v>
      </c>
      <c r="E71" s="34">
        <v>0</v>
      </c>
      <c r="F71" s="34">
        <v>0</v>
      </c>
    </row>
    <row r="72" spans="1:7" ht="15" customHeight="1">
      <c r="A72" s="46" t="s">
        <v>214</v>
      </c>
      <c r="B72" s="47" t="s">
        <v>215</v>
      </c>
      <c r="C72" s="92">
        <v>6.3</v>
      </c>
      <c r="D72" s="92">
        <v>0</v>
      </c>
      <c r="E72" s="38">
        <f t="shared" si="3"/>
        <v>0</v>
      </c>
      <c r="F72" s="38">
        <f t="shared" si="4"/>
        <v>-6.3</v>
      </c>
    </row>
    <row r="73" spans="1:7" s="6" customFormat="1" ht="17.25" customHeight="1">
      <c r="A73" s="435" t="s">
        <v>55</v>
      </c>
      <c r="B73" s="31" t="s">
        <v>56</v>
      </c>
      <c r="C73" s="105">
        <f>C75+C76+C77+C74</f>
        <v>4914.3980600000004</v>
      </c>
      <c r="D73" s="105">
        <f>SUM(D74:D77)</f>
        <v>597.16561000000002</v>
      </c>
      <c r="E73" s="34">
        <f t="shared" si="3"/>
        <v>12.151347992352088</v>
      </c>
      <c r="F73" s="34">
        <f t="shared" si="4"/>
        <v>-4317.2324500000004</v>
      </c>
    </row>
    <row r="74" spans="1:7" ht="15.75" customHeight="1">
      <c r="A74" s="35" t="s">
        <v>57</v>
      </c>
      <c r="B74" s="39" t="s">
        <v>58</v>
      </c>
      <c r="C74" s="106">
        <v>14.316000000000001</v>
      </c>
      <c r="D74" s="92">
        <v>0</v>
      </c>
      <c r="E74" s="38">
        <f t="shared" si="3"/>
        <v>0</v>
      </c>
      <c r="F74" s="38">
        <f t="shared" si="4"/>
        <v>-14.316000000000001</v>
      </c>
    </row>
    <row r="75" spans="1:7" s="6" customFormat="1" ht="19.5" customHeight="1">
      <c r="A75" s="35" t="s">
        <v>59</v>
      </c>
      <c r="B75" s="39" t="s">
        <v>60</v>
      </c>
      <c r="C75" s="106">
        <v>744.43100000000004</v>
      </c>
      <c r="D75" s="92">
        <v>182.01261</v>
      </c>
      <c r="E75" s="38">
        <f t="shared" si="3"/>
        <v>24.449896632461567</v>
      </c>
      <c r="F75" s="38">
        <f t="shared" si="4"/>
        <v>-562.41839000000004</v>
      </c>
      <c r="G75" s="50"/>
    </row>
    <row r="76" spans="1:7">
      <c r="A76" s="35" t="s">
        <v>61</v>
      </c>
      <c r="B76" s="39" t="s">
        <v>62</v>
      </c>
      <c r="C76" s="106">
        <v>4026.0510599999998</v>
      </c>
      <c r="D76" s="92">
        <v>411.553</v>
      </c>
      <c r="E76" s="38">
        <f t="shared" si="3"/>
        <v>10.222249888703598</v>
      </c>
      <c r="F76" s="38">
        <f t="shared" si="4"/>
        <v>-3614.4980599999999</v>
      </c>
    </row>
    <row r="77" spans="1:7">
      <c r="A77" s="35" t="s">
        <v>63</v>
      </c>
      <c r="B77" s="39" t="s">
        <v>64</v>
      </c>
      <c r="C77" s="106">
        <v>129.6</v>
      </c>
      <c r="D77" s="92">
        <v>3.6</v>
      </c>
      <c r="E77" s="38">
        <f t="shared" si="3"/>
        <v>2.7777777777777781</v>
      </c>
      <c r="F77" s="38">
        <f t="shared" si="4"/>
        <v>-126</v>
      </c>
    </row>
    <row r="78" spans="1:7" s="6" customFormat="1" ht="24" customHeight="1">
      <c r="A78" s="30" t="s">
        <v>65</v>
      </c>
      <c r="B78" s="31" t="s">
        <v>66</v>
      </c>
      <c r="C78" s="22">
        <f>SUM(C79:C82)</f>
        <v>6945.6280299999999</v>
      </c>
      <c r="D78" s="22">
        <f>SUM(D79:D82)</f>
        <v>208.54671999999999</v>
      </c>
      <c r="E78" s="34">
        <f t="shared" si="3"/>
        <v>3.0025610225487416</v>
      </c>
      <c r="F78" s="34">
        <f t="shared" si="4"/>
        <v>-6737.0813099999996</v>
      </c>
    </row>
    <row r="79" spans="1:7" ht="2.25" hidden="1" customHeight="1">
      <c r="A79" s="35" t="s">
        <v>67</v>
      </c>
      <c r="B79" s="51" t="s">
        <v>68</v>
      </c>
      <c r="C79" s="92">
        <v>0</v>
      </c>
      <c r="D79" s="92">
        <v>0</v>
      </c>
      <c r="E79" s="38" t="e">
        <f t="shared" si="3"/>
        <v>#DIV/0!</v>
      </c>
      <c r="F79" s="38">
        <f t="shared" si="4"/>
        <v>0</v>
      </c>
    </row>
    <row r="80" spans="1:7" ht="17.25" hidden="1" customHeight="1">
      <c r="A80" s="35" t="s">
        <v>69</v>
      </c>
      <c r="B80" s="51" t="s">
        <v>70</v>
      </c>
      <c r="C80" s="92"/>
      <c r="D80" s="92"/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71</v>
      </c>
      <c r="B81" s="39" t="s">
        <v>72</v>
      </c>
      <c r="C81" s="92">
        <v>6945.6280299999999</v>
      </c>
      <c r="D81" s="92">
        <v>208.54671999999999</v>
      </c>
      <c r="E81" s="38">
        <f t="shared" si="3"/>
        <v>3.0025610225487416</v>
      </c>
      <c r="F81" s="38">
        <f t="shared" si="4"/>
        <v>-6737.0813099999996</v>
      </c>
    </row>
    <row r="82" spans="1:6" ht="18" hidden="1" customHeight="1">
      <c r="A82" s="35" t="s">
        <v>251</v>
      </c>
      <c r="B82" s="39" t="s">
        <v>252</v>
      </c>
      <c r="C82" s="92">
        <v>0</v>
      </c>
      <c r="D82" s="92">
        <v>0</v>
      </c>
      <c r="E82" s="38" t="e">
        <f t="shared" si="3"/>
        <v>#DIV/0!</v>
      </c>
      <c r="F82" s="38">
        <f t="shared" si="4"/>
        <v>0</v>
      </c>
    </row>
    <row r="83" spans="1:6" s="6" customFormat="1" ht="16.5" customHeight="1">
      <c r="A83" s="30" t="s">
        <v>83</v>
      </c>
      <c r="B83" s="31" t="s">
        <v>84</v>
      </c>
      <c r="C83" s="22">
        <f>C84+C85</f>
        <v>3243.5</v>
      </c>
      <c r="D83" s="22">
        <f>D84+D85</f>
        <v>933.80174999999997</v>
      </c>
      <c r="E83" s="34">
        <f t="shared" si="3"/>
        <v>28.789941421304142</v>
      </c>
      <c r="F83" s="34">
        <f t="shared" si="4"/>
        <v>-2309.6982499999999</v>
      </c>
    </row>
    <row r="84" spans="1:6" ht="14.25" customHeight="1">
      <c r="A84" s="35" t="s">
        <v>85</v>
      </c>
      <c r="B84" s="39" t="s">
        <v>229</v>
      </c>
      <c r="C84" s="92">
        <v>3243.5</v>
      </c>
      <c r="D84" s="92">
        <v>933.80174999999997</v>
      </c>
      <c r="E84" s="38">
        <f t="shared" si="3"/>
        <v>28.789941421304142</v>
      </c>
      <c r="F84" s="38">
        <f t="shared" si="4"/>
        <v>-2309.6982499999999</v>
      </c>
    </row>
    <row r="85" spans="1:6" ht="14.25" hidden="1" customHeight="1">
      <c r="A85" s="35" t="s">
        <v>258</v>
      </c>
      <c r="B85" s="39" t="s">
        <v>259</v>
      </c>
      <c r="C85" s="92"/>
      <c r="D85" s="92">
        <v>0</v>
      </c>
      <c r="E85" s="38" t="e">
        <f t="shared" si="3"/>
        <v>#DIV/0!</v>
      </c>
      <c r="F85" s="38">
        <f t="shared" si="4"/>
        <v>0</v>
      </c>
    </row>
    <row r="86" spans="1:6" s="6" customFormat="1" ht="15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idden="1">
      <c r="A87" s="53">
        <v>1001</v>
      </c>
      <c r="B87" s="54" t="s">
        <v>87</v>
      </c>
      <c r="C87" s="92"/>
      <c r="D87" s="92"/>
      <c r="E87" s="34" t="e">
        <f t="shared" si="3"/>
        <v>#DIV/0!</v>
      </c>
      <c r="F87" s="38">
        <f t="shared" si="4"/>
        <v>0</v>
      </c>
    </row>
    <row r="88" spans="1:6" hidden="1">
      <c r="A88" s="53">
        <v>1003</v>
      </c>
      <c r="B88" s="54" t="s">
        <v>88</v>
      </c>
      <c r="C88" s="92">
        <v>0</v>
      </c>
      <c r="D88" s="92">
        <v>0</v>
      </c>
      <c r="E88" s="34" t="e">
        <f t="shared" si="3"/>
        <v>#DIV/0!</v>
      </c>
      <c r="F88" s="38">
        <f t="shared" si="4"/>
        <v>0</v>
      </c>
    </row>
    <row r="89" spans="1:6" hidden="1">
      <c r="A89" s="53">
        <v>1004</v>
      </c>
      <c r="B89" s="54" t="s">
        <v>89</v>
      </c>
      <c r="C89" s="92"/>
      <c r="D89" s="190"/>
      <c r="E89" s="34" t="e">
        <f t="shared" si="3"/>
        <v>#DIV/0!</v>
      </c>
      <c r="F89" s="38">
        <f t="shared" si="4"/>
        <v>0</v>
      </c>
    </row>
    <row r="90" spans="1:6" ht="0.75" customHeight="1">
      <c r="A90" s="35" t="s">
        <v>90</v>
      </c>
      <c r="B90" s="39" t="s">
        <v>91</v>
      </c>
      <c r="C90" s="92">
        <v>0</v>
      </c>
      <c r="D90" s="92">
        <v>0</v>
      </c>
      <c r="E90" s="38" t="e">
        <f t="shared" si="3"/>
        <v>#DIV/0!</v>
      </c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22.411000000000001</v>
      </c>
      <c r="D91" s="22">
        <f>D92+D93+D94+D95+D96</f>
        <v>12.935</v>
      </c>
      <c r="E91" s="34">
        <f t="shared" si="3"/>
        <v>57.717192450136089</v>
      </c>
      <c r="F91" s="22">
        <f>F92+F93+F94+F95+F96</f>
        <v>-9.4760000000000009</v>
      </c>
    </row>
    <row r="92" spans="1:6" ht="15.75" customHeight="1">
      <c r="A92" s="35" t="s">
        <v>94</v>
      </c>
      <c r="B92" s="39" t="s">
        <v>95</v>
      </c>
      <c r="C92" s="92">
        <v>22.411000000000001</v>
      </c>
      <c r="D92" s="92">
        <v>12.935</v>
      </c>
      <c r="E92" s="38">
        <f t="shared" si="3"/>
        <v>57.717192450136089</v>
      </c>
      <c r="F92" s="38">
        <f>SUM(D92-C92)</f>
        <v>-9.4760000000000009</v>
      </c>
    </row>
    <row r="93" spans="1:6" ht="15" hidden="1" customHeight="1">
      <c r="A93" s="35" t="s">
        <v>96</v>
      </c>
      <c r="B93" s="39" t="s">
        <v>97</v>
      </c>
      <c r="C93" s="13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13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13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176"/>
      <c r="D96" s="92"/>
      <c r="E96" s="38" t="e">
        <f t="shared" si="3"/>
        <v>#DIV/0!</v>
      </c>
      <c r="F96" s="38"/>
    </row>
    <row r="97" spans="1:7" s="6" customFormat="1" ht="18" hidden="1" customHeight="1">
      <c r="A97" s="52">
        <v>1400</v>
      </c>
      <c r="B97" s="56" t="s">
        <v>112</v>
      </c>
      <c r="C97" s="48"/>
      <c r="D97" s="105"/>
      <c r="E97" s="34" t="e">
        <f t="shared" si="3"/>
        <v>#DIV/0!</v>
      </c>
      <c r="F97" s="34">
        <f t="shared" si="4"/>
        <v>0</v>
      </c>
    </row>
    <row r="98" spans="1:7" ht="16.5" hidden="1" customHeight="1">
      <c r="A98" s="53">
        <v>1401</v>
      </c>
      <c r="B98" s="54" t="s">
        <v>113</v>
      </c>
      <c r="C98" s="106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7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7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7" s="6" customFormat="1" ht="15" customHeight="1">
      <c r="A101" s="52"/>
      <c r="B101" s="57" t="s">
        <v>116</v>
      </c>
      <c r="C101" s="102">
        <f>C57+C65+C67+C73+C78+C83+C91+C86+C97</f>
        <v>17135.363089999999</v>
      </c>
      <c r="D101" s="102">
        <f>D57+D65+D67+D73+D78+D83+D91+D86+D97</f>
        <v>2378.5161600000001</v>
      </c>
      <c r="E101" s="34">
        <f t="shared" si="3"/>
        <v>13.880745610742704</v>
      </c>
      <c r="F101" s="34">
        <f t="shared" si="4"/>
        <v>-14756.84693</v>
      </c>
      <c r="G101" s="94"/>
    </row>
    <row r="102" spans="1:7" ht="5.25" customHeight="1">
      <c r="D102" s="61"/>
    </row>
    <row r="103" spans="1:7" s="65" customFormat="1" ht="12.75">
      <c r="A103" s="63" t="s">
        <v>117</v>
      </c>
      <c r="B103" s="63"/>
      <c r="C103" s="133"/>
      <c r="D103" s="64"/>
    </row>
    <row r="104" spans="1:7" s="65" customFormat="1" ht="12.75">
      <c r="A104" s="66" t="s">
        <v>118</v>
      </c>
      <c r="B104" s="66"/>
      <c r="C104" s="133" t="s">
        <v>119</v>
      </c>
    </row>
    <row r="142" hidden="1"/>
  </sheetData>
  <customSheetViews>
    <customSheetView guid="{61528DAC-5C4C-48F4-ADE2-8A724B05A086}" scale="70" showPageBreaks="1" printArea="1" hiddenRows="1" view="pageBreakPreview" topLeftCell="A44">
      <selection activeCell="C101" sqref="C101"/>
      <pageMargins left="0.74803149606299213" right="0.74803149606299213" top="0.98425196850393704" bottom="0.98425196850393704" header="0.51181102362204722" footer="0.51181102362204722"/>
      <pageSetup paperSize="9" scale="50" orientation="portrait" r:id="rId1"/>
      <headerFooter alignWithMargins="0"/>
    </customSheetView>
    <customSheetView guid="{B30CE22D-C12F-4E12-8BB9-3AAE0A6991CC}" scale="70" showPageBreaks="1" fitToPage="1" printArea="1" hiddenRows="1" view="pageBreakPreview" topLeftCell="A48">
      <selection activeCell="C76" sqref="C76"/>
      <pageMargins left="0.74803149606299213" right="0.74803149606299213" top="0.98425196850393704" bottom="0.98425196850393704" header="0.51181102362204722" footer="0.51181102362204722"/>
      <pageSetup paperSize="9" scale="54" orientation="portrait" r:id="rId2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3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4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5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6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7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8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4"/>
  <sheetViews>
    <sheetView view="pageBreakPreview" topLeftCell="A33" zoomScale="70" zoomScaleNormal="100" zoomScaleSheetLayoutView="70" workbookViewId="0">
      <selection activeCell="D49" sqref="D49"/>
    </sheetView>
  </sheetViews>
  <sheetFormatPr defaultRowHeight="15.75"/>
  <cols>
    <col min="1" max="1" width="21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1" t="s">
        <v>421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31.5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1844.5900000000001</v>
      </c>
      <c r="D4" s="5">
        <f>D5+D12+D14+D17+D7</f>
        <v>352.89168999999998</v>
      </c>
      <c r="E4" s="5">
        <f>SUM(D4/C4*100)</f>
        <v>19.131172238817296</v>
      </c>
      <c r="F4" s="5">
        <f>SUM(D4-C4)</f>
        <v>-1491.6983100000002</v>
      </c>
    </row>
    <row r="5" spans="1:6" s="6" customFormat="1">
      <c r="A5" s="68">
        <v>1010000000</v>
      </c>
      <c r="B5" s="67" t="s">
        <v>5</v>
      </c>
      <c r="C5" s="5">
        <f>C6</f>
        <v>71.7</v>
      </c>
      <c r="D5" s="5">
        <f>D6</f>
        <v>22.660129999999999</v>
      </c>
      <c r="E5" s="5">
        <f t="shared" ref="E5:E53" si="0">SUM(D5/C5*100)</f>
        <v>31.604086471408642</v>
      </c>
      <c r="F5" s="5">
        <f t="shared" ref="F5:F53" si="1">SUM(D5-C5)</f>
        <v>-49.039870000000008</v>
      </c>
    </row>
    <row r="6" spans="1:6">
      <c r="A6" s="7">
        <v>1010200001</v>
      </c>
      <c r="B6" s="8" t="s">
        <v>224</v>
      </c>
      <c r="C6" s="9">
        <v>71.7</v>
      </c>
      <c r="D6" s="10">
        <v>22.660129999999999</v>
      </c>
      <c r="E6" s="9">
        <f t="shared" ref="E6:E11" si="2">SUM(D6/C6*100)</f>
        <v>31.604086471408642</v>
      </c>
      <c r="F6" s="9">
        <f t="shared" si="1"/>
        <v>-49.039870000000008</v>
      </c>
    </row>
    <row r="7" spans="1:6" ht="31.5">
      <c r="A7" s="3">
        <v>1030000000</v>
      </c>
      <c r="B7" s="13" t="s">
        <v>266</v>
      </c>
      <c r="C7" s="5">
        <f>C8+C10+C9</f>
        <v>698.89</v>
      </c>
      <c r="D7" s="5">
        <f>D8+D10+D9+D11</f>
        <v>218.07641999999998</v>
      </c>
      <c r="E7" s="9">
        <f t="shared" si="2"/>
        <v>31.203253730916163</v>
      </c>
      <c r="F7" s="9">
        <f t="shared" si="1"/>
        <v>-480.81358</v>
      </c>
    </row>
    <row r="8" spans="1:6">
      <c r="A8" s="7">
        <v>1030223001</v>
      </c>
      <c r="B8" s="8" t="s">
        <v>268</v>
      </c>
      <c r="C8" s="9">
        <v>260.69</v>
      </c>
      <c r="D8" s="10">
        <v>99.853269999999995</v>
      </c>
      <c r="E8" s="9">
        <f t="shared" si="2"/>
        <v>38.303452376385742</v>
      </c>
      <c r="F8" s="9">
        <f t="shared" si="1"/>
        <v>-160.83672999999999</v>
      </c>
    </row>
    <row r="9" spans="1:6">
      <c r="A9" s="7">
        <v>1030224001</v>
      </c>
      <c r="B9" s="8" t="s">
        <v>274</v>
      </c>
      <c r="C9" s="9">
        <v>2.79</v>
      </c>
      <c r="D9" s="10">
        <v>0.59904999999999997</v>
      </c>
      <c r="E9" s="9">
        <f t="shared" si="2"/>
        <v>21.471326164874551</v>
      </c>
      <c r="F9" s="9">
        <f t="shared" si="1"/>
        <v>-2.19095</v>
      </c>
    </row>
    <row r="10" spans="1:6">
      <c r="A10" s="7">
        <v>1030225001</v>
      </c>
      <c r="B10" s="8" t="s">
        <v>267</v>
      </c>
      <c r="C10" s="9">
        <v>435.41</v>
      </c>
      <c r="D10" s="10">
        <v>137.29886999999999</v>
      </c>
      <c r="E10" s="9">
        <f t="shared" si="2"/>
        <v>31.533237638088234</v>
      </c>
      <c r="F10" s="9">
        <f t="shared" si="1"/>
        <v>-298.11113</v>
      </c>
    </row>
    <row r="11" spans="1:6">
      <c r="A11" s="7">
        <v>1030226001</v>
      </c>
      <c r="B11" s="8" t="s">
        <v>276</v>
      </c>
      <c r="C11" s="9">
        <v>0</v>
      </c>
      <c r="D11" s="10">
        <v>-19.674769999999999</v>
      </c>
      <c r="E11" s="9" t="e">
        <f t="shared" si="2"/>
        <v>#DIV/0!</v>
      </c>
      <c r="F11" s="9">
        <f t="shared" si="1"/>
        <v>-19.674769999999999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225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1060</v>
      </c>
      <c r="D14" s="5">
        <f>D15+D16</f>
        <v>112.15514</v>
      </c>
      <c r="E14" s="5">
        <f t="shared" si="0"/>
        <v>10.580673584905661</v>
      </c>
      <c r="F14" s="5">
        <f t="shared" si="1"/>
        <v>-947.84486000000004</v>
      </c>
    </row>
    <row r="15" spans="1:6" s="6" customFormat="1" ht="15.75" customHeight="1">
      <c r="A15" s="7">
        <v>1060100000</v>
      </c>
      <c r="B15" s="11" t="s">
        <v>8</v>
      </c>
      <c r="C15" s="9">
        <v>310</v>
      </c>
      <c r="D15" s="10">
        <v>34.572339999999997</v>
      </c>
      <c r="E15" s="9">
        <f t="shared" si="0"/>
        <v>11.152367741935484</v>
      </c>
      <c r="F15" s="9">
        <f>SUM(D15-C15)</f>
        <v>-275.42766</v>
      </c>
    </row>
    <row r="16" spans="1:6" ht="15.75" customHeight="1">
      <c r="A16" s="7">
        <v>1060600000</v>
      </c>
      <c r="B16" s="11" t="s">
        <v>7</v>
      </c>
      <c r="C16" s="9">
        <v>750</v>
      </c>
      <c r="D16" s="10">
        <v>77.582800000000006</v>
      </c>
      <c r="E16" s="9">
        <f t="shared" si="0"/>
        <v>10.344373333333333</v>
      </c>
      <c r="F16" s="9">
        <f t="shared" si="1"/>
        <v>-672.41719999999998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0</v>
      </c>
      <c r="E17" s="5">
        <f t="shared" si="0"/>
        <v>0</v>
      </c>
      <c r="F17" s="5">
        <f t="shared" si="1"/>
        <v>-4</v>
      </c>
    </row>
    <row r="18" spans="1:6" ht="21.75" customHeight="1">
      <c r="A18" s="7">
        <v>1080400001</v>
      </c>
      <c r="B18" s="8" t="s">
        <v>223</v>
      </c>
      <c r="C18" s="9">
        <v>4</v>
      </c>
      <c r="D18" s="10">
        <v>0</v>
      </c>
      <c r="E18" s="9">
        <f t="shared" si="0"/>
        <v>0</v>
      </c>
      <c r="F18" s="9">
        <f t="shared" si="1"/>
        <v>-4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C26+C30+C32+C38+C35</f>
        <v>419.20000000000005</v>
      </c>
      <c r="D25" s="5">
        <f>D26+D30+D32+D38+D35</f>
        <v>107.4196</v>
      </c>
      <c r="E25" s="5">
        <f t="shared" si="0"/>
        <v>25.62490458015267</v>
      </c>
      <c r="F25" s="5">
        <f t="shared" si="1"/>
        <v>-311.78040000000004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359.20000000000005</v>
      </c>
      <c r="D26" s="5">
        <f>D27+D28+D29</f>
        <v>105.9796</v>
      </c>
      <c r="E26" s="5">
        <f t="shared" si="0"/>
        <v>29.504342984409799</v>
      </c>
      <c r="F26" s="5">
        <f t="shared" si="1"/>
        <v>-253.22040000000004</v>
      </c>
    </row>
    <row r="27" spans="1:6">
      <c r="A27" s="16">
        <v>1110501101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285</v>
      </c>
      <c r="C28" s="12">
        <v>328.6</v>
      </c>
      <c r="D28" s="10">
        <v>84.739000000000004</v>
      </c>
      <c r="E28" s="9">
        <f t="shared" si="0"/>
        <v>25.787888009738285</v>
      </c>
      <c r="F28" s="9">
        <f t="shared" si="1"/>
        <v>-243.86100000000002</v>
      </c>
    </row>
    <row r="29" spans="1:6" ht="18" customHeight="1">
      <c r="A29" s="7">
        <v>1110503505</v>
      </c>
      <c r="B29" s="11" t="s">
        <v>220</v>
      </c>
      <c r="C29" s="12">
        <v>30.6</v>
      </c>
      <c r="D29" s="10">
        <v>21.240600000000001</v>
      </c>
      <c r="E29" s="9">
        <f t="shared" si="0"/>
        <v>69.413725490196072</v>
      </c>
      <c r="F29" s="9">
        <f t="shared" si="1"/>
        <v>-9.3594000000000008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60</v>
      </c>
      <c r="D30" s="5">
        <f>D31</f>
        <v>1.44</v>
      </c>
      <c r="E30" s="5">
        <f t="shared" si="0"/>
        <v>2.4</v>
      </c>
      <c r="F30" s="5">
        <f t="shared" si="1"/>
        <v>-58.56</v>
      </c>
    </row>
    <row r="31" spans="1:6">
      <c r="A31" s="7">
        <v>1130206510</v>
      </c>
      <c r="B31" s="8" t="s">
        <v>14</v>
      </c>
      <c r="C31" s="9">
        <v>60</v>
      </c>
      <c r="D31" s="10">
        <v>1.44</v>
      </c>
      <c r="E31" s="9">
        <f t="shared" si="0"/>
        <v>2.4</v>
      </c>
      <c r="F31" s="9">
        <f t="shared" si="1"/>
        <v>-58.56</v>
      </c>
    </row>
    <row r="32" spans="1:6" ht="17.25" customHeight="1">
      <c r="A32" s="70">
        <v>1140000000</v>
      </c>
      <c r="B32" s="71" t="s">
        <v>129</v>
      </c>
      <c r="C32" s="5">
        <f>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4.75" customHeight="1">
      <c r="A35" s="3">
        <v>1160000000</v>
      </c>
      <c r="B35" s="13" t="s">
        <v>240</v>
      </c>
      <c r="C35" s="5">
        <f>C37+C36</f>
        <v>0</v>
      </c>
      <c r="D35" s="5">
        <f>D37+D36</f>
        <v>0</v>
      </c>
      <c r="E35" s="5" t="e">
        <f t="shared" si="0"/>
        <v>#DIV/0!</v>
      </c>
      <c r="F35" s="5">
        <f t="shared" si="1"/>
        <v>0</v>
      </c>
    </row>
    <row r="36" spans="1:7" ht="24.75" customHeight="1">
      <c r="A36" s="7">
        <v>1163305010</v>
      </c>
      <c r="B36" s="8" t="s">
        <v>401</v>
      </c>
      <c r="C36" s="9">
        <v>0</v>
      </c>
      <c r="D36" s="9">
        <v>0</v>
      </c>
      <c r="E36" s="9" t="e">
        <f>SUM(D36/C36*100)</f>
        <v>#DIV/0!</v>
      </c>
      <c r="F36" s="9">
        <f>SUM(D36-C36)</f>
        <v>0</v>
      </c>
    </row>
    <row r="37" spans="1:7" ht="30.75" customHeight="1">
      <c r="A37" s="7">
        <v>1169005010</v>
      </c>
      <c r="B37" s="8" t="s">
        <v>308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9" t="e">
        <f t="shared" si="0"/>
        <v>#DIV/0!</v>
      </c>
      <c r="F38" s="5">
        <f t="shared" si="1"/>
        <v>0</v>
      </c>
    </row>
    <row r="39" spans="1:7" ht="0.7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s="272" customFormat="1" ht="15.75" customHeight="1">
      <c r="A40" s="475">
        <v>1170505005</v>
      </c>
      <c r="B40" s="270" t="s">
        <v>216</v>
      </c>
      <c r="C40" s="148">
        <v>0</v>
      </c>
      <c r="D40" s="436">
        <v>0</v>
      </c>
      <c r="E40" s="271" t="e">
        <f t="shared" si="0"/>
        <v>#DIV/0!</v>
      </c>
      <c r="F40" s="271">
        <f t="shared" si="1"/>
        <v>0</v>
      </c>
    </row>
    <row r="41" spans="1:7" s="6" customFormat="1" ht="15" customHeight="1">
      <c r="A41" s="3">
        <v>1000000000</v>
      </c>
      <c r="B41" s="4" t="s">
        <v>16</v>
      </c>
      <c r="C41" s="127">
        <f>SUM(C4,C25)</f>
        <v>2263.79</v>
      </c>
      <c r="D41" s="127">
        <f>D4+D25</f>
        <v>460.31128999999999</v>
      </c>
      <c r="E41" s="5">
        <f t="shared" si="0"/>
        <v>20.333656832126653</v>
      </c>
      <c r="F41" s="5">
        <f t="shared" si="1"/>
        <v>-1803.4787099999999</v>
      </c>
    </row>
    <row r="42" spans="1:7" s="6" customFormat="1">
      <c r="A42" s="3">
        <v>2000000000</v>
      </c>
      <c r="B42" s="4" t="s">
        <v>17</v>
      </c>
      <c r="C42" s="234">
        <f>C43+C45+C47+C48+C49+C50+C44+C46+C52</f>
        <v>19532.682939999999</v>
      </c>
      <c r="D42" s="5">
        <f>D43+D45+D47+D48+D49+D50+D44+D46+D52</f>
        <v>829.55489999999998</v>
      </c>
      <c r="E42" s="5">
        <f t="shared" si="0"/>
        <v>4.2470094996586276</v>
      </c>
      <c r="F42" s="5">
        <f t="shared" si="1"/>
        <v>-18703.12804</v>
      </c>
      <c r="G42" s="19"/>
    </row>
    <row r="43" spans="1:7">
      <c r="A43" s="16">
        <v>2021000000</v>
      </c>
      <c r="B43" s="17" t="s">
        <v>18</v>
      </c>
      <c r="C43" s="437">
        <v>1706.8</v>
      </c>
      <c r="D43" s="20">
        <v>568.92399999999998</v>
      </c>
      <c r="E43" s="9">
        <f t="shared" si="0"/>
        <v>33.332786501054606</v>
      </c>
      <c r="F43" s="9">
        <f t="shared" si="1"/>
        <v>-1137.876</v>
      </c>
    </row>
    <row r="44" spans="1:7">
      <c r="A44" s="16">
        <v>2021500200</v>
      </c>
      <c r="B44" s="17" t="s">
        <v>227</v>
      </c>
      <c r="C44" s="12">
        <v>670.5</v>
      </c>
      <c r="D44" s="20">
        <v>0</v>
      </c>
      <c r="E44" s="9">
        <f t="shared" si="0"/>
        <v>0</v>
      </c>
      <c r="F44" s="9">
        <f t="shared" si="1"/>
        <v>-670.5</v>
      </c>
    </row>
    <row r="45" spans="1:7" ht="16.5" customHeight="1">
      <c r="A45" s="16">
        <v>2022000000</v>
      </c>
      <c r="B45" s="17" t="s">
        <v>19</v>
      </c>
      <c r="C45" s="12">
        <v>4819.12655</v>
      </c>
      <c r="D45" s="10">
        <v>153.851</v>
      </c>
      <c r="E45" s="9">
        <f t="shared" si="0"/>
        <v>3.1925079867429504</v>
      </c>
      <c r="F45" s="9">
        <f t="shared" si="1"/>
        <v>-4665.2755500000003</v>
      </c>
    </row>
    <row r="46" spans="1:7">
      <c r="A46" s="16">
        <v>2022999910</v>
      </c>
      <c r="B46" s="18" t="s">
        <v>331</v>
      </c>
      <c r="C46" s="12"/>
      <c r="D46" s="10"/>
      <c r="E46" s="9" t="e">
        <f>SUM(D46/C46*100)</f>
        <v>#DIV/0!</v>
      </c>
      <c r="F46" s="9">
        <f>SUM(D46-C46)</f>
        <v>0</v>
      </c>
    </row>
    <row r="47" spans="1:7">
      <c r="A47" s="16">
        <v>2023000000</v>
      </c>
      <c r="B47" s="17" t="s">
        <v>20</v>
      </c>
      <c r="C47" s="12">
        <v>181.87299999999999</v>
      </c>
      <c r="D47" s="187">
        <v>59.899900000000002</v>
      </c>
      <c r="E47" s="9">
        <f>SUM(D47/C47*100)</f>
        <v>32.935015092949477</v>
      </c>
      <c r="F47" s="9">
        <f>SUM(D47-C47)</f>
        <v>-121.97309999999999</v>
      </c>
    </row>
    <row r="48" spans="1:7">
      <c r="A48" s="16">
        <v>2020400000</v>
      </c>
      <c r="B48" s="17" t="s">
        <v>21</v>
      </c>
      <c r="C48" s="12">
        <v>11917.186110000001</v>
      </c>
      <c r="D48" s="188"/>
      <c r="E48" s="9">
        <f t="shared" si="0"/>
        <v>0</v>
      </c>
      <c r="F48" s="9">
        <f t="shared" si="1"/>
        <v>-11917.186110000001</v>
      </c>
    </row>
    <row r="49" spans="1:8" ht="47.25">
      <c r="A49" s="16">
        <v>2020700000</v>
      </c>
      <c r="B49" s="18" t="s">
        <v>22</v>
      </c>
      <c r="C49" s="12">
        <v>237.19728000000001</v>
      </c>
      <c r="D49" s="188">
        <v>46.88</v>
      </c>
      <c r="E49" s="9">
        <f t="shared" si="0"/>
        <v>19.764138947967698</v>
      </c>
      <c r="F49" s="9">
        <f t="shared" si="1"/>
        <v>-190.31728000000001</v>
      </c>
    </row>
    <row r="50" spans="1:8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31.5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8" s="6" customFormat="1">
      <c r="A52" s="7">
        <v>2070500010</v>
      </c>
      <c r="B52" s="17" t="s">
        <v>338</v>
      </c>
      <c r="C52" s="12">
        <v>0</v>
      </c>
      <c r="D52" s="10">
        <v>0</v>
      </c>
      <c r="E52" s="9" t="e">
        <f t="shared" si="0"/>
        <v>#DIV/0!</v>
      </c>
      <c r="F52" s="9">
        <f t="shared" si="1"/>
        <v>0</v>
      </c>
    </row>
    <row r="53" spans="1:8" s="6" customFormat="1" ht="23.25" customHeight="1">
      <c r="A53" s="3"/>
      <c r="B53" s="4" t="s">
        <v>25</v>
      </c>
      <c r="C53" s="5">
        <f>C41+C42</f>
        <v>21796.47294</v>
      </c>
      <c r="D53" s="459">
        <f>D41+D42</f>
        <v>1289.86619</v>
      </c>
      <c r="E53" s="5">
        <f t="shared" si="0"/>
        <v>5.9177748324266259</v>
      </c>
      <c r="F53" s="5">
        <f t="shared" si="1"/>
        <v>-20506.606749999999</v>
      </c>
      <c r="G53" s="94"/>
      <c r="H53" s="94"/>
    </row>
    <row r="54" spans="1:8" s="6" customFormat="1">
      <c r="A54" s="3"/>
      <c r="B54" s="21" t="s">
        <v>306</v>
      </c>
      <c r="C54" s="5">
        <f>C53-C102</f>
        <v>-458.51318999999785</v>
      </c>
      <c r="D54" s="5">
        <f>D53-D102</f>
        <v>-288.07241999999974</v>
      </c>
      <c r="E54" s="22"/>
      <c r="F54" s="22"/>
    </row>
    <row r="55" spans="1:8" ht="32.25" customHeight="1">
      <c r="A55" s="23"/>
      <c r="B55" s="24"/>
      <c r="C55" s="183"/>
      <c r="D55" s="25"/>
      <c r="E55" s="26"/>
      <c r="F55" s="27"/>
    </row>
    <row r="56" spans="1:8" ht="31.5">
      <c r="A56" s="28" t="s">
        <v>0</v>
      </c>
      <c r="B56" s="28" t="s">
        <v>26</v>
      </c>
      <c r="C56" s="72" t="s">
        <v>402</v>
      </c>
      <c r="D56" s="73" t="s">
        <v>415</v>
      </c>
      <c r="E56" s="72" t="s">
        <v>2</v>
      </c>
      <c r="F56" s="74" t="s">
        <v>3</v>
      </c>
    </row>
    <row r="57" spans="1:8">
      <c r="A57" s="89">
        <v>1</v>
      </c>
      <c r="B57" s="28">
        <v>2</v>
      </c>
      <c r="C57" s="87">
        <v>3</v>
      </c>
      <c r="D57" s="87">
        <v>4</v>
      </c>
      <c r="E57" s="87">
        <v>5</v>
      </c>
      <c r="F57" s="87">
        <v>6</v>
      </c>
    </row>
    <row r="58" spans="1:8" s="6" customFormat="1" ht="18" customHeight="1">
      <c r="A58" s="30" t="s">
        <v>27</v>
      </c>
      <c r="B58" s="31" t="s">
        <v>28</v>
      </c>
      <c r="C58" s="22">
        <f>C59+C60+C61+C62+C63+C65+C64</f>
        <v>1373.5740000000001</v>
      </c>
      <c r="D58" s="102">
        <f>D59+D60+D61+D62+D63+D65+D64</f>
        <v>468.37329</v>
      </c>
      <c r="E58" s="34">
        <f>SUM(D58/C58*100)</f>
        <v>34.09887563393017</v>
      </c>
      <c r="F58" s="34">
        <f>SUM(D58-C58)</f>
        <v>-905.20071000000007</v>
      </c>
    </row>
    <row r="59" spans="1:8" s="6" customFormat="1" ht="1.5" hidden="1" customHeight="1">
      <c r="A59" s="35" t="s">
        <v>29</v>
      </c>
      <c r="B59" s="36" t="s">
        <v>30</v>
      </c>
      <c r="C59" s="92">
        <v>0</v>
      </c>
      <c r="D59" s="92">
        <v>0</v>
      </c>
      <c r="E59" s="38" t="e">
        <f>SUM(D59/C59*100)</f>
        <v>#DIV/0!</v>
      </c>
      <c r="F59" s="38">
        <f>SUM(D59-C59)</f>
        <v>0</v>
      </c>
    </row>
    <row r="60" spans="1:8">
      <c r="A60" s="35" t="s">
        <v>31</v>
      </c>
      <c r="B60" s="39" t="s">
        <v>32</v>
      </c>
      <c r="C60" s="92">
        <v>1341.9</v>
      </c>
      <c r="D60" s="92">
        <v>468.37329</v>
      </c>
      <c r="E60" s="38">
        <f t="shared" ref="E60:E102" si="3">SUM(D60/C60*100)</f>
        <v>34.903740219092327</v>
      </c>
      <c r="F60" s="38">
        <f t="shared" ref="F60:F102" si="4">SUM(D60-C60)</f>
        <v>-873.52671000000009</v>
      </c>
    </row>
    <row r="61" spans="1:8" ht="16.5" hidden="1" customHeight="1">
      <c r="A61" s="35" t="s">
        <v>33</v>
      </c>
      <c r="B61" s="39" t="s">
        <v>34</v>
      </c>
      <c r="C61" s="92"/>
      <c r="D61" s="92"/>
      <c r="E61" s="38"/>
      <c r="F61" s="38">
        <f t="shared" si="4"/>
        <v>0</v>
      </c>
    </row>
    <row r="62" spans="1:8" ht="31.5" hidden="1" customHeight="1">
      <c r="A62" s="35" t="s">
        <v>35</v>
      </c>
      <c r="B62" s="39" t="s">
        <v>36</v>
      </c>
      <c r="C62" s="92"/>
      <c r="D62" s="92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2">
        <v>23</v>
      </c>
      <c r="D63" s="92">
        <v>0</v>
      </c>
      <c r="E63" s="38">
        <f t="shared" si="3"/>
        <v>0</v>
      </c>
      <c r="F63" s="38">
        <f t="shared" si="4"/>
        <v>-23</v>
      </c>
    </row>
    <row r="64" spans="1:8" ht="15.75" customHeight="1">
      <c r="A64" s="35" t="s">
        <v>39</v>
      </c>
      <c r="B64" s="39" t="s">
        <v>40</v>
      </c>
      <c r="C64" s="104">
        <v>5</v>
      </c>
      <c r="D64" s="104">
        <v>0</v>
      </c>
      <c r="E64" s="38">
        <f t="shared" si="3"/>
        <v>0</v>
      </c>
      <c r="F64" s="38">
        <f t="shared" si="4"/>
        <v>-5</v>
      </c>
    </row>
    <row r="65" spans="1:7" ht="14.25" customHeight="1">
      <c r="A65" s="35" t="s">
        <v>41</v>
      </c>
      <c r="B65" s="39" t="s">
        <v>42</v>
      </c>
      <c r="C65" s="92">
        <v>3.6739999999999999</v>
      </c>
      <c r="D65" s="92">
        <v>0</v>
      </c>
      <c r="E65" s="38">
        <f t="shared" si="3"/>
        <v>0</v>
      </c>
      <c r="F65" s="38">
        <f t="shared" si="4"/>
        <v>-3.6739999999999999</v>
      </c>
    </row>
    <row r="66" spans="1:7" s="6" customFormat="1">
      <c r="A66" s="41" t="s">
        <v>43</v>
      </c>
      <c r="B66" s="42" t="s">
        <v>44</v>
      </c>
      <c r="C66" s="22">
        <f>C67</f>
        <v>180.68299999999999</v>
      </c>
      <c r="D66" s="22">
        <f>D67</f>
        <v>59.509779999999999</v>
      </c>
      <c r="E66" s="34">
        <f t="shared" si="3"/>
        <v>32.936015009713145</v>
      </c>
      <c r="F66" s="34">
        <f t="shared" si="4"/>
        <v>-121.17321999999999</v>
      </c>
    </row>
    <row r="67" spans="1:7" ht="15" customHeight="1">
      <c r="A67" s="43" t="s">
        <v>45</v>
      </c>
      <c r="B67" s="44" t="s">
        <v>46</v>
      </c>
      <c r="C67" s="92">
        <v>180.68299999999999</v>
      </c>
      <c r="D67" s="92">
        <v>59.509779999999999</v>
      </c>
      <c r="E67" s="38">
        <f t="shared" si="3"/>
        <v>32.936015009713145</v>
      </c>
      <c r="F67" s="38">
        <f t="shared" si="4"/>
        <v>-121.17321999999999</v>
      </c>
    </row>
    <row r="68" spans="1:7" s="6" customFormat="1" ht="18" customHeight="1">
      <c r="A68" s="30" t="s">
        <v>47</v>
      </c>
      <c r="B68" s="31" t="s">
        <v>48</v>
      </c>
      <c r="C68" s="22">
        <f>C71+C72+C73</f>
        <v>6</v>
      </c>
      <c r="D68" s="22">
        <f>D71+D72+D73</f>
        <v>0</v>
      </c>
      <c r="E68" s="34">
        <f t="shared" si="3"/>
        <v>0</v>
      </c>
      <c r="F68" s="34">
        <f t="shared" si="4"/>
        <v>-6</v>
      </c>
    </row>
    <row r="69" spans="1:7" ht="0.75" hidden="1" customHeight="1">
      <c r="A69" s="35" t="s">
        <v>49</v>
      </c>
      <c r="B69" s="39" t="s">
        <v>50</v>
      </c>
      <c r="C69" s="92"/>
      <c r="D69" s="92"/>
      <c r="E69" s="34" t="e">
        <f t="shared" si="3"/>
        <v>#DIV/0!</v>
      </c>
      <c r="F69" s="34">
        <f t="shared" si="4"/>
        <v>0</v>
      </c>
    </row>
    <row r="70" spans="1:7" ht="18" hidden="1" customHeight="1">
      <c r="A70" s="45" t="s">
        <v>51</v>
      </c>
      <c r="B70" s="39" t="s">
        <v>52</v>
      </c>
      <c r="C70" s="92"/>
      <c r="D70" s="92"/>
      <c r="E70" s="34" t="e">
        <f t="shared" si="3"/>
        <v>#DIV/0!</v>
      </c>
      <c r="F70" s="34">
        <f t="shared" si="4"/>
        <v>0</v>
      </c>
    </row>
    <row r="71" spans="1:7" ht="17.25" customHeight="1">
      <c r="A71" s="46" t="s">
        <v>53</v>
      </c>
      <c r="B71" s="47" t="s">
        <v>54</v>
      </c>
      <c r="C71" s="92">
        <v>2</v>
      </c>
      <c r="D71" s="92">
        <v>0</v>
      </c>
      <c r="E71" s="34">
        <f t="shared" si="3"/>
        <v>0</v>
      </c>
      <c r="F71" s="34">
        <f t="shared" si="4"/>
        <v>-2</v>
      </c>
    </row>
    <row r="72" spans="1:7" ht="17.25" customHeight="1">
      <c r="A72" s="46" t="s">
        <v>214</v>
      </c>
      <c r="B72" s="47" t="s">
        <v>215</v>
      </c>
      <c r="C72" s="92">
        <v>2</v>
      </c>
      <c r="D72" s="92">
        <v>0</v>
      </c>
      <c r="E72" s="38">
        <f t="shared" si="3"/>
        <v>0</v>
      </c>
      <c r="F72" s="38">
        <f t="shared" si="4"/>
        <v>-2</v>
      </c>
    </row>
    <row r="73" spans="1:7" ht="17.25" customHeight="1">
      <c r="A73" s="46" t="s">
        <v>339</v>
      </c>
      <c r="B73" s="47" t="s">
        <v>390</v>
      </c>
      <c r="C73" s="92">
        <v>2</v>
      </c>
      <c r="D73" s="92">
        <v>0</v>
      </c>
      <c r="E73" s="38">
        <f>SUM(D73/C73*100)</f>
        <v>0</v>
      </c>
      <c r="F73" s="38">
        <f>SUM(D73-C73)</f>
        <v>-2</v>
      </c>
    </row>
    <row r="74" spans="1:7" s="6" customFormat="1" ht="19.5" customHeight="1">
      <c r="A74" s="30" t="s">
        <v>55</v>
      </c>
      <c r="B74" s="31" t="s">
        <v>56</v>
      </c>
      <c r="C74" s="105">
        <f>C76+C77+C78+C75</f>
        <v>5460.6770200000001</v>
      </c>
      <c r="D74" s="105">
        <f>SUM(D75:D78)</f>
        <v>241.40073999999998</v>
      </c>
      <c r="E74" s="34">
        <f t="shared" si="3"/>
        <v>4.4207108224100757</v>
      </c>
      <c r="F74" s="34">
        <f t="shared" si="4"/>
        <v>-5219.27628</v>
      </c>
    </row>
    <row r="75" spans="1:7" ht="17.25" customHeight="1">
      <c r="A75" s="35" t="s">
        <v>57</v>
      </c>
      <c r="B75" s="39" t="s">
        <v>58</v>
      </c>
      <c r="C75" s="106">
        <v>2.863</v>
      </c>
      <c r="D75" s="92">
        <v>0</v>
      </c>
      <c r="E75" s="38">
        <f t="shared" si="3"/>
        <v>0</v>
      </c>
      <c r="F75" s="38">
        <f t="shared" si="4"/>
        <v>-2.863</v>
      </c>
    </row>
    <row r="76" spans="1:7" s="6" customFormat="1" ht="17.25" customHeight="1">
      <c r="A76" s="35" t="s">
        <v>59</v>
      </c>
      <c r="B76" s="39" t="s">
        <v>60</v>
      </c>
      <c r="C76" s="106">
        <v>144</v>
      </c>
      <c r="D76" s="92">
        <v>42</v>
      </c>
      <c r="E76" s="38">
        <f t="shared" si="3"/>
        <v>29.166666666666668</v>
      </c>
      <c r="F76" s="38">
        <f t="shared" si="4"/>
        <v>-102</v>
      </c>
      <c r="G76" s="50"/>
    </row>
    <row r="77" spans="1:7" ht="16.5" customHeight="1">
      <c r="A77" s="35" t="s">
        <v>61</v>
      </c>
      <c r="B77" s="39" t="s">
        <v>62</v>
      </c>
      <c r="C77" s="106">
        <v>3562.62147</v>
      </c>
      <c r="D77" s="92">
        <v>170.94499999999999</v>
      </c>
      <c r="E77" s="38">
        <f t="shared" si="3"/>
        <v>4.79829253372798</v>
      </c>
      <c r="F77" s="38">
        <f t="shared" si="4"/>
        <v>-3391.6764699999999</v>
      </c>
    </row>
    <row r="78" spans="1:7" ht="16.5" customHeight="1">
      <c r="A78" s="35" t="s">
        <v>63</v>
      </c>
      <c r="B78" s="39" t="s">
        <v>64</v>
      </c>
      <c r="C78" s="106">
        <v>1751.19255</v>
      </c>
      <c r="D78" s="92">
        <v>28.455739999999999</v>
      </c>
      <c r="E78" s="38">
        <f t="shared" si="3"/>
        <v>1.6249349621776314</v>
      </c>
      <c r="F78" s="38">
        <f t="shared" si="4"/>
        <v>-1722.7368099999999</v>
      </c>
    </row>
    <row r="79" spans="1:7" ht="15.75" hidden="1" customHeight="1">
      <c r="A79" s="30" t="s">
        <v>47</v>
      </c>
      <c r="B79" s="31" t="s">
        <v>48</v>
      </c>
      <c r="C79" s="105">
        <v>0</v>
      </c>
      <c r="D79" s="92"/>
      <c r="E79" s="38"/>
      <c r="F79" s="38"/>
    </row>
    <row r="80" spans="1:7" ht="15.75" hidden="1" customHeight="1">
      <c r="A80" s="46" t="s">
        <v>214</v>
      </c>
      <c r="B80" s="47" t="s">
        <v>215</v>
      </c>
      <c r="C80" s="106">
        <v>0</v>
      </c>
      <c r="D80" s="92"/>
      <c r="E80" s="38"/>
      <c r="F80" s="38"/>
    </row>
    <row r="81" spans="1:6" s="6" customFormat="1" ht="19.5" customHeight="1">
      <c r="A81" s="30" t="s">
        <v>65</v>
      </c>
      <c r="B81" s="31" t="s">
        <v>66</v>
      </c>
      <c r="C81" s="22">
        <f>SUM(C82:C84)</f>
        <v>4199.3603999999996</v>
      </c>
      <c r="D81" s="22">
        <f>SUM(D82:D84)</f>
        <v>232.08548999999999</v>
      </c>
      <c r="E81" s="34">
        <f t="shared" si="3"/>
        <v>5.5266866354219086</v>
      </c>
      <c r="F81" s="34">
        <f t="shared" si="4"/>
        <v>-3967.2749099999996</v>
      </c>
    </row>
    <row r="82" spans="1:6" hidden="1">
      <c r="A82" s="35" t="s">
        <v>67</v>
      </c>
      <c r="B82" s="51" t="s">
        <v>68</v>
      </c>
      <c r="C82" s="92"/>
      <c r="D82" s="92"/>
      <c r="E82" s="38" t="e">
        <f t="shared" si="3"/>
        <v>#DIV/0!</v>
      </c>
      <c r="F82" s="38">
        <f t="shared" si="4"/>
        <v>0</v>
      </c>
    </row>
    <row r="83" spans="1:6">
      <c r="A83" s="35" t="s">
        <v>69</v>
      </c>
      <c r="B83" s="51" t="s">
        <v>70</v>
      </c>
      <c r="C83" s="92">
        <v>0</v>
      </c>
      <c r="D83" s="92">
        <v>0</v>
      </c>
      <c r="E83" s="38" t="e">
        <f t="shared" si="3"/>
        <v>#DIV/0!</v>
      </c>
      <c r="F83" s="38">
        <f t="shared" si="4"/>
        <v>0</v>
      </c>
    </row>
    <row r="84" spans="1:6" ht="18" customHeight="1">
      <c r="A84" s="35" t="s">
        <v>71</v>
      </c>
      <c r="B84" s="39" t="s">
        <v>72</v>
      </c>
      <c r="C84" s="92">
        <v>4199.3603999999996</v>
      </c>
      <c r="D84" s="92">
        <v>232.08548999999999</v>
      </c>
      <c r="E84" s="38">
        <f t="shared" si="3"/>
        <v>5.5266866354219086</v>
      </c>
      <c r="F84" s="38">
        <f t="shared" si="4"/>
        <v>-3967.2749099999996</v>
      </c>
    </row>
    <row r="85" spans="1:6" s="6" customFormat="1" ht="16.5" customHeight="1">
      <c r="A85" s="30" t="s">
        <v>83</v>
      </c>
      <c r="B85" s="31" t="s">
        <v>84</v>
      </c>
      <c r="C85" s="22">
        <f>C86</f>
        <v>11032.691709999999</v>
      </c>
      <c r="D85" s="22">
        <f>SUM(D86)</f>
        <v>576.56930999999997</v>
      </c>
      <c r="E85" s="34">
        <f t="shared" si="3"/>
        <v>5.2260076249334446</v>
      </c>
      <c r="F85" s="34">
        <f t="shared" si="4"/>
        <v>-10456.122399999998</v>
      </c>
    </row>
    <row r="86" spans="1:6" ht="14.25" customHeight="1">
      <c r="A86" s="35" t="s">
        <v>85</v>
      </c>
      <c r="B86" s="39" t="s">
        <v>229</v>
      </c>
      <c r="C86" s="92">
        <v>11032.691709999999</v>
      </c>
      <c r="D86" s="92">
        <v>576.56930999999997</v>
      </c>
      <c r="E86" s="38">
        <f t="shared" si="3"/>
        <v>5.2260076249334446</v>
      </c>
      <c r="F86" s="38">
        <f t="shared" si="4"/>
        <v>-10456.122399999998</v>
      </c>
    </row>
    <row r="87" spans="1:6" s="6" customFormat="1" ht="12" hidden="1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t="9" hidden="1" customHeight="1">
      <c r="A88" s="53">
        <v>1001</v>
      </c>
      <c r="B88" s="54" t="s">
        <v>87</v>
      </c>
      <c r="C88" s="92"/>
      <c r="D88" s="92"/>
      <c r="E88" s="38" t="e">
        <f t="shared" si="3"/>
        <v>#DIV/0!</v>
      </c>
      <c r="F88" s="38">
        <f t="shared" si="4"/>
        <v>0</v>
      </c>
    </row>
    <row r="89" spans="1:6" ht="12" hidden="1" customHeight="1">
      <c r="A89" s="53">
        <v>1003</v>
      </c>
      <c r="B89" s="54" t="s">
        <v>88</v>
      </c>
      <c r="C89" s="92">
        <v>0</v>
      </c>
      <c r="D89" s="92">
        <v>0</v>
      </c>
      <c r="E89" s="38" t="e">
        <f t="shared" si="3"/>
        <v>#DIV/0!</v>
      </c>
      <c r="F89" s="38">
        <f t="shared" si="4"/>
        <v>0</v>
      </c>
    </row>
    <row r="90" spans="1:6" ht="12.75" hidden="1" customHeight="1">
      <c r="A90" s="53">
        <v>1004</v>
      </c>
      <c r="B90" s="54" t="s">
        <v>89</v>
      </c>
      <c r="C90" s="92">
        <v>0</v>
      </c>
      <c r="D90" s="190">
        <v>0</v>
      </c>
      <c r="E90" s="38" t="e">
        <f t="shared" si="3"/>
        <v>#DIV/0!</v>
      </c>
      <c r="F90" s="38">
        <f t="shared" si="4"/>
        <v>0</v>
      </c>
    </row>
    <row r="91" spans="1:6" ht="19.5" hidden="1" customHeight="1">
      <c r="A91" s="35" t="s">
        <v>90</v>
      </c>
      <c r="B91" s="39" t="s">
        <v>91</v>
      </c>
      <c r="C91" s="92">
        <v>0</v>
      </c>
      <c r="D91" s="92">
        <v>0</v>
      </c>
      <c r="E91" s="38"/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2</v>
      </c>
      <c r="D92" s="22">
        <f>D93+D94+D95+D96+D97</f>
        <v>0</v>
      </c>
      <c r="E92" s="38">
        <f t="shared" si="3"/>
        <v>0</v>
      </c>
      <c r="F92" s="22">
        <f>F93+F94+F95+F96+F97</f>
        <v>-2</v>
      </c>
    </row>
    <row r="93" spans="1:6" ht="19.5" customHeight="1">
      <c r="A93" s="35" t="s">
        <v>94</v>
      </c>
      <c r="B93" s="39" t="s">
        <v>95</v>
      </c>
      <c r="C93" s="92">
        <v>2</v>
      </c>
      <c r="D93" s="92">
        <v>0</v>
      </c>
      <c r="E93" s="38">
        <f t="shared" si="3"/>
        <v>0</v>
      </c>
      <c r="F93" s="38">
        <f>SUM(D93-C93)</f>
        <v>-2</v>
      </c>
    </row>
    <row r="94" spans="1:6" ht="15" hidden="1" customHeight="1">
      <c r="A94" s="35" t="s">
        <v>96</v>
      </c>
      <c r="B94" s="39" t="s">
        <v>97</v>
      </c>
      <c r="C94" s="92"/>
      <c r="D94" s="92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92"/>
      <c r="D95" s="92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92"/>
      <c r="D96" s="92"/>
      <c r="E96" s="38" t="e">
        <f t="shared" si="3"/>
        <v>#DIV/0!</v>
      </c>
      <c r="F96" s="38"/>
    </row>
    <row r="97" spans="1:6" ht="57.75" hidden="1" customHeight="1">
      <c r="A97" s="35" t="s">
        <v>102</v>
      </c>
      <c r="B97" s="39" t="s">
        <v>103</v>
      </c>
      <c r="C97" s="92"/>
      <c r="D97" s="92"/>
      <c r="E97" s="38" t="e">
        <f t="shared" si="3"/>
        <v>#DIV/0!</v>
      </c>
      <c r="F97" s="38"/>
    </row>
    <row r="98" spans="1:6" s="6" customFormat="1" ht="15" hidden="1" customHeight="1">
      <c r="A98" s="52">
        <v>1400</v>
      </c>
      <c r="B98" s="56" t="s">
        <v>112</v>
      </c>
      <c r="C98" s="105">
        <f>C99+C100+C101</f>
        <v>0</v>
      </c>
      <c r="D98" s="105">
        <f>SUM(D99:D101)</f>
        <v>0</v>
      </c>
      <c r="E98" s="34" t="e">
        <f t="shared" si="3"/>
        <v>#DIV/0!</v>
      </c>
      <c r="F98" s="34">
        <f t="shared" si="4"/>
        <v>0</v>
      </c>
    </row>
    <row r="99" spans="1:6" ht="16.5" hidden="1" customHeight="1">
      <c r="A99" s="53">
        <v>1401</v>
      </c>
      <c r="B99" s="54" t="s">
        <v>113</v>
      </c>
      <c r="C99" s="92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6" ht="20.25" hidden="1" customHeight="1">
      <c r="A100" s="53">
        <v>1402</v>
      </c>
      <c r="B100" s="54" t="s">
        <v>114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6" ht="13.5" hidden="1" customHeight="1">
      <c r="A101" s="53">
        <v>1403</v>
      </c>
      <c r="B101" s="54" t="s">
        <v>115</v>
      </c>
      <c r="C101" s="106">
        <v>0</v>
      </c>
      <c r="D101" s="92">
        <v>0</v>
      </c>
      <c r="E101" s="38" t="e">
        <f t="shared" si="3"/>
        <v>#DIV/0!</v>
      </c>
      <c r="F101" s="38">
        <f t="shared" si="4"/>
        <v>0</v>
      </c>
    </row>
    <row r="102" spans="1:6" s="6" customFormat="1">
      <c r="A102" s="52"/>
      <c r="B102" s="57" t="s">
        <v>116</v>
      </c>
      <c r="C102" s="102">
        <f>C58+C66+C68+C74+C81+C85+C87+C92+C79</f>
        <v>22254.986129999998</v>
      </c>
      <c r="D102" s="102">
        <f>D58+D66+D68+D74+D81+D85+D92+D87</f>
        <v>1577.9386099999997</v>
      </c>
      <c r="E102" s="34">
        <f t="shared" si="3"/>
        <v>7.0902700221094221</v>
      </c>
      <c r="F102" s="34">
        <f t="shared" si="4"/>
        <v>-20677.047519999996</v>
      </c>
    </row>
    <row r="103" spans="1:6" ht="5.25" customHeight="1">
      <c r="C103" s="120"/>
      <c r="D103" s="61"/>
    </row>
    <row r="104" spans="1:6" s="65" customFormat="1" ht="12.75">
      <c r="A104" s="63" t="s">
        <v>117</v>
      </c>
      <c r="B104" s="63"/>
      <c r="C104" s="116"/>
      <c r="D104" s="64"/>
    </row>
    <row r="105" spans="1:6" s="65" customFormat="1" ht="12.75">
      <c r="A105" s="66" t="s">
        <v>118</v>
      </c>
      <c r="B105" s="66"/>
      <c r="C105" s="65" t="s">
        <v>119</v>
      </c>
    </row>
    <row r="106" spans="1:6">
      <c r="C106" s="120"/>
    </row>
    <row r="144" hidden="1"/>
  </sheetData>
  <customSheetViews>
    <customSheetView guid="{61528DAC-5C4C-48F4-ADE2-8A724B05A086}" scale="70" showPageBreaks="1" fitToPage="1" printArea="1" hiddenRows="1" view="pageBreakPreview" topLeftCell="A33">
      <selection activeCell="D49" sqref="D49"/>
      <pageMargins left="0.70866141732283472" right="0.70866141732283472" top="0.74803149606299213" bottom="0.74803149606299213" header="0.31496062992125984" footer="0.31496062992125984"/>
      <pageSetup paperSize="9" scale="51" orientation="portrait" r:id="rId1"/>
    </customSheetView>
    <customSheetView guid="{B30CE22D-C12F-4E12-8BB9-3AAE0A6991CC}" scale="70" showPageBreaks="1" fitToPage="1" printArea="1" hiddenRows="1" view="pageBreakPreview" topLeftCell="A48">
      <selection activeCell="D77" sqref="D77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3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4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5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6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16" zoomScale="70" zoomScaleNormal="100" zoomScaleSheetLayoutView="70" workbookViewId="0">
      <selection activeCell="D88" sqref="D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6.140625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1" t="s">
        <v>412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410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194">
        <f>C5+C12+C14+C17+C20+C7</f>
        <v>4522.5625799999998</v>
      </c>
      <c r="D4" s="194">
        <f>D5+D12+D14+D17+D20+D7</f>
        <v>1200.60142</v>
      </c>
      <c r="E4" s="5">
        <f>SUM(D4/C4*100)</f>
        <v>26.546927737592522</v>
      </c>
      <c r="F4" s="5">
        <f>SUM(D4-C4)</f>
        <v>-3321.9611599999998</v>
      </c>
    </row>
    <row r="5" spans="1:6" s="6" customFormat="1">
      <c r="A5" s="68">
        <v>1010000000</v>
      </c>
      <c r="B5" s="67" t="s">
        <v>5</v>
      </c>
      <c r="C5" s="194">
        <f>C6</f>
        <v>484.2</v>
      </c>
      <c r="D5" s="194">
        <f>D6</f>
        <v>127.6493</v>
      </c>
      <c r="E5" s="5">
        <f t="shared" ref="E5:E50" si="0">SUM(D5/C5*100)</f>
        <v>26.362928541924823</v>
      </c>
      <c r="F5" s="5">
        <f t="shared" ref="F5:F50" si="1">SUM(D5-C5)</f>
        <v>-356.55070000000001</v>
      </c>
    </row>
    <row r="6" spans="1:6">
      <c r="A6" s="7">
        <v>1010200001</v>
      </c>
      <c r="B6" s="8" t="s">
        <v>224</v>
      </c>
      <c r="C6" s="221">
        <v>484.2</v>
      </c>
      <c r="D6" s="222">
        <v>127.6493</v>
      </c>
      <c r="E6" s="9">
        <f t="shared" ref="E6:E11" si="2">SUM(D6/C6*100)</f>
        <v>26.362928541924823</v>
      </c>
      <c r="F6" s="9">
        <f t="shared" si="1"/>
        <v>-356.55070000000001</v>
      </c>
    </row>
    <row r="7" spans="1:6" ht="31.5">
      <c r="A7" s="3">
        <v>1030000000</v>
      </c>
      <c r="B7" s="13" t="s">
        <v>266</v>
      </c>
      <c r="C7" s="194">
        <f>C8+C10+C9</f>
        <v>833.59</v>
      </c>
      <c r="D7" s="194">
        <f>D8+D10+D9+D11</f>
        <v>260.10568999999998</v>
      </c>
      <c r="E7" s="5">
        <f t="shared" si="2"/>
        <v>31.203072253745844</v>
      </c>
      <c r="F7" s="5">
        <f t="shared" si="1"/>
        <v>-573.48431000000005</v>
      </c>
    </row>
    <row r="8" spans="1:6">
      <c r="A8" s="7">
        <v>1030223001</v>
      </c>
      <c r="B8" s="8" t="s">
        <v>268</v>
      </c>
      <c r="C8" s="221">
        <v>310.93</v>
      </c>
      <c r="D8" s="222">
        <v>119.09772</v>
      </c>
      <c r="E8" s="9">
        <f t="shared" si="2"/>
        <v>38.303708230148267</v>
      </c>
      <c r="F8" s="9">
        <f t="shared" si="1"/>
        <v>-191.83228000000003</v>
      </c>
    </row>
    <row r="9" spans="1:6">
      <c r="A9" s="7">
        <v>1030224001</v>
      </c>
      <c r="B9" s="8" t="s">
        <v>274</v>
      </c>
      <c r="C9" s="221">
        <v>3.33</v>
      </c>
      <c r="D9" s="222">
        <v>0.71450000000000002</v>
      </c>
      <c r="E9" s="9">
        <f t="shared" si="2"/>
        <v>21.456456456456458</v>
      </c>
      <c r="F9" s="9">
        <f t="shared" si="1"/>
        <v>-2.6154999999999999</v>
      </c>
    </row>
    <row r="10" spans="1:6">
      <c r="A10" s="7">
        <v>1030225001</v>
      </c>
      <c r="B10" s="8" t="s">
        <v>267</v>
      </c>
      <c r="C10" s="221">
        <v>519.33000000000004</v>
      </c>
      <c r="D10" s="222">
        <v>163.76009999999999</v>
      </c>
      <c r="E10" s="9">
        <f t="shared" si="2"/>
        <v>31.532955923978967</v>
      </c>
      <c r="F10" s="9">
        <f t="shared" si="1"/>
        <v>-355.56990000000008</v>
      </c>
    </row>
    <row r="11" spans="1:6">
      <c r="A11" s="7">
        <v>1030226001</v>
      </c>
      <c r="B11" s="8" t="s">
        <v>275</v>
      </c>
      <c r="C11" s="221">
        <v>0</v>
      </c>
      <c r="D11" s="220">
        <v>-23.466629999999999</v>
      </c>
      <c r="E11" s="9" t="e">
        <f t="shared" si="2"/>
        <v>#DIV/0!</v>
      </c>
      <c r="F11" s="9">
        <f t="shared" si="1"/>
        <v>-23.466629999999999</v>
      </c>
    </row>
    <row r="12" spans="1:6" s="6" customFormat="1">
      <c r="A12" s="68">
        <v>1050000000</v>
      </c>
      <c r="B12" s="67" t="s">
        <v>6</v>
      </c>
      <c r="C12" s="194">
        <f>SUM(C13:C13)</f>
        <v>60</v>
      </c>
      <c r="D12" s="194">
        <f>D13</f>
        <v>12.3927</v>
      </c>
      <c r="E12" s="5">
        <f t="shared" si="0"/>
        <v>20.654500000000002</v>
      </c>
      <c r="F12" s="5">
        <f t="shared" si="1"/>
        <v>-47.607300000000002</v>
      </c>
    </row>
    <row r="13" spans="1:6" ht="15.75" customHeight="1">
      <c r="A13" s="7">
        <v>1050300000</v>
      </c>
      <c r="B13" s="11" t="s">
        <v>225</v>
      </c>
      <c r="C13" s="223">
        <v>60</v>
      </c>
      <c r="D13" s="222">
        <v>12.3927</v>
      </c>
      <c r="E13" s="9">
        <f t="shared" si="0"/>
        <v>20.654500000000002</v>
      </c>
      <c r="F13" s="9">
        <f t="shared" si="1"/>
        <v>-47.607300000000002</v>
      </c>
    </row>
    <row r="14" spans="1:6" s="6" customFormat="1" ht="15.75" customHeight="1">
      <c r="A14" s="68">
        <v>1060000000</v>
      </c>
      <c r="B14" s="67" t="s">
        <v>133</v>
      </c>
      <c r="C14" s="194">
        <f>C15+C16</f>
        <v>3124.7725799999998</v>
      </c>
      <c r="D14" s="194">
        <f>D15+D16</f>
        <v>797.65373</v>
      </c>
      <c r="E14" s="5">
        <f t="shared" si="0"/>
        <v>25.526777055884175</v>
      </c>
      <c r="F14" s="5">
        <f t="shared" si="1"/>
        <v>-2327.1188499999998</v>
      </c>
    </row>
    <row r="15" spans="1:6" s="6" customFormat="1" ht="15.75" customHeight="1">
      <c r="A15" s="7">
        <v>1060100000</v>
      </c>
      <c r="B15" s="11" t="s">
        <v>8</v>
      </c>
      <c r="C15" s="221">
        <v>340</v>
      </c>
      <c r="D15" s="222">
        <v>20.59299</v>
      </c>
      <c r="E15" s="9">
        <f t="shared" si="0"/>
        <v>6.0567617647058825</v>
      </c>
      <c r="F15" s="9">
        <f>SUM(D15-C15)</f>
        <v>-319.40701000000001</v>
      </c>
    </row>
    <row r="16" spans="1:6" ht="15.75" customHeight="1">
      <c r="A16" s="7">
        <v>1060600000</v>
      </c>
      <c r="B16" s="11" t="s">
        <v>7</v>
      </c>
      <c r="C16" s="221">
        <v>2784.7725799999998</v>
      </c>
      <c r="D16" s="222">
        <v>777.06074000000001</v>
      </c>
      <c r="E16" s="9">
        <f t="shared" si="0"/>
        <v>27.903920972965057</v>
      </c>
      <c r="F16" s="9">
        <f t="shared" si="1"/>
        <v>-2007.7118399999999</v>
      </c>
    </row>
    <row r="17" spans="1:6" s="6" customFormat="1">
      <c r="A17" s="3">
        <v>1080000000</v>
      </c>
      <c r="B17" s="4" t="s">
        <v>10</v>
      </c>
      <c r="C17" s="194">
        <f>C18</f>
        <v>20</v>
      </c>
      <c r="D17" s="194">
        <f>D18</f>
        <v>2.8</v>
      </c>
      <c r="E17" s="5">
        <f t="shared" si="0"/>
        <v>13.999999999999998</v>
      </c>
      <c r="F17" s="5">
        <f t="shared" si="1"/>
        <v>-17.2</v>
      </c>
    </row>
    <row r="18" spans="1:6" ht="18" customHeight="1">
      <c r="A18" s="7">
        <v>1080400001</v>
      </c>
      <c r="B18" s="8" t="s">
        <v>223</v>
      </c>
      <c r="C18" s="221">
        <v>20</v>
      </c>
      <c r="D18" s="222">
        <v>2.8</v>
      </c>
      <c r="E18" s="9">
        <f t="shared" si="0"/>
        <v>13.999999999999998</v>
      </c>
      <c r="F18" s="9">
        <f t="shared" si="1"/>
        <v>-17.2</v>
      </c>
    </row>
    <row r="19" spans="1:6" ht="47.25" hidden="1" customHeight="1">
      <c r="A19" s="7">
        <v>1080714001</v>
      </c>
      <c r="B19" s="8" t="s">
        <v>11</v>
      </c>
      <c r="C19" s="221"/>
      <c r="D19" s="22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94">
        <f>C21+C22+C23+C24</f>
        <v>0</v>
      </c>
      <c r="D20" s="194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94"/>
      <c r="D21" s="22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94"/>
      <c r="D22" s="22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94"/>
      <c r="D23" s="22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94"/>
      <c r="D24" s="22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94">
        <f>C26+C29+C31+C36</f>
        <v>197.5</v>
      </c>
      <c r="D25" s="93">
        <f>D26+D29+D31+D36+D34</f>
        <v>84.481020000000001</v>
      </c>
      <c r="E25" s="5">
        <f t="shared" si="0"/>
        <v>42.775200000000005</v>
      </c>
      <c r="F25" s="5">
        <f t="shared" si="1"/>
        <v>-113.01898</v>
      </c>
    </row>
    <row r="26" spans="1:6" s="6" customFormat="1" ht="30" customHeight="1">
      <c r="A26" s="68">
        <v>1110000000</v>
      </c>
      <c r="B26" s="69" t="s">
        <v>126</v>
      </c>
      <c r="C26" s="194">
        <f>C27+C28</f>
        <v>127.5</v>
      </c>
      <c r="D26" s="93">
        <f>D27+D28</f>
        <v>66.653999999999996</v>
      </c>
      <c r="E26" s="5">
        <f t="shared" si="0"/>
        <v>52.277647058823526</v>
      </c>
      <c r="F26" s="5">
        <f t="shared" si="1"/>
        <v>-60.846000000000004</v>
      </c>
    </row>
    <row r="27" spans="1:6" ht="15" customHeight="1">
      <c r="A27" s="16">
        <v>1110502510</v>
      </c>
      <c r="B27" s="17" t="s">
        <v>221</v>
      </c>
      <c r="C27" s="223">
        <v>115.5</v>
      </c>
      <c r="D27" s="220">
        <v>62.654000000000003</v>
      </c>
      <c r="E27" s="9">
        <f t="shared" si="0"/>
        <v>54.245887445887455</v>
      </c>
      <c r="F27" s="9">
        <f t="shared" si="1"/>
        <v>-52.845999999999997</v>
      </c>
    </row>
    <row r="28" spans="1:6" ht="15.75" customHeight="1">
      <c r="A28" s="7">
        <v>1110503505</v>
      </c>
      <c r="B28" s="11" t="s">
        <v>220</v>
      </c>
      <c r="C28" s="12">
        <v>12</v>
      </c>
      <c r="D28" s="10">
        <v>4</v>
      </c>
      <c r="E28" s="9">
        <f t="shared" si="0"/>
        <v>33.333333333333329</v>
      </c>
      <c r="F28" s="9">
        <f t="shared" si="1"/>
        <v>-8</v>
      </c>
    </row>
    <row r="29" spans="1:6" s="15" customFormat="1" ht="29.25">
      <c r="A29" s="68">
        <v>1130000000</v>
      </c>
      <c r="B29" s="69" t="s">
        <v>128</v>
      </c>
      <c r="C29" s="5">
        <f>C30</f>
        <v>70</v>
      </c>
      <c r="D29" s="5">
        <f>D30</f>
        <v>17.827020000000001</v>
      </c>
      <c r="E29" s="5">
        <f t="shared" si="0"/>
        <v>25.467171428571429</v>
      </c>
      <c r="F29" s="5">
        <f t="shared" si="1"/>
        <v>-52.172979999999995</v>
      </c>
    </row>
    <row r="30" spans="1:6" ht="17.25" customHeight="1">
      <c r="A30" s="7">
        <v>1130206005</v>
      </c>
      <c r="B30" s="8" t="s">
        <v>219</v>
      </c>
      <c r="C30" s="9">
        <v>70</v>
      </c>
      <c r="D30" s="10">
        <v>17.827020000000001</v>
      </c>
      <c r="E30" s="9">
        <f t="shared" si="0"/>
        <v>25.467171428571429</v>
      </c>
      <c r="F30" s="9">
        <f t="shared" si="1"/>
        <v>-52.172979999999995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5" t="e">
        <f>SUM(D34/C34*100)</f>
        <v>#DIV/0!</v>
      </c>
      <c r="F34" s="5">
        <f>SUM(D34-C34)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216</v>
      </c>
      <c r="C38" s="221">
        <v>0</v>
      </c>
      <c r="D38" s="22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25">
        <f>SUM(C4,C25)</f>
        <v>4720.0625799999998</v>
      </c>
      <c r="D39" s="225">
        <f>D4+D25</f>
        <v>1285.0824399999999</v>
      </c>
      <c r="E39" s="5">
        <f t="shared" si="0"/>
        <v>27.225961906632179</v>
      </c>
      <c r="F39" s="5">
        <f t="shared" si="1"/>
        <v>-3434.9801399999997</v>
      </c>
    </row>
    <row r="40" spans="1:7" s="6" customFormat="1">
      <c r="A40" s="3">
        <v>2000000000</v>
      </c>
      <c r="B40" s="4" t="s">
        <v>17</v>
      </c>
      <c r="C40" s="194">
        <f>C41+C43+C45+C46+C47+C48+C42+C44</f>
        <v>3746.7429999999995</v>
      </c>
      <c r="D40" s="194">
        <f>D41+D43+D45+D46+D47+D48+D42+D44</f>
        <v>802.57489999999996</v>
      </c>
      <c r="E40" s="5">
        <f t="shared" si="0"/>
        <v>21.420601840051482</v>
      </c>
      <c r="F40" s="5">
        <f t="shared" si="1"/>
        <v>-2944.1680999999994</v>
      </c>
      <c r="G40" s="19"/>
    </row>
    <row r="41" spans="1:7">
      <c r="A41" s="16">
        <v>2021000000</v>
      </c>
      <c r="B41" s="17" t="s">
        <v>18</v>
      </c>
      <c r="C41" s="226">
        <v>1196.5999999999999</v>
      </c>
      <c r="D41" s="227">
        <v>398.86</v>
      </c>
      <c r="E41" s="9">
        <f t="shared" si="0"/>
        <v>33.332776199231155</v>
      </c>
      <c r="F41" s="9">
        <f t="shared" si="1"/>
        <v>-797.7399999999999</v>
      </c>
    </row>
    <row r="42" spans="1:7" ht="17.25" customHeight="1">
      <c r="A42" s="16">
        <v>2021500200</v>
      </c>
      <c r="B42" s="17" t="s">
        <v>227</v>
      </c>
      <c r="C42" s="226">
        <v>0</v>
      </c>
      <c r="D42" s="22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26">
        <f>1250.88+888.2</f>
        <v>2139.08</v>
      </c>
      <c r="D43" s="222">
        <v>343.815</v>
      </c>
      <c r="E43" s="9">
        <f t="shared" si="0"/>
        <v>16.073031396675205</v>
      </c>
      <c r="F43" s="9">
        <f t="shared" si="1"/>
        <v>-1795.2649999999999</v>
      </c>
    </row>
    <row r="44" spans="1:7" ht="15.75" hidden="1" customHeight="1">
      <c r="A44" s="16">
        <v>2022999910</v>
      </c>
      <c r="B44" s="18" t="s">
        <v>331</v>
      </c>
      <c r="C44" s="441">
        <v>0</v>
      </c>
      <c r="D44" s="442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23">
        <v>184.863</v>
      </c>
      <c r="D45" s="228">
        <v>59.899900000000002</v>
      </c>
      <c r="E45" s="9">
        <f t="shared" si="0"/>
        <v>32.402319555562769</v>
      </c>
      <c r="F45" s="9">
        <f t="shared" si="1"/>
        <v>-124.9631</v>
      </c>
    </row>
    <row r="46" spans="1:7" ht="17.25" customHeight="1">
      <c r="A46" s="16">
        <v>2020400000</v>
      </c>
      <c r="B46" s="17" t="s">
        <v>21</v>
      </c>
      <c r="C46" s="223">
        <v>226.2</v>
      </c>
      <c r="D46" s="229">
        <v>0</v>
      </c>
      <c r="E46" s="9">
        <f t="shared" si="0"/>
        <v>0</v>
      </c>
      <c r="F46" s="9">
        <f t="shared" si="1"/>
        <v>-226.2</v>
      </c>
    </row>
    <row r="47" spans="1:7" ht="17.25" customHeight="1">
      <c r="A47" s="7">
        <v>2070500010</v>
      </c>
      <c r="B47" s="17" t="s">
        <v>338</v>
      </c>
      <c r="C47" s="223"/>
      <c r="D47" s="229">
        <v>0</v>
      </c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24"/>
      <c r="D48" s="22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30">
        <v>0</v>
      </c>
      <c r="D49" s="22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460">
        <f>C39+C40</f>
        <v>8466.8055800000002</v>
      </c>
      <c r="D50" s="461">
        <f>D39+D40</f>
        <v>2087.6573399999997</v>
      </c>
      <c r="E50" s="194">
        <f t="shared" si="0"/>
        <v>24.656965608509928</v>
      </c>
      <c r="F50" s="93">
        <f t="shared" si="1"/>
        <v>-6379.1482400000004</v>
      </c>
      <c r="G50" s="151"/>
      <c r="H50" s="200"/>
    </row>
    <row r="51" spans="1:8" s="6" customFormat="1">
      <c r="A51" s="3"/>
      <c r="B51" s="21" t="s">
        <v>306</v>
      </c>
      <c r="C51" s="93">
        <f>C50-C97</f>
        <v>-384.77012000000104</v>
      </c>
      <c r="D51" s="93">
        <f>D50-D97</f>
        <v>131.01881999999978</v>
      </c>
      <c r="E51" s="32"/>
      <c r="F51" s="32"/>
    </row>
    <row r="52" spans="1:8">
      <c r="A52" s="23"/>
      <c r="B52" s="24"/>
      <c r="C52" s="218"/>
      <c r="D52" s="218"/>
      <c r="E52" s="26"/>
      <c r="F52" s="27"/>
    </row>
    <row r="53" spans="1:8" ht="45.75" customHeight="1">
      <c r="A53" s="28" t="s">
        <v>0</v>
      </c>
      <c r="B53" s="28" t="s">
        <v>26</v>
      </c>
      <c r="C53" s="179" t="s">
        <v>402</v>
      </c>
      <c r="D53" s="180" t="s">
        <v>411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1690.934</v>
      </c>
      <c r="D55" s="32">
        <f>D56+D57+D58+D59+D60+D62+D61</f>
        <v>499.63513</v>
      </c>
      <c r="E55" s="34">
        <f>SUM(D55/C55*100)</f>
        <v>29.54787886458017</v>
      </c>
      <c r="F55" s="34">
        <f>SUM(D55-C55)</f>
        <v>-1191.2988700000001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1637</v>
      </c>
      <c r="D57" s="37">
        <v>499.63513</v>
      </c>
      <c r="E57" s="38">
        <f t="shared" ref="E57:E69" si="3">SUM(D57/C57*100)</f>
        <v>30.521388515577275</v>
      </c>
      <c r="F57" s="38">
        <f t="shared" ref="F57:F69" si="4">SUM(D57-C57)</f>
        <v>-1137.3648699999999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customHeight="1">
      <c r="A60" s="35" t="s">
        <v>37</v>
      </c>
      <c r="B60" s="39" t="s">
        <v>38</v>
      </c>
      <c r="C60" s="37">
        <v>44</v>
      </c>
      <c r="D60" s="37">
        <v>0</v>
      </c>
      <c r="E60" s="38">
        <f t="shared" si="3"/>
        <v>0</v>
      </c>
      <c r="F60" s="38">
        <f t="shared" si="4"/>
        <v>-44</v>
      </c>
    </row>
    <row r="61" spans="1:8" ht="17.25" customHeight="1">
      <c r="A61" s="35" t="s">
        <v>39</v>
      </c>
      <c r="B61" s="39" t="s">
        <v>40</v>
      </c>
      <c r="C61" s="37">
        <v>5</v>
      </c>
      <c r="D61" s="32">
        <v>0</v>
      </c>
      <c r="E61" s="38">
        <f t="shared" si="3"/>
        <v>0</v>
      </c>
      <c r="F61" s="38">
        <f t="shared" si="4"/>
        <v>-5</v>
      </c>
    </row>
    <row r="62" spans="1:8" ht="15" customHeight="1">
      <c r="A62" s="35" t="s">
        <v>41</v>
      </c>
      <c r="B62" s="39" t="s">
        <v>42</v>
      </c>
      <c r="C62" s="37">
        <v>4.9340000000000002</v>
      </c>
      <c r="D62" s="37">
        <v>0</v>
      </c>
      <c r="E62" s="38">
        <f t="shared" si="3"/>
        <v>0</v>
      </c>
      <c r="F62" s="38">
        <f t="shared" si="4"/>
        <v>-4.9340000000000002</v>
      </c>
    </row>
    <row r="63" spans="1:8" s="6" customFormat="1">
      <c r="A63" s="41" t="s">
        <v>43</v>
      </c>
      <c r="B63" s="42" t="s">
        <v>44</v>
      </c>
      <c r="C63" s="32">
        <f>C64</f>
        <v>180.68299999999999</v>
      </c>
      <c r="D63" s="32">
        <f>D64</f>
        <v>56.523240000000001</v>
      </c>
      <c r="E63" s="34">
        <f t="shared" si="3"/>
        <v>31.283098022503502</v>
      </c>
      <c r="F63" s="34">
        <f t="shared" si="4"/>
        <v>-124.15975999999999</v>
      </c>
    </row>
    <row r="64" spans="1:8">
      <c r="A64" s="43" t="s">
        <v>45</v>
      </c>
      <c r="B64" s="44" t="s">
        <v>46</v>
      </c>
      <c r="C64" s="37">
        <v>180.68299999999999</v>
      </c>
      <c r="D64" s="37">
        <v>56.523240000000001</v>
      </c>
      <c r="E64" s="38">
        <f t="shared" si="3"/>
        <v>31.283098022503502</v>
      </c>
      <c r="F64" s="38">
        <f t="shared" si="4"/>
        <v>-124.15975999999999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6</v>
      </c>
      <c r="D65" s="32">
        <f>SUM(D68+D69+D70)</f>
        <v>0.6</v>
      </c>
      <c r="E65" s="34">
        <f t="shared" si="3"/>
        <v>10</v>
      </c>
      <c r="F65" s="34">
        <f t="shared" si="4"/>
        <v>-5.4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1.6</v>
      </c>
      <c r="D68" s="37">
        <v>0</v>
      </c>
      <c r="E68" s="34">
        <f t="shared" si="3"/>
        <v>0</v>
      </c>
      <c r="F68" s="34">
        <f t="shared" si="4"/>
        <v>-1.6</v>
      </c>
    </row>
    <row r="69" spans="1:7" s="6" customFormat="1" ht="15.75" customHeight="1">
      <c r="A69" s="46" t="s">
        <v>214</v>
      </c>
      <c r="B69" s="47" t="s">
        <v>215</v>
      </c>
      <c r="C69" s="37">
        <v>2.4</v>
      </c>
      <c r="D69" s="37">
        <v>0.6</v>
      </c>
      <c r="E69" s="38">
        <f t="shared" si="3"/>
        <v>25</v>
      </c>
      <c r="F69" s="38">
        <f t="shared" si="4"/>
        <v>-1.7999999999999998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0</v>
      </c>
      <c r="E70" s="38">
        <f>SUM(D70/C70*100)</f>
        <v>0</v>
      </c>
      <c r="F70" s="38">
        <f>SUM(D70-C70)</f>
        <v>-2</v>
      </c>
    </row>
    <row r="71" spans="1:7">
      <c r="A71" s="30" t="s">
        <v>55</v>
      </c>
      <c r="B71" s="31" t="s">
        <v>56</v>
      </c>
      <c r="C71" s="48">
        <f>SUM(C72:C75)</f>
        <v>2812.1273000000001</v>
      </c>
      <c r="D71" s="48">
        <f>SUM(D72:D75)</f>
        <v>541.01649999999995</v>
      </c>
      <c r="E71" s="34">
        <f t="shared" ref="E71:E86" si="5">SUM(D71/C71*100)</f>
        <v>19.238691648134136</v>
      </c>
      <c r="F71" s="34">
        <f t="shared" ref="F71:F86" si="6">SUM(D71-C71)</f>
        <v>-2271.1108000000004</v>
      </c>
    </row>
    <row r="72" spans="1:7" s="6" customFormat="1" ht="17.25" customHeight="1">
      <c r="A72" s="35" t="s">
        <v>57</v>
      </c>
      <c r="B72" s="39" t="s">
        <v>58</v>
      </c>
      <c r="C72" s="49">
        <v>10.021000000000001</v>
      </c>
      <c r="D72" s="37">
        <v>0</v>
      </c>
      <c r="E72" s="38">
        <f t="shared" si="5"/>
        <v>0</v>
      </c>
      <c r="F72" s="38">
        <f t="shared" si="6"/>
        <v>-10.021000000000001</v>
      </c>
      <c r="G72" s="50"/>
    </row>
    <row r="73" spans="1:7">
      <c r="A73" s="35" t="s">
        <v>59</v>
      </c>
      <c r="B73" s="39" t="s">
        <v>60</v>
      </c>
      <c r="C73" s="49">
        <v>351.2</v>
      </c>
      <c r="D73" s="37">
        <v>125</v>
      </c>
      <c r="E73" s="38">
        <f t="shared" si="5"/>
        <v>35.592255125284737</v>
      </c>
      <c r="F73" s="38">
        <f t="shared" si="6"/>
        <v>-226.2</v>
      </c>
    </row>
    <row r="74" spans="1:7">
      <c r="A74" s="35" t="s">
        <v>61</v>
      </c>
      <c r="B74" s="39" t="s">
        <v>62</v>
      </c>
      <c r="C74" s="49">
        <v>2400.9063000000001</v>
      </c>
      <c r="D74" s="37">
        <v>382.01650000000001</v>
      </c>
      <c r="E74" s="38">
        <f t="shared" si="5"/>
        <v>15.911345644767561</v>
      </c>
      <c r="F74" s="38">
        <f t="shared" si="6"/>
        <v>-2018.8898000000002</v>
      </c>
    </row>
    <row r="75" spans="1:7" s="6" customFormat="1">
      <c r="A75" s="35" t="s">
        <v>63</v>
      </c>
      <c r="B75" s="39" t="s">
        <v>64</v>
      </c>
      <c r="C75" s="49">
        <v>50</v>
      </c>
      <c r="D75" s="37">
        <v>34</v>
      </c>
      <c r="E75" s="38">
        <f t="shared" si="5"/>
        <v>68</v>
      </c>
      <c r="F75" s="38">
        <f t="shared" si="6"/>
        <v>-16</v>
      </c>
    </row>
    <row r="76" spans="1:7" ht="17.25" customHeight="1">
      <c r="A76" s="30" t="s">
        <v>65</v>
      </c>
      <c r="B76" s="31" t="s">
        <v>66</v>
      </c>
      <c r="C76" s="32">
        <f>SUM(C77:C79)</f>
        <v>2184.6314000000002</v>
      </c>
      <c r="D76" s="32">
        <f>SUM(D77:D79)</f>
        <v>258.86365000000001</v>
      </c>
      <c r="E76" s="34">
        <f t="shared" si="5"/>
        <v>11.849305562485277</v>
      </c>
      <c r="F76" s="34">
        <f t="shared" si="6"/>
        <v>-1925.7677500000002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7.25" hidden="1" customHeight="1">
      <c r="A78" s="35" t="s">
        <v>69</v>
      </c>
      <c r="B78" s="51" t="s">
        <v>70</v>
      </c>
      <c r="C78" s="37">
        <v>0</v>
      </c>
      <c r="D78" s="37">
        <v>0</v>
      </c>
      <c r="E78" s="38" t="e">
        <f t="shared" si="5"/>
        <v>#DIV/0!</v>
      </c>
      <c r="F78" s="38">
        <f t="shared" si="6"/>
        <v>0</v>
      </c>
    </row>
    <row r="79" spans="1:7" s="6" customFormat="1">
      <c r="A79" s="35" t="s">
        <v>71</v>
      </c>
      <c r="B79" s="39" t="s">
        <v>72</v>
      </c>
      <c r="C79" s="37">
        <v>2184.6314000000002</v>
      </c>
      <c r="D79" s="37">
        <v>258.86365000000001</v>
      </c>
      <c r="E79" s="38">
        <f t="shared" si="5"/>
        <v>11.849305562485277</v>
      </c>
      <c r="F79" s="38">
        <f t="shared" si="6"/>
        <v>-1925.7677500000002</v>
      </c>
    </row>
    <row r="80" spans="1:7">
      <c r="A80" s="30" t="s">
        <v>83</v>
      </c>
      <c r="B80" s="31" t="s">
        <v>84</v>
      </c>
      <c r="C80" s="32">
        <f>C81</f>
        <v>1975.2</v>
      </c>
      <c r="D80" s="32">
        <f>D81</f>
        <v>600</v>
      </c>
      <c r="E80" s="34">
        <f t="shared" si="5"/>
        <v>30.376670716889425</v>
      </c>
      <c r="F80" s="34">
        <f t="shared" si="6"/>
        <v>-1375.2</v>
      </c>
    </row>
    <row r="81" spans="1:6" s="6" customFormat="1" ht="15" customHeight="1">
      <c r="A81" s="35" t="s">
        <v>85</v>
      </c>
      <c r="B81" s="39" t="s">
        <v>229</v>
      </c>
      <c r="C81" s="37">
        <v>1975.2</v>
      </c>
      <c r="D81" s="37">
        <v>600</v>
      </c>
      <c r="E81" s="38">
        <f t="shared" si="5"/>
        <v>30.376670716889425</v>
      </c>
      <c r="F81" s="38">
        <f t="shared" si="6"/>
        <v>-1375.2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2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-2</v>
      </c>
    </row>
    <row r="88" spans="1:6" ht="15.75" customHeight="1">
      <c r="A88" s="35" t="s">
        <v>94</v>
      </c>
      <c r="B88" s="39" t="s">
        <v>95</v>
      </c>
      <c r="C88" s="37">
        <v>2</v>
      </c>
      <c r="D88" s="37">
        <v>0</v>
      </c>
      <c r="E88" s="38">
        <f t="shared" si="7"/>
        <v>0</v>
      </c>
      <c r="F88" s="38">
        <f>SUM(D88-C88)</f>
        <v>-2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460">
        <f>C55+C63+C65+C71+C76+C80+C82+C87+C93</f>
        <v>8851.5757000000012</v>
      </c>
      <c r="D97" s="460">
        <f>D55+D63+D65+D71+D76+D80+D82+D87+D93</f>
        <v>1956.63852</v>
      </c>
      <c r="E97" s="34">
        <f t="shared" si="7"/>
        <v>22.104974146015604</v>
      </c>
      <c r="F97" s="34">
        <f>SUM(D97-C97)</f>
        <v>-6894.9371800000008</v>
      </c>
    </row>
    <row r="98" spans="1:6" s="65" customFormat="1" ht="22.5" customHeight="1">
      <c r="A98" s="63" t="s">
        <v>117</v>
      </c>
      <c r="B98" s="63"/>
      <c r="C98" s="185"/>
      <c r="D98" s="185"/>
    </row>
    <row r="99" spans="1:6" ht="16.5" customHeight="1">
      <c r="A99" s="66" t="s">
        <v>118</v>
      </c>
      <c r="B99" s="66"/>
      <c r="C99" s="185" t="s">
        <v>119</v>
      </c>
      <c r="D99" s="185"/>
      <c r="E99" s="65"/>
      <c r="F99" s="65"/>
    </row>
    <row r="100" spans="1:6" ht="20.25" customHeight="1">
      <c r="C100" s="120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 topLeftCell="A16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36">
      <selection activeCell="C97" activeCellId="1" sqref="C50:D50 C97:D9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3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7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25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1" t="s">
        <v>422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4882.71</v>
      </c>
      <c r="D4" s="5">
        <f>D5+D12+D14+D7+D20+D17</f>
        <v>1165.89735</v>
      </c>
      <c r="E4" s="5">
        <f>SUM(D4/C4*100)</f>
        <v>23.878078976633876</v>
      </c>
      <c r="F4" s="5">
        <f>SUM(D4-C4)</f>
        <v>-3716.8126499999998</v>
      </c>
    </row>
    <row r="5" spans="1:6" s="6" customFormat="1">
      <c r="A5" s="68">
        <v>1010000000</v>
      </c>
      <c r="B5" s="67" t="s">
        <v>5</v>
      </c>
      <c r="C5" s="5">
        <f>C6</f>
        <v>1917</v>
      </c>
      <c r="D5" s="5">
        <f>D6</f>
        <v>535.73992999999996</v>
      </c>
      <c r="E5" s="5">
        <f t="shared" ref="E5:E51" si="0">SUM(D5/C5*100)</f>
        <v>27.946788210745954</v>
      </c>
      <c r="F5" s="5">
        <f t="shared" ref="F5:F51" si="1">SUM(D5-C5)</f>
        <v>-1381.26007</v>
      </c>
    </row>
    <row r="6" spans="1:6">
      <c r="A6" s="7">
        <v>1010200001</v>
      </c>
      <c r="B6" s="8" t="s">
        <v>224</v>
      </c>
      <c r="C6" s="91">
        <v>1917</v>
      </c>
      <c r="D6" s="10">
        <v>535.73992999999996</v>
      </c>
      <c r="E6" s="9">
        <f t="shared" ref="E6:E11" si="2">SUM(D6/C6*100)</f>
        <v>27.946788210745954</v>
      </c>
      <c r="F6" s="9">
        <f t="shared" si="1"/>
        <v>-1381.26007</v>
      </c>
    </row>
    <row r="7" spans="1:6">
      <c r="A7" s="3">
        <v>1030200001</v>
      </c>
      <c r="B7" s="13" t="s">
        <v>264</v>
      </c>
      <c r="C7" s="5">
        <f>C8+C10+C9</f>
        <v>411.71</v>
      </c>
      <c r="D7" s="5">
        <f>D8+D9+D10+D11</f>
        <v>128.46683000000002</v>
      </c>
      <c r="E7" s="9">
        <f t="shared" si="2"/>
        <v>31.203232858079723</v>
      </c>
      <c r="F7" s="9">
        <f t="shared" si="1"/>
        <v>-283.24316999999996</v>
      </c>
    </row>
    <row r="8" spans="1:6">
      <c r="A8" s="7">
        <v>1030223001</v>
      </c>
      <c r="B8" s="8" t="s">
        <v>268</v>
      </c>
      <c r="C8" s="9">
        <v>153.57</v>
      </c>
      <c r="D8" s="10">
        <v>58.822659999999999</v>
      </c>
      <c r="E8" s="9">
        <f t="shared" si="2"/>
        <v>38.30348375333724</v>
      </c>
      <c r="F8" s="9">
        <f t="shared" si="1"/>
        <v>-94.747339999999994</v>
      </c>
    </row>
    <row r="9" spans="1:6">
      <c r="A9" s="7">
        <v>1030224001</v>
      </c>
      <c r="B9" s="8" t="s">
        <v>274</v>
      </c>
      <c r="C9" s="9">
        <v>1.64</v>
      </c>
      <c r="D9" s="10">
        <v>0.35289999999999999</v>
      </c>
      <c r="E9" s="9">
        <f t="shared" si="2"/>
        <v>21.51829268292683</v>
      </c>
      <c r="F9" s="9">
        <f t="shared" si="1"/>
        <v>-1.2870999999999999</v>
      </c>
    </row>
    <row r="10" spans="1:6">
      <c r="A10" s="7">
        <v>1030225001</v>
      </c>
      <c r="B10" s="8" t="s">
        <v>267</v>
      </c>
      <c r="C10" s="9">
        <v>256.5</v>
      </c>
      <c r="D10" s="10">
        <v>80.881510000000006</v>
      </c>
      <c r="E10" s="9">
        <f t="shared" si="2"/>
        <v>31.532752436647176</v>
      </c>
      <c r="F10" s="9">
        <f t="shared" si="1"/>
        <v>-175.61849000000001</v>
      </c>
    </row>
    <row r="11" spans="1:6">
      <c r="A11" s="7">
        <v>1030226001</v>
      </c>
      <c r="B11" s="8" t="s">
        <v>276</v>
      </c>
      <c r="C11" s="9">
        <v>0</v>
      </c>
      <c r="D11" s="10">
        <v>-11.59024</v>
      </c>
      <c r="E11" s="9" t="e">
        <f t="shared" si="2"/>
        <v>#DIV/0!</v>
      </c>
      <c r="F11" s="9">
        <f t="shared" si="1"/>
        <v>-11.59024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75</v>
      </c>
      <c r="D12" s="5">
        <f>SUM(D13:D13)</f>
        <v>42.06785</v>
      </c>
      <c r="E12" s="5">
        <f t="shared" si="0"/>
        <v>56.090466666666671</v>
      </c>
      <c r="F12" s="5">
        <f t="shared" si="1"/>
        <v>-32.93215</v>
      </c>
    </row>
    <row r="13" spans="1:6" ht="15.75" customHeight="1">
      <c r="A13" s="7">
        <v>1050300000</v>
      </c>
      <c r="B13" s="11" t="s">
        <v>225</v>
      </c>
      <c r="C13" s="12">
        <v>75</v>
      </c>
      <c r="D13" s="10">
        <v>42.06785</v>
      </c>
      <c r="E13" s="9">
        <f t="shared" si="0"/>
        <v>56.090466666666671</v>
      </c>
      <c r="F13" s="9">
        <f t="shared" si="1"/>
        <v>-32.93215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2479</v>
      </c>
      <c r="D14" s="5">
        <f>D15+D16</f>
        <v>459.62274000000002</v>
      </c>
      <c r="E14" s="5">
        <f t="shared" si="0"/>
        <v>18.540651068979429</v>
      </c>
      <c r="F14" s="5">
        <f t="shared" si="1"/>
        <v>-2019.37726</v>
      </c>
    </row>
    <row r="15" spans="1:6" s="6" customFormat="1" ht="15" customHeight="1">
      <c r="A15" s="7">
        <v>1060100000</v>
      </c>
      <c r="B15" s="11" t="s">
        <v>242</v>
      </c>
      <c r="C15" s="9">
        <v>980</v>
      </c>
      <c r="D15" s="10">
        <v>78.580299999999994</v>
      </c>
      <c r="E15" s="9">
        <f t="shared" si="0"/>
        <v>8.0183979591836732</v>
      </c>
      <c r="F15" s="9">
        <f>SUM(D15-C15)</f>
        <v>-901.41970000000003</v>
      </c>
    </row>
    <row r="16" spans="1:6" ht="17.25" customHeight="1">
      <c r="A16" s="7">
        <v>1060600000</v>
      </c>
      <c r="B16" s="11" t="s">
        <v>7</v>
      </c>
      <c r="C16" s="9">
        <v>1499</v>
      </c>
      <c r="D16" s="10">
        <v>381.04244</v>
      </c>
      <c r="E16" s="9">
        <f t="shared" si="0"/>
        <v>25.419775850567046</v>
      </c>
      <c r="F16" s="9">
        <f t="shared" si="1"/>
        <v>-1117.9575600000001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223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0</v>
      </c>
      <c r="E25" s="5" t="e">
        <f t="shared" si="0"/>
        <v>#DIV/0!</v>
      </c>
      <c r="F25" s="5">
        <f t="shared" si="1"/>
        <v>0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8" customHeight="1">
      <c r="A30" s="7">
        <v>1130206005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216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7">
        <f>SUM(C4,C25)</f>
        <v>4882.71</v>
      </c>
      <c r="D39" s="127">
        <f>D4+D25</f>
        <v>1165.89735</v>
      </c>
      <c r="E39" s="5">
        <f t="shared" si="0"/>
        <v>23.878078976633876</v>
      </c>
      <c r="F39" s="5">
        <f t="shared" si="1"/>
        <v>-3716.8126499999998</v>
      </c>
    </row>
    <row r="40" spans="1:7" s="6" customFormat="1">
      <c r="A40" s="3">
        <v>2000000000</v>
      </c>
      <c r="B40" s="4" t="s">
        <v>17</v>
      </c>
      <c r="C40" s="467">
        <f>C41+C43+C45+C46+C47+C49+C42+C44+C48</f>
        <v>23014.422049999997</v>
      </c>
      <c r="D40" s="93">
        <f>D41+D43+D45+D46+D47+D49+D42+D48</f>
        <v>2293.7984799999999</v>
      </c>
      <c r="E40" s="5">
        <f t="shared" si="0"/>
        <v>9.9667872389608849</v>
      </c>
      <c r="F40" s="5">
        <f t="shared" si="1"/>
        <v>-20720.623569999996</v>
      </c>
      <c r="G40" s="19"/>
    </row>
    <row r="41" spans="1:7" ht="17.25" customHeight="1">
      <c r="A41" s="16">
        <v>2021000000</v>
      </c>
      <c r="B41" s="17" t="s">
        <v>18</v>
      </c>
      <c r="C41" s="12">
        <v>5155.8</v>
      </c>
      <c r="D41" s="20">
        <v>1718.5719999999999</v>
      </c>
      <c r="E41" s="9">
        <f t="shared" si="0"/>
        <v>33.332790255634428</v>
      </c>
      <c r="F41" s="9">
        <f t="shared" si="1"/>
        <v>-3437.2280000000001</v>
      </c>
    </row>
    <row r="42" spans="1:7" ht="15" customHeight="1">
      <c r="A42" s="16">
        <v>2021500210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93">
        <v>11433.8704</v>
      </c>
      <c r="D43" s="10">
        <v>101.285</v>
      </c>
      <c r="E43" s="9">
        <f t="shared" si="0"/>
        <v>0.88583302465978631</v>
      </c>
      <c r="F43" s="9">
        <f t="shared" si="1"/>
        <v>-11332.5854</v>
      </c>
    </row>
    <row r="44" spans="1:7" ht="15" hidden="1" customHeight="1">
      <c r="A44" s="16">
        <v>2022999910</v>
      </c>
      <c r="B44" s="18" t="s">
        <v>331</v>
      </c>
      <c r="C44" s="193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11.71</v>
      </c>
      <c r="D45" s="187">
        <v>0</v>
      </c>
      <c r="E45" s="9">
        <f t="shared" si="0"/>
        <v>0</v>
      </c>
      <c r="F45" s="9">
        <f t="shared" si="1"/>
        <v>-11.71</v>
      </c>
    </row>
    <row r="46" spans="1:7" ht="24" customHeight="1">
      <c r="A46" s="16">
        <v>2020400000</v>
      </c>
      <c r="B46" s="17" t="s">
        <v>21</v>
      </c>
      <c r="C46" s="12">
        <v>5940</v>
      </c>
      <c r="D46" s="188">
        <v>0</v>
      </c>
      <c r="E46" s="9">
        <f t="shared" si="0"/>
        <v>0</v>
      </c>
      <c r="F46" s="9">
        <f t="shared" si="1"/>
        <v>-5940</v>
      </c>
    </row>
    <row r="47" spans="1:7" ht="4.5" hidden="1" customHeight="1">
      <c r="A47" s="16">
        <v>2020900000</v>
      </c>
      <c r="B47" s="18" t="s">
        <v>22</v>
      </c>
      <c r="C47" s="12"/>
      <c r="D47" s="188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283</v>
      </c>
      <c r="C48" s="12">
        <v>473.04165</v>
      </c>
      <c r="D48" s="188">
        <v>473.94148000000001</v>
      </c>
      <c r="E48" s="9">
        <f>SUM(D48/C48*100)</f>
        <v>100.1902221506288</v>
      </c>
      <c r="F48" s="9">
        <f>SUM(D48-C48)</f>
        <v>0.89983000000000857</v>
      </c>
    </row>
    <row r="49" spans="1:7" hidden="1">
      <c r="A49" s="7">
        <v>2190500005</v>
      </c>
      <c r="B49" s="11" t="s">
        <v>23</v>
      </c>
      <c r="C49" s="14">
        <v>0</v>
      </c>
      <c r="D49" s="14"/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91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93">
        <f>SUM(C39,C40,C50)</f>
        <v>27897.132049999997</v>
      </c>
      <c r="D51" s="461">
        <f>D39+D40</f>
        <v>3459.6958299999997</v>
      </c>
      <c r="E51" s="93">
        <f t="shared" si="0"/>
        <v>12.401618287497048</v>
      </c>
      <c r="F51" s="93">
        <f t="shared" si="1"/>
        <v>-24437.436219999996</v>
      </c>
      <c r="G51" s="151">
        <f>18968.9976-D51</f>
        <v>15509.301769999998</v>
      </c>
    </row>
    <row r="52" spans="1:7" s="6" customFormat="1" ht="23.25" customHeight="1">
      <c r="A52" s="3"/>
      <c r="B52" s="21" t="s">
        <v>306</v>
      </c>
      <c r="C52" s="93">
        <f>C51-C98</f>
        <v>-112.35854000000472</v>
      </c>
      <c r="D52" s="93">
        <f>D51-D98</f>
        <v>549.31988999999976</v>
      </c>
      <c r="E52" s="195"/>
      <c r="F52" s="195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184" t="s">
        <v>402</v>
      </c>
      <c r="D54" s="73" t="s">
        <v>415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2106.0650000000001</v>
      </c>
      <c r="D56" s="33">
        <f>D57+D58+D59+D60+D61+D63+D62</f>
        <v>716.59896000000003</v>
      </c>
      <c r="E56" s="34">
        <f>SUM(D56/C56*100)</f>
        <v>34.02549114106165</v>
      </c>
      <c r="F56" s="34">
        <f>SUM(D56-C56)</f>
        <v>-1389.46604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7">
        <v>1909.2</v>
      </c>
      <c r="D58" s="37">
        <v>709.59896000000003</v>
      </c>
      <c r="E58" s="38">
        <f t="shared" ref="E58:E98" si="3">SUM(D58/C58*100)</f>
        <v>37.167345485019901</v>
      </c>
      <c r="F58" s="38">
        <f t="shared" ref="F58:F98" si="4">SUM(D58-C58)</f>
        <v>-1199.60104</v>
      </c>
    </row>
    <row r="59" spans="1:7" ht="1.5" hidden="1" customHeight="1">
      <c r="A59" s="35" t="s">
        <v>33</v>
      </c>
      <c r="B59" s="39" t="s">
        <v>34</v>
      </c>
      <c r="C59" s="97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97">
        <v>90</v>
      </c>
      <c r="D61" s="37">
        <v>0</v>
      </c>
      <c r="E61" s="38">
        <f t="shared" si="3"/>
        <v>0</v>
      </c>
      <c r="F61" s="38">
        <f t="shared" si="4"/>
        <v>-90</v>
      </c>
    </row>
    <row r="62" spans="1:7" ht="18" customHeight="1">
      <c r="A62" s="35" t="s">
        <v>39</v>
      </c>
      <c r="B62" s="39" t="s">
        <v>40</v>
      </c>
      <c r="C62" s="149">
        <v>55</v>
      </c>
      <c r="D62" s="40">
        <v>0</v>
      </c>
      <c r="E62" s="38">
        <f t="shared" si="3"/>
        <v>0</v>
      </c>
      <c r="F62" s="38">
        <f t="shared" si="4"/>
        <v>-55</v>
      </c>
    </row>
    <row r="63" spans="1:7" ht="15.75" customHeight="1">
      <c r="A63" s="35" t="s">
        <v>41</v>
      </c>
      <c r="B63" s="39" t="s">
        <v>42</v>
      </c>
      <c r="C63" s="97">
        <v>51.865000000000002</v>
      </c>
      <c r="D63" s="37">
        <v>7</v>
      </c>
      <c r="E63" s="38">
        <f t="shared" si="3"/>
        <v>13.49657765352357</v>
      </c>
      <c r="F63" s="38">
        <f t="shared" si="4"/>
        <v>-44.865000000000002</v>
      </c>
    </row>
    <row r="64" spans="1:7" s="6" customFormat="1" ht="15.75" hidden="1" customHeight="1">
      <c r="A64" s="41" t="s">
        <v>43</v>
      </c>
      <c r="B64" s="42" t="s">
        <v>44</v>
      </c>
      <c r="C64" s="150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7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50">
        <f>C69+C70+C71</f>
        <v>112</v>
      </c>
      <c r="D66" s="150">
        <f>SUM(D69+D70+D71)</f>
        <v>0</v>
      </c>
      <c r="E66" s="34">
        <f t="shared" si="3"/>
        <v>0</v>
      </c>
      <c r="F66" s="34">
        <f t="shared" si="4"/>
        <v>-112</v>
      </c>
    </row>
    <row r="67" spans="1:7" ht="3.75" hidden="1" customHeight="1">
      <c r="A67" s="35" t="s">
        <v>49</v>
      </c>
      <c r="B67" s="39" t="s">
        <v>50</v>
      </c>
      <c r="C67" s="97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7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7">
        <v>10</v>
      </c>
      <c r="D69" s="37">
        <v>0</v>
      </c>
      <c r="E69" s="34">
        <f t="shared" si="3"/>
        <v>0</v>
      </c>
      <c r="F69" s="34">
        <f t="shared" si="4"/>
        <v>-10</v>
      </c>
    </row>
    <row r="70" spans="1:7" ht="17.25" customHeight="1">
      <c r="A70" s="46" t="s">
        <v>214</v>
      </c>
      <c r="B70" s="47" t="s">
        <v>215</v>
      </c>
      <c r="C70" s="97">
        <v>100</v>
      </c>
      <c r="D70" s="37">
        <v>0</v>
      </c>
      <c r="E70" s="34">
        <f t="shared" si="3"/>
        <v>0</v>
      </c>
      <c r="F70" s="34">
        <f t="shared" si="4"/>
        <v>-100</v>
      </c>
    </row>
    <row r="71" spans="1:7" ht="17.25" customHeight="1">
      <c r="A71" s="46" t="s">
        <v>339</v>
      </c>
      <c r="B71" s="47" t="s">
        <v>394</v>
      </c>
      <c r="C71" s="97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5017.0631899999998</v>
      </c>
      <c r="D72" s="48">
        <f>SUM(D73:D76)</f>
        <v>401.07074</v>
      </c>
      <c r="E72" s="34">
        <f t="shared" si="3"/>
        <v>7.9941337155053862</v>
      </c>
      <c r="F72" s="34">
        <f t="shared" si="4"/>
        <v>-4615.9924499999997</v>
      </c>
    </row>
    <row r="73" spans="1:7" ht="15" customHeight="1">
      <c r="A73" s="35" t="s">
        <v>57</v>
      </c>
      <c r="B73" s="39" t="s">
        <v>58</v>
      </c>
      <c r="C73" s="49">
        <v>28.632000000000001</v>
      </c>
      <c r="D73" s="37">
        <v>0</v>
      </c>
      <c r="E73" s="38">
        <f t="shared" si="3"/>
        <v>0</v>
      </c>
      <c r="F73" s="38">
        <f t="shared" si="4"/>
        <v>-28.632000000000001</v>
      </c>
    </row>
    <row r="74" spans="1:7" s="6" customFormat="1" ht="15.75" customHeight="1">
      <c r="A74" s="35" t="s">
        <v>59</v>
      </c>
      <c r="B74" s="39" t="s">
        <v>60</v>
      </c>
      <c r="C74" s="49">
        <v>400</v>
      </c>
      <c r="D74" s="37">
        <v>226.76274000000001</v>
      </c>
      <c r="E74" s="38">
        <f t="shared" si="3"/>
        <v>56.690685000000009</v>
      </c>
      <c r="F74" s="38">
        <f t="shared" si="4"/>
        <v>-173.23725999999999</v>
      </c>
      <c r="G74" s="50"/>
    </row>
    <row r="75" spans="1:7" ht="15" customHeight="1">
      <c r="A75" s="35" t="s">
        <v>61</v>
      </c>
      <c r="B75" s="39" t="s">
        <v>62</v>
      </c>
      <c r="C75" s="49">
        <v>4388.4311900000002</v>
      </c>
      <c r="D75" s="37">
        <v>174.30799999999999</v>
      </c>
      <c r="E75" s="38">
        <f t="shared" si="3"/>
        <v>3.9719889056754241</v>
      </c>
      <c r="F75" s="38">
        <f t="shared" si="4"/>
        <v>-4214.1231900000002</v>
      </c>
    </row>
    <row r="76" spans="1:7" ht="18" customHeight="1">
      <c r="A76" s="35" t="s">
        <v>63</v>
      </c>
      <c r="B76" s="39" t="s">
        <v>64</v>
      </c>
      <c r="C76" s="49">
        <v>200</v>
      </c>
      <c r="D76" s="37">
        <v>0</v>
      </c>
      <c r="E76" s="38">
        <f t="shared" si="3"/>
        <v>0</v>
      </c>
      <c r="F76" s="38">
        <f t="shared" si="4"/>
        <v>-200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16292.5494</v>
      </c>
      <c r="D77" s="32">
        <f>D78+D79+D80+D83</f>
        <v>528.40724</v>
      </c>
      <c r="E77" s="34">
        <f t="shared" si="3"/>
        <v>3.2432446698611819</v>
      </c>
      <c r="F77" s="34">
        <f t="shared" si="4"/>
        <v>-15764.142159999999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0.25" hidden="1" customHeight="1">
      <c r="A79" s="35" t="s">
        <v>69</v>
      </c>
      <c r="B79" s="51" t="s">
        <v>70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71</v>
      </c>
      <c r="B80" s="39" t="s">
        <v>72</v>
      </c>
      <c r="C80" s="37">
        <v>16292.5494</v>
      </c>
      <c r="D80" s="37">
        <v>528.40724</v>
      </c>
      <c r="E80" s="38">
        <f t="shared" si="3"/>
        <v>3.2432446698611819</v>
      </c>
      <c r="F80" s="38">
        <f t="shared" si="4"/>
        <v>-15764.142159999999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4457.2</v>
      </c>
      <c r="D81" s="32">
        <f>D82</f>
        <v>1264.299</v>
      </c>
      <c r="E81" s="38">
        <f t="shared" si="3"/>
        <v>28.365319034371357</v>
      </c>
      <c r="F81" s="38">
        <f t="shared" si="4"/>
        <v>-3192.9009999999998</v>
      </c>
    </row>
    <row r="82" spans="1:6" ht="19.5" customHeight="1">
      <c r="A82" s="35" t="s">
        <v>85</v>
      </c>
      <c r="B82" s="39" t="s">
        <v>229</v>
      </c>
      <c r="C82" s="37">
        <v>4457.2</v>
      </c>
      <c r="D82" s="37">
        <v>1264.299</v>
      </c>
      <c r="E82" s="38">
        <f t="shared" si="3"/>
        <v>28.365319034371357</v>
      </c>
      <c r="F82" s="38">
        <f t="shared" si="4"/>
        <v>-3192.9009999999998</v>
      </c>
    </row>
    <row r="83" spans="1:6" ht="15" hidden="1" customHeight="1">
      <c r="A83" s="35" t="s">
        <v>251</v>
      </c>
      <c r="B83" s="39" t="s">
        <v>252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24.613</v>
      </c>
      <c r="D89" s="32">
        <f>D90+D91+D92+D93+D94</f>
        <v>0</v>
      </c>
      <c r="E89" s="38">
        <f t="shared" si="3"/>
        <v>0</v>
      </c>
      <c r="F89" s="22">
        <f>F90+F91+F92+F93+F94</f>
        <v>-24.613</v>
      </c>
    </row>
    <row r="90" spans="1:6" ht="15.75" customHeight="1">
      <c r="A90" s="35" t="s">
        <v>94</v>
      </c>
      <c r="B90" s="39" t="s">
        <v>95</v>
      </c>
      <c r="C90" s="37">
        <v>24.613</v>
      </c>
      <c r="D90" s="37">
        <v>0</v>
      </c>
      <c r="E90" s="38">
        <f t="shared" si="3"/>
        <v>0</v>
      </c>
      <c r="F90" s="38">
        <f>SUM(D90-C90)</f>
        <v>-24.613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5"/>
      <c r="D96" s="176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460">
        <f>C56+C72+C77+C84+C89+C95+C66+C81</f>
        <v>28009.490590000001</v>
      </c>
      <c r="D98" s="460">
        <f>SUM(D56+D66+D72+D77+D81+D89)</f>
        <v>2910.3759399999999</v>
      </c>
      <c r="E98" s="34">
        <f t="shared" si="3"/>
        <v>10.39067786916149</v>
      </c>
      <c r="F98" s="34">
        <f t="shared" si="4"/>
        <v>-25099.114650000003</v>
      </c>
      <c r="G98" s="200"/>
    </row>
    <row r="99" spans="1:7" ht="20.25" customHeight="1">
      <c r="D99" s="181"/>
    </row>
    <row r="100" spans="1:7" s="65" customFormat="1" ht="13.5" customHeight="1">
      <c r="A100" s="63" t="s">
        <v>117</v>
      </c>
      <c r="B100" s="63"/>
      <c r="C100" s="119"/>
      <c r="D100" s="64"/>
    </row>
    <row r="101" spans="1:7" s="65" customFormat="1" ht="12.75">
      <c r="A101" s="66" t="s">
        <v>118</v>
      </c>
      <c r="B101" s="66"/>
      <c r="C101" s="134" t="s">
        <v>119</v>
      </c>
      <c r="D101" s="134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 topLeftCell="A25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28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3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4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6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4"/>
  <sheetViews>
    <sheetView view="pageBreakPreview" zoomScale="70" zoomScaleNormal="100" zoomScaleSheetLayoutView="86" workbookViewId="0">
      <selection activeCell="D35" sqref="D35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1" t="s">
        <v>423</v>
      </c>
      <c r="B1" s="531"/>
      <c r="C1" s="531"/>
      <c r="D1" s="531"/>
      <c r="E1" s="531"/>
      <c r="F1" s="531"/>
    </row>
    <row r="2" spans="1:6">
      <c r="A2" s="531"/>
      <c r="B2" s="531"/>
      <c r="C2" s="531"/>
      <c r="D2" s="531"/>
      <c r="E2" s="531"/>
      <c r="F2" s="531"/>
    </row>
    <row r="3" spans="1:6" ht="63">
      <c r="A3" s="2" t="s">
        <v>0</v>
      </c>
      <c r="B3" s="2" t="s">
        <v>1</v>
      </c>
      <c r="C3" s="72" t="s">
        <v>402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5018.6900000000005</v>
      </c>
      <c r="D4" s="5">
        <f>D5+D12+D14+D17+D20+D7</f>
        <v>1392.21353</v>
      </c>
      <c r="E4" s="5">
        <f>SUM(D4/C4*100)</f>
        <v>27.740576325694548</v>
      </c>
      <c r="F4" s="5">
        <f>SUM(D4-C4)</f>
        <v>-3626.4764700000005</v>
      </c>
    </row>
    <row r="5" spans="1:6" s="6" customFormat="1">
      <c r="A5" s="68">
        <v>1010000000</v>
      </c>
      <c r="B5" s="67" t="s">
        <v>5</v>
      </c>
      <c r="C5" s="5">
        <f>C6</f>
        <v>1607.1</v>
      </c>
      <c r="D5" s="5">
        <f>D6</f>
        <v>551.69007999999997</v>
      </c>
      <c r="E5" s="5">
        <f t="shared" ref="E5:E53" si="0">SUM(D5/C5*100)</f>
        <v>34.328298176840271</v>
      </c>
      <c r="F5" s="5">
        <f t="shared" ref="F5:F53" si="1">SUM(D5-C5)</f>
        <v>-1055.4099200000001</v>
      </c>
    </row>
    <row r="6" spans="1:6">
      <c r="A6" s="7">
        <v>1010200001</v>
      </c>
      <c r="B6" s="8" t="s">
        <v>224</v>
      </c>
      <c r="C6" s="9">
        <v>1607.1</v>
      </c>
      <c r="D6" s="10">
        <v>551.69007999999997</v>
      </c>
      <c r="E6" s="9">
        <f t="shared" ref="E6:E11" si="2">SUM(D6/C6*100)</f>
        <v>34.328298176840271</v>
      </c>
      <c r="F6" s="9">
        <f t="shared" si="1"/>
        <v>-1055.4099200000001</v>
      </c>
    </row>
    <row r="7" spans="1:6" ht="31.5">
      <c r="A7" s="3">
        <v>1030000000</v>
      </c>
      <c r="B7" s="13" t="s">
        <v>266</v>
      </c>
      <c r="C7" s="5">
        <f>C8+C10+C9</f>
        <v>772.59</v>
      </c>
      <c r="D7" s="5">
        <f>D8+D10+D9+D11</f>
        <v>241.07356999999999</v>
      </c>
      <c r="E7" s="9">
        <f t="shared" si="2"/>
        <v>31.203299291991872</v>
      </c>
      <c r="F7" s="9">
        <f t="shared" si="1"/>
        <v>-531.51643000000001</v>
      </c>
    </row>
    <row r="8" spans="1:6">
      <c r="A8" s="7">
        <v>1030223001</v>
      </c>
      <c r="B8" s="8" t="s">
        <v>268</v>
      </c>
      <c r="C8" s="9">
        <v>288.18</v>
      </c>
      <c r="D8" s="10">
        <v>110.38328</v>
      </c>
      <c r="E8" s="9">
        <f t="shared" si="2"/>
        <v>38.303588035255743</v>
      </c>
      <c r="F8" s="9">
        <f t="shared" si="1"/>
        <v>-177.79671999999999</v>
      </c>
    </row>
    <row r="9" spans="1:6">
      <c r="A9" s="7">
        <v>1030224001</v>
      </c>
      <c r="B9" s="8" t="s">
        <v>274</v>
      </c>
      <c r="C9" s="9">
        <v>3.09</v>
      </c>
      <c r="D9" s="10">
        <v>0.66222000000000003</v>
      </c>
      <c r="E9" s="9">
        <f t="shared" si="2"/>
        <v>21.431067961165052</v>
      </c>
      <c r="F9" s="9">
        <f t="shared" si="1"/>
        <v>-2.4277799999999998</v>
      </c>
    </row>
    <row r="10" spans="1:6">
      <c r="A10" s="7">
        <v>1030225001</v>
      </c>
      <c r="B10" s="8" t="s">
        <v>267</v>
      </c>
      <c r="C10" s="9">
        <v>481.32</v>
      </c>
      <c r="D10" s="10">
        <v>151.77764999999999</v>
      </c>
      <c r="E10" s="9">
        <f t="shared" si="2"/>
        <v>31.533626277736225</v>
      </c>
      <c r="F10" s="9">
        <f t="shared" si="1"/>
        <v>-329.54235</v>
      </c>
    </row>
    <row r="11" spans="1:6">
      <c r="A11" s="7">
        <v>1030226001</v>
      </c>
      <c r="B11" s="8" t="s">
        <v>277</v>
      </c>
      <c r="C11" s="9">
        <v>0</v>
      </c>
      <c r="D11" s="10">
        <v>-21.749580000000002</v>
      </c>
      <c r="E11" s="9" t="e">
        <f t="shared" si="2"/>
        <v>#DIV/0!</v>
      </c>
      <c r="F11" s="9">
        <f t="shared" si="1"/>
        <v>-21.749580000000002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20.815799999999999</v>
      </c>
      <c r="E12" s="5">
        <f t="shared" si="0"/>
        <v>69.38600000000001</v>
      </c>
      <c r="F12" s="5">
        <f t="shared" si="1"/>
        <v>-9.1842000000000006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20.815799999999999</v>
      </c>
      <c r="E13" s="9">
        <f t="shared" si="0"/>
        <v>69.38600000000001</v>
      </c>
      <c r="F13" s="9">
        <f t="shared" si="1"/>
        <v>-9.1842000000000006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2601</v>
      </c>
      <c r="D14" s="5">
        <f>D15+D16</f>
        <v>578.03408000000002</v>
      </c>
      <c r="E14" s="5">
        <f t="shared" si="0"/>
        <v>22.223532487504809</v>
      </c>
      <c r="F14" s="5">
        <f t="shared" si="1"/>
        <v>-2022.9659200000001</v>
      </c>
    </row>
    <row r="15" spans="1:6" s="6" customFormat="1" ht="15.75" customHeight="1">
      <c r="A15" s="7">
        <v>1060100000</v>
      </c>
      <c r="B15" s="11" t="s">
        <v>8</v>
      </c>
      <c r="C15" s="9">
        <v>450</v>
      </c>
      <c r="D15" s="10">
        <v>348.02692999999999</v>
      </c>
      <c r="E15" s="9">
        <f t="shared" si="0"/>
        <v>77.339317777777765</v>
      </c>
      <c r="F15" s="9">
        <f>SUM(D15-C15)</f>
        <v>-101.97307000000001</v>
      </c>
    </row>
    <row r="16" spans="1:6" ht="15.75" customHeight="1">
      <c r="A16" s="7">
        <v>1060600000</v>
      </c>
      <c r="B16" s="11" t="s">
        <v>7</v>
      </c>
      <c r="C16" s="9">
        <v>2151</v>
      </c>
      <c r="D16" s="10">
        <v>230.00715</v>
      </c>
      <c r="E16" s="9">
        <f t="shared" si="0"/>
        <v>10.693033472803346</v>
      </c>
      <c r="F16" s="9">
        <f t="shared" si="1"/>
        <v>-1920.9928500000001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0.6</v>
      </c>
      <c r="E17" s="5">
        <f t="shared" si="0"/>
        <v>7.5</v>
      </c>
      <c r="F17" s="5">
        <f t="shared" si="1"/>
        <v>-7.4</v>
      </c>
    </row>
    <row r="18" spans="1:6" ht="15" customHeight="1">
      <c r="A18" s="7">
        <v>1080400001</v>
      </c>
      <c r="B18" s="8" t="s">
        <v>223</v>
      </c>
      <c r="C18" s="9">
        <v>8</v>
      </c>
      <c r="D18" s="10">
        <v>0.6</v>
      </c>
      <c r="E18" s="9">
        <f t="shared" si="0"/>
        <v>7.5</v>
      </c>
      <c r="F18" s="9">
        <f t="shared" si="1"/>
        <v>-7.4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C26+C29+C31+C37+C34</f>
        <v>0</v>
      </c>
      <c r="D25" s="5">
        <f>D26+D29+D31+D37+D34</f>
        <v>18.426490000000001</v>
      </c>
      <c r="E25" s="5" t="e">
        <f t="shared" si="0"/>
        <v>#DIV/0!</v>
      </c>
      <c r="F25" s="5">
        <f t="shared" si="1"/>
        <v>18.426490000000001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1.78</v>
      </c>
      <c r="E26" s="5" t="e">
        <f t="shared" si="0"/>
        <v>#DIV/0!</v>
      </c>
      <c r="F26" s="5">
        <f t="shared" si="1"/>
        <v>1.78</v>
      </c>
    </row>
    <row r="27" spans="1:6">
      <c r="A27" s="16">
        <v>1110501101</v>
      </c>
      <c r="B27" s="17" t="s">
        <v>221</v>
      </c>
      <c r="C27" s="12">
        <v>0</v>
      </c>
      <c r="D27" s="10">
        <v>1.78</v>
      </c>
      <c r="E27" s="9" t="e">
        <f t="shared" si="0"/>
        <v>#DIV/0!</v>
      </c>
      <c r="F27" s="9">
        <f t="shared" si="1"/>
        <v>1.78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7.25" hidden="1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9.5" hidden="1" customHeight="1">
      <c r="A30" s="7">
        <v>1130206005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5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240</v>
      </c>
      <c r="C34" s="5">
        <f>C36</f>
        <v>0</v>
      </c>
      <c r="D34" s="5">
        <f>SUM(D35)</f>
        <v>18.426490000000001</v>
      </c>
      <c r="E34" s="5" t="e">
        <f t="shared" si="0"/>
        <v>#DIV/0!</v>
      </c>
      <c r="F34" s="5">
        <f t="shared" si="1"/>
        <v>18.426490000000001</v>
      </c>
    </row>
    <row r="35" spans="1:7" ht="15.75" customHeight="1">
      <c r="A35" s="7">
        <v>1160700001</v>
      </c>
      <c r="B35" s="8" t="s">
        <v>439</v>
      </c>
      <c r="C35" s="9">
        <v>0</v>
      </c>
      <c r="D35" s="9">
        <v>18.426490000000001</v>
      </c>
      <c r="E35" s="5"/>
      <c r="F35" s="5"/>
    </row>
    <row r="36" spans="1:7" ht="15" customHeight="1">
      <c r="A36" s="7">
        <v>1163305010</v>
      </c>
      <c r="B36" s="8" t="s">
        <v>255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ht="15" customHeight="1">
      <c r="A37" s="3">
        <v>1170000000</v>
      </c>
      <c r="B37" s="13" t="s">
        <v>132</v>
      </c>
      <c r="C37" s="5">
        <f>C38+C39</f>
        <v>0</v>
      </c>
      <c r="D37" s="5">
        <f>D38+D39</f>
        <v>-1.78</v>
      </c>
      <c r="E37" s="5" t="e">
        <f t="shared" si="0"/>
        <v>#DIV/0!</v>
      </c>
      <c r="F37" s="5">
        <f t="shared" si="1"/>
        <v>-1.78</v>
      </c>
    </row>
    <row r="38" spans="1:7" ht="15" customHeight="1">
      <c r="A38" s="7">
        <v>1170105005</v>
      </c>
      <c r="B38" s="8" t="s">
        <v>15</v>
      </c>
      <c r="C38" s="9">
        <v>0</v>
      </c>
      <c r="D38" s="9">
        <v>-1.78</v>
      </c>
      <c r="E38" s="9" t="e">
        <f t="shared" si="0"/>
        <v>#DIV/0!</v>
      </c>
      <c r="F38" s="9">
        <f t="shared" si="1"/>
        <v>-1.78</v>
      </c>
    </row>
    <row r="39" spans="1:7" ht="1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5018.6900000000005</v>
      </c>
      <c r="D40" s="127">
        <f>SUM(D4,D25)</f>
        <v>1410.64002</v>
      </c>
      <c r="E40" s="5">
        <f t="shared" si="0"/>
        <v>28.107733691461316</v>
      </c>
      <c r="F40" s="5">
        <f t="shared" si="1"/>
        <v>-3608.0499800000007</v>
      </c>
    </row>
    <row r="41" spans="1:7" s="6" customFormat="1" ht="20.25" customHeight="1">
      <c r="A41" s="3">
        <v>2000000000</v>
      </c>
      <c r="B41" s="4" t="s">
        <v>17</v>
      </c>
      <c r="C41" s="5">
        <f>C42+C44+C46+C47+C49+C50+C43+C45+C52+C48</f>
        <v>9468.2978999999996</v>
      </c>
      <c r="D41" s="234">
        <f>D42+D44+D46+D47+D49+D50+D43+D45+D52+D48</f>
        <v>828.36290000000008</v>
      </c>
      <c r="E41" s="5">
        <f t="shared" si="0"/>
        <v>8.7488047878172495</v>
      </c>
      <c r="F41" s="5">
        <f t="shared" si="1"/>
        <v>-8639.9349999999995</v>
      </c>
      <c r="G41" s="19"/>
    </row>
    <row r="42" spans="1:7" ht="15.75" customHeight="1">
      <c r="A42" s="16">
        <v>2021500200</v>
      </c>
      <c r="B42" s="17" t="s">
        <v>396</v>
      </c>
      <c r="C42" s="12">
        <v>1600</v>
      </c>
      <c r="D42" s="20">
        <v>0</v>
      </c>
      <c r="E42" s="9">
        <f t="shared" si="0"/>
        <v>0</v>
      </c>
      <c r="F42" s="9">
        <f t="shared" si="1"/>
        <v>-1600</v>
      </c>
    </row>
    <row r="43" spans="1:7" ht="15.75" customHeight="1">
      <c r="A43" s="16">
        <v>2020100310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15.75" customHeight="1">
      <c r="A44" s="16">
        <v>2022000000</v>
      </c>
      <c r="B44" s="17" t="s">
        <v>19</v>
      </c>
      <c r="C44" s="12">
        <v>5536.2950199999996</v>
      </c>
      <c r="D44" s="10">
        <v>268.46300000000002</v>
      </c>
      <c r="E44" s="9">
        <f t="shared" si="0"/>
        <v>4.8491454850251108</v>
      </c>
      <c r="F44" s="9">
        <f t="shared" si="1"/>
        <v>-5267.8320199999998</v>
      </c>
    </row>
    <row r="45" spans="1:7" hidden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5" customHeight="1">
      <c r="A46" s="16">
        <v>2023000000</v>
      </c>
      <c r="B46" s="17" t="s">
        <v>20</v>
      </c>
      <c r="C46" s="12">
        <v>184.863</v>
      </c>
      <c r="D46" s="187">
        <v>59.899900000000002</v>
      </c>
      <c r="E46" s="9">
        <f t="shared" si="0"/>
        <v>32.402319555562769</v>
      </c>
      <c r="F46" s="9">
        <f t="shared" si="1"/>
        <v>-124.9631</v>
      </c>
    </row>
    <row r="47" spans="1:7" ht="15" customHeight="1">
      <c r="A47" s="16">
        <v>2020400000</v>
      </c>
      <c r="B47" s="17" t="s">
        <v>21</v>
      </c>
      <c r="C47" s="12">
        <v>1647.3</v>
      </c>
      <c r="D47" s="188">
        <v>0</v>
      </c>
      <c r="E47" s="9">
        <f t="shared" si="0"/>
        <v>0</v>
      </c>
      <c r="F47" s="9">
        <f t="shared" si="1"/>
        <v>-1647.3</v>
      </c>
    </row>
    <row r="48" spans="1:7" ht="12.75" customHeight="1">
      <c r="A48" s="16">
        <v>2020700000</v>
      </c>
      <c r="B48" s="17" t="s">
        <v>338</v>
      </c>
      <c r="C48" s="12">
        <v>499.83987999999999</v>
      </c>
      <c r="D48" s="188">
        <v>500</v>
      </c>
      <c r="E48" s="9">
        <f t="shared" si="0"/>
        <v>100.032034258651</v>
      </c>
      <c r="F48" s="9">
        <f t="shared" si="1"/>
        <v>0.16012000000000626</v>
      </c>
    </row>
    <row r="49" spans="1:7" ht="15" customHeight="1">
      <c r="A49" s="16">
        <v>2020900000</v>
      </c>
      <c r="B49" s="18" t="s">
        <v>22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7" ht="15.75" customHeight="1">
      <c r="A50" s="7">
        <v>2190500005</v>
      </c>
      <c r="B50" s="11" t="s">
        <v>23</v>
      </c>
      <c r="C50" s="14">
        <v>0</v>
      </c>
      <c r="D50" s="14">
        <v>0</v>
      </c>
      <c r="E50" s="5" t="e">
        <f>SUM(D50/C50*100)</f>
        <v>#DIV/0!</v>
      </c>
      <c r="F50" s="5">
        <f>SUM(D50-C50)</f>
        <v>0</v>
      </c>
    </row>
    <row r="51" spans="1:7" s="6" customFormat="1" ht="18" hidden="1" customHeight="1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7">
        <v>2070500010</v>
      </c>
      <c r="B52" s="8" t="s">
        <v>333</v>
      </c>
      <c r="C52" s="12">
        <v>0</v>
      </c>
      <c r="D52" s="10">
        <v>0</v>
      </c>
      <c r="E52" s="9" t="e">
        <f t="shared" si="0"/>
        <v>#DIV/0!</v>
      </c>
      <c r="F52" s="9">
        <f t="shared" si="1"/>
        <v>0</v>
      </c>
    </row>
    <row r="53" spans="1:7" s="6" customFormat="1" ht="15.75" customHeight="1">
      <c r="A53" s="3"/>
      <c r="B53" s="4" t="s">
        <v>25</v>
      </c>
      <c r="C53" s="93">
        <f>C40+C41</f>
        <v>14486.9879</v>
      </c>
      <c r="D53" s="461">
        <f>D40+D41</f>
        <v>2239.0029199999999</v>
      </c>
      <c r="E53" s="5">
        <f t="shared" si="0"/>
        <v>15.455268793314861</v>
      </c>
      <c r="F53" s="5">
        <f t="shared" si="1"/>
        <v>-12247.984980000001</v>
      </c>
      <c r="G53" s="94"/>
    </row>
    <row r="54" spans="1:7" s="6" customFormat="1">
      <c r="A54" s="3"/>
      <c r="B54" s="21" t="s">
        <v>307</v>
      </c>
      <c r="C54" s="93">
        <f>C53-C104</f>
        <v>-148.79490999999871</v>
      </c>
      <c r="D54" s="93">
        <f>D53-D104</f>
        <v>520.86532999999986</v>
      </c>
      <c r="E54" s="22"/>
      <c r="F54" s="22"/>
    </row>
    <row r="55" spans="1:7">
      <c r="A55" s="23"/>
      <c r="B55" s="24"/>
      <c r="C55" s="186"/>
      <c r="D55" s="186"/>
      <c r="E55" s="26"/>
      <c r="F55" s="92"/>
    </row>
    <row r="56" spans="1:7" ht="42.75" customHeight="1">
      <c r="A56" s="28" t="s">
        <v>0</v>
      </c>
      <c r="B56" s="28" t="s">
        <v>26</v>
      </c>
      <c r="C56" s="179" t="s">
        <v>402</v>
      </c>
      <c r="D56" s="180" t="s">
        <v>415</v>
      </c>
      <c r="E56" s="72" t="s">
        <v>2</v>
      </c>
      <c r="F56" s="74" t="s">
        <v>3</v>
      </c>
    </row>
    <row r="57" spans="1:7">
      <c r="A57" s="89">
        <v>1</v>
      </c>
      <c r="B57" s="28">
        <v>2</v>
      </c>
      <c r="C57" s="87">
        <v>3</v>
      </c>
      <c r="D57" s="87">
        <v>4</v>
      </c>
      <c r="E57" s="87">
        <v>5</v>
      </c>
      <c r="F57" s="87">
        <v>6</v>
      </c>
    </row>
    <row r="58" spans="1:7" s="6" customFormat="1" ht="29.25" customHeight="1">
      <c r="A58" s="30" t="s">
        <v>27</v>
      </c>
      <c r="B58" s="31" t="s">
        <v>28</v>
      </c>
      <c r="C58" s="182">
        <f>C59+C60+C61+C62+C63+C65+C64</f>
        <v>2234.732</v>
      </c>
      <c r="D58" s="32">
        <f>D59+D60+D61+D62+D63+D65+D64</f>
        <v>716.25161000000003</v>
      </c>
      <c r="E58" s="34">
        <f>SUM(D58/C58*100)</f>
        <v>32.050895140893857</v>
      </c>
      <c r="F58" s="34">
        <f>SUM(D58-C58)</f>
        <v>-1518.4803899999999</v>
      </c>
    </row>
    <row r="59" spans="1:7" s="6" customFormat="1" ht="31.5" hidden="1">
      <c r="A59" s="35" t="s">
        <v>29</v>
      </c>
      <c r="B59" s="36" t="s">
        <v>30</v>
      </c>
      <c r="C59" s="37"/>
      <c r="D59" s="37"/>
      <c r="E59" s="38"/>
      <c r="F59" s="38"/>
    </row>
    <row r="60" spans="1:7">
      <c r="A60" s="35" t="s">
        <v>31</v>
      </c>
      <c r="B60" s="39" t="s">
        <v>32</v>
      </c>
      <c r="C60" s="37">
        <v>2193.3000000000002</v>
      </c>
      <c r="D60" s="37">
        <v>716.25161000000003</v>
      </c>
      <c r="E60" s="38">
        <f t="shared" ref="E60:E104" si="3">SUM(D60/C60*100)</f>
        <v>32.656344777276246</v>
      </c>
      <c r="F60" s="38">
        <f t="shared" ref="F60:F104" si="4">SUM(D60-C60)</f>
        <v>-1477.0483900000002</v>
      </c>
    </row>
    <row r="61" spans="1:7" ht="0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7" ht="31.5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7">
      <c r="A63" s="35" t="s">
        <v>37</v>
      </c>
      <c r="B63" s="39" t="s">
        <v>38</v>
      </c>
      <c r="C63" s="37">
        <v>32</v>
      </c>
      <c r="D63" s="37">
        <v>0</v>
      </c>
      <c r="E63" s="38">
        <f t="shared" si="3"/>
        <v>0</v>
      </c>
      <c r="F63" s="38">
        <f t="shared" si="4"/>
        <v>-32</v>
      </c>
    </row>
    <row r="64" spans="1:7" ht="15.7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>SUM(D64/C64*100)</f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4.4320000000000004</v>
      </c>
      <c r="D65" s="37">
        <v>0</v>
      </c>
      <c r="E65" s="38">
        <f t="shared" si="3"/>
        <v>0</v>
      </c>
      <c r="F65" s="38">
        <f t="shared" si="4"/>
        <v>-4.4320000000000004</v>
      </c>
    </row>
    <row r="66" spans="1:7" s="6" customFormat="1">
      <c r="A66" s="41" t="s">
        <v>43</v>
      </c>
      <c r="B66" s="42" t="s">
        <v>44</v>
      </c>
      <c r="C66" s="32">
        <f>C67</f>
        <v>180.68299999999999</v>
      </c>
      <c r="D66" s="32">
        <f>D67</f>
        <v>52.85915</v>
      </c>
      <c r="E66" s="34">
        <f t="shared" si="3"/>
        <v>29.255187261668226</v>
      </c>
      <c r="F66" s="34">
        <f t="shared" si="4"/>
        <v>-127.82384999999999</v>
      </c>
    </row>
    <row r="67" spans="1:7">
      <c r="A67" s="43" t="s">
        <v>45</v>
      </c>
      <c r="B67" s="44" t="s">
        <v>46</v>
      </c>
      <c r="C67" s="37">
        <v>180.68299999999999</v>
      </c>
      <c r="D67" s="37">
        <v>52.85915</v>
      </c>
      <c r="E67" s="38">
        <f t="shared" si="3"/>
        <v>29.255187261668226</v>
      </c>
      <c r="F67" s="38">
        <f t="shared" si="4"/>
        <v>-127.82384999999999</v>
      </c>
    </row>
    <row r="68" spans="1:7" s="6" customFormat="1" ht="15" customHeight="1">
      <c r="A68" s="30" t="s">
        <v>47</v>
      </c>
      <c r="B68" s="31" t="s">
        <v>48</v>
      </c>
      <c r="C68" s="32">
        <f>C71+C72+C73</f>
        <v>6</v>
      </c>
      <c r="D68" s="32">
        <f>D71+D72</f>
        <v>0.6</v>
      </c>
      <c r="E68" s="34">
        <f t="shared" si="3"/>
        <v>10</v>
      </c>
      <c r="F68" s="34">
        <f t="shared" si="4"/>
        <v>-5.4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7.25" customHeight="1">
      <c r="A71" s="46" t="s">
        <v>53</v>
      </c>
      <c r="B71" s="47" t="s">
        <v>54</v>
      </c>
      <c r="C71" s="96">
        <v>1.6</v>
      </c>
      <c r="D71" s="37">
        <v>0</v>
      </c>
      <c r="E71" s="34">
        <f t="shared" si="3"/>
        <v>0</v>
      </c>
      <c r="F71" s="34">
        <f t="shared" si="4"/>
        <v>-1.6</v>
      </c>
    </row>
    <row r="72" spans="1:7" ht="15.75" customHeight="1">
      <c r="A72" s="46" t="s">
        <v>214</v>
      </c>
      <c r="B72" s="47" t="s">
        <v>215</v>
      </c>
      <c r="C72" s="37">
        <v>2.4</v>
      </c>
      <c r="D72" s="37">
        <v>0.6</v>
      </c>
      <c r="E72" s="34">
        <f t="shared" si="3"/>
        <v>25</v>
      </c>
      <c r="F72" s="34">
        <f t="shared" si="4"/>
        <v>-1.7999999999999998</v>
      </c>
    </row>
    <row r="73" spans="1:7" ht="15.75" customHeight="1">
      <c r="A73" s="46" t="s">
        <v>339</v>
      </c>
      <c r="B73" s="47" t="s">
        <v>395</v>
      </c>
      <c r="C73" s="37">
        <v>2</v>
      </c>
      <c r="D73" s="37"/>
      <c r="E73" s="34"/>
      <c r="F73" s="34"/>
    </row>
    <row r="74" spans="1:7" s="6" customFormat="1" ht="17.25" customHeight="1">
      <c r="A74" s="30" t="s">
        <v>55</v>
      </c>
      <c r="B74" s="31" t="s">
        <v>56</v>
      </c>
      <c r="C74" s="48">
        <f>SUM(C75:C78)</f>
        <v>10404.35981</v>
      </c>
      <c r="D74" s="48">
        <f>SUM(D75:D78)</f>
        <v>510.71600000000001</v>
      </c>
      <c r="E74" s="34">
        <f t="shared" si="3"/>
        <v>4.9086729921540462</v>
      </c>
      <c r="F74" s="34">
        <f t="shared" si="4"/>
        <v>-9893.6438099999996</v>
      </c>
    </row>
    <row r="75" spans="1:7" ht="15" customHeight="1">
      <c r="A75" s="35" t="s">
        <v>57</v>
      </c>
      <c r="B75" s="39" t="s">
        <v>58</v>
      </c>
      <c r="C75" s="49">
        <v>10.021000000000001</v>
      </c>
      <c r="D75" s="37">
        <v>0</v>
      </c>
      <c r="E75" s="38">
        <f t="shared" si="3"/>
        <v>0</v>
      </c>
      <c r="F75" s="38">
        <f t="shared" si="4"/>
        <v>-10.021000000000001</v>
      </c>
    </row>
    <row r="76" spans="1:7" s="6" customFormat="1" ht="15" customHeight="1">
      <c r="A76" s="35" t="s">
        <v>59</v>
      </c>
      <c r="B76" s="39" t="s">
        <v>60</v>
      </c>
      <c r="C76" s="49">
        <v>6891.6593999999996</v>
      </c>
      <c r="D76" s="37">
        <v>162.42400000000001</v>
      </c>
      <c r="E76" s="38">
        <f t="shared" si="3"/>
        <v>2.3568198973965546</v>
      </c>
      <c r="F76" s="38">
        <f t="shared" si="4"/>
        <v>-6729.2353999999996</v>
      </c>
      <c r="G76" s="50"/>
    </row>
    <row r="77" spans="1:7">
      <c r="A77" s="35" t="s">
        <v>61</v>
      </c>
      <c r="B77" s="39" t="s">
        <v>62</v>
      </c>
      <c r="C77" s="49">
        <v>2039.52439</v>
      </c>
      <c r="D77" s="37">
        <v>298.29199999999997</v>
      </c>
      <c r="E77" s="38">
        <f t="shared" si="3"/>
        <v>14.625566698910619</v>
      </c>
      <c r="F77" s="38">
        <f t="shared" si="4"/>
        <v>-1741.2323900000001</v>
      </c>
    </row>
    <row r="78" spans="1:7">
      <c r="A78" s="35" t="s">
        <v>63</v>
      </c>
      <c r="B78" s="39" t="s">
        <v>64</v>
      </c>
      <c r="C78" s="49">
        <v>1463.1550199999999</v>
      </c>
      <c r="D78" s="37">
        <v>50</v>
      </c>
      <c r="E78" s="38">
        <f t="shared" si="3"/>
        <v>3.4172729011311462</v>
      </c>
      <c r="F78" s="38">
        <f t="shared" si="4"/>
        <v>-1413.1550199999999</v>
      </c>
    </row>
    <row r="79" spans="1:7" s="6" customFormat="1" ht="17.25" customHeight="1">
      <c r="A79" s="30" t="s">
        <v>65</v>
      </c>
      <c r="B79" s="31" t="s">
        <v>66</v>
      </c>
      <c r="C79" s="32">
        <f>SUM(C80:C83)</f>
        <v>566.00800000000004</v>
      </c>
      <c r="D79" s="32">
        <f>SUM(D80:D83)</f>
        <v>321.71082999999999</v>
      </c>
      <c r="E79" s="34">
        <f t="shared" si="3"/>
        <v>56.838565885994541</v>
      </c>
      <c r="F79" s="34">
        <f t="shared" si="4"/>
        <v>-244.29717000000005</v>
      </c>
    </row>
    <row r="80" spans="1:7" ht="17.25" hidden="1" customHeight="1">
      <c r="A80" s="35" t="s">
        <v>67</v>
      </c>
      <c r="B80" s="51" t="s">
        <v>68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ht="15" hidden="1" customHeight="1">
      <c r="A81" s="35" t="s">
        <v>69</v>
      </c>
      <c r="B81" s="51" t="s">
        <v>70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ht="18" customHeight="1">
      <c r="A82" s="35" t="s">
        <v>71</v>
      </c>
      <c r="B82" s="39" t="s">
        <v>72</v>
      </c>
      <c r="C82" s="37">
        <v>566.00800000000004</v>
      </c>
      <c r="D82" s="37">
        <v>321.71082999999999</v>
      </c>
      <c r="E82" s="38">
        <f t="shared" si="3"/>
        <v>56.838565885994541</v>
      </c>
      <c r="F82" s="38">
        <f t="shared" si="4"/>
        <v>-244.29717000000005</v>
      </c>
    </row>
    <row r="83" spans="1:6" hidden="1">
      <c r="A83" s="35" t="s">
        <v>251</v>
      </c>
      <c r="B83" s="39" t="s">
        <v>252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s="6" customFormat="1" ht="20.25" customHeight="1">
      <c r="A84" s="30" t="s">
        <v>83</v>
      </c>
      <c r="B84" s="31" t="s">
        <v>84</v>
      </c>
      <c r="C84" s="32">
        <f>C85+C86</f>
        <v>1212</v>
      </c>
      <c r="D84" s="32">
        <f>D85+D86</f>
        <v>101</v>
      </c>
      <c r="E84" s="34">
        <f t="shared" si="3"/>
        <v>8.3333333333333321</v>
      </c>
      <c r="F84" s="34">
        <f t="shared" si="4"/>
        <v>-1111</v>
      </c>
    </row>
    <row r="85" spans="1:6" ht="18" customHeight="1">
      <c r="A85" s="35" t="s">
        <v>85</v>
      </c>
      <c r="B85" s="39" t="s">
        <v>229</v>
      </c>
      <c r="C85" s="37">
        <v>1212</v>
      </c>
      <c r="D85" s="37">
        <v>101</v>
      </c>
      <c r="E85" s="38">
        <f t="shared" si="3"/>
        <v>8.3333333333333321</v>
      </c>
      <c r="F85" s="38">
        <f t="shared" si="4"/>
        <v>-1111</v>
      </c>
    </row>
    <row r="86" spans="1:6" hidden="1">
      <c r="A86" s="35" t="s">
        <v>258</v>
      </c>
      <c r="B86" s="39" t="s">
        <v>259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s="6" customFormat="1" hidden="1">
      <c r="A87" s="52">
        <v>1000</v>
      </c>
      <c r="B87" s="31" t="s">
        <v>86</v>
      </c>
      <c r="C87" s="32">
        <f>SUM(C88:C91)</f>
        <v>0</v>
      </c>
      <c r="D87" s="32">
        <f>SUM(D88:D91)</f>
        <v>0</v>
      </c>
      <c r="E87" s="38" t="e">
        <f t="shared" si="3"/>
        <v>#DIV/0!</v>
      </c>
      <c r="F87" s="38">
        <f t="shared" si="4"/>
        <v>0</v>
      </c>
    </row>
    <row r="88" spans="1:6" hidden="1">
      <c r="A88" s="53">
        <v>1001</v>
      </c>
      <c r="B88" s="54" t="s">
        <v>87</v>
      </c>
      <c r="C88" s="37"/>
      <c r="D88" s="37"/>
      <c r="E88" s="38" t="e">
        <f t="shared" si="3"/>
        <v>#DIV/0!</v>
      </c>
      <c r="F88" s="38">
        <f t="shared" si="4"/>
        <v>0</v>
      </c>
    </row>
    <row r="89" spans="1:6" ht="17.25" hidden="1" customHeight="1">
      <c r="A89" s="53">
        <v>1003</v>
      </c>
      <c r="B89" s="54" t="s">
        <v>88</v>
      </c>
      <c r="C89" s="37">
        <v>0</v>
      </c>
      <c r="D89" s="37">
        <v>0</v>
      </c>
      <c r="E89" s="38" t="e">
        <f t="shared" si="3"/>
        <v>#DIV/0!</v>
      </c>
      <c r="F89" s="38">
        <f t="shared" si="4"/>
        <v>0</v>
      </c>
    </row>
    <row r="90" spans="1:6" ht="15" hidden="1" customHeight="1">
      <c r="A90" s="53">
        <v>1004</v>
      </c>
      <c r="B90" s="54" t="s">
        <v>89</v>
      </c>
      <c r="C90" s="37">
        <v>0</v>
      </c>
      <c r="D90" s="55">
        <v>0</v>
      </c>
      <c r="E90" s="38" t="e">
        <f t="shared" si="3"/>
        <v>#DIV/0!</v>
      </c>
      <c r="F90" s="38">
        <f t="shared" si="4"/>
        <v>0</v>
      </c>
    </row>
    <row r="91" spans="1:6" ht="18" hidden="1" customHeight="1">
      <c r="A91" s="35" t="s">
        <v>90</v>
      </c>
      <c r="B91" s="39" t="s">
        <v>91</v>
      </c>
      <c r="C91" s="37">
        <v>0</v>
      </c>
      <c r="D91" s="37">
        <v>0</v>
      </c>
      <c r="E91" s="38" t="e">
        <f t="shared" si="3"/>
        <v>#DIV/0!</v>
      </c>
      <c r="F91" s="38">
        <f t="shared" si="4"/>
        <v>0</v>
      </c>
    </row>
    <row r="92" spans="1:6" ht="18.75" hidden="1" customHeight="1">
      <c r="A92" s="52">
        <v>1000</v>
      </c>
      <c r="B92" s="31" t="s">
        <v>86</v>
      </c>
      <c r="C92" s="32">
        <f>SUM(C93)</f>
        <v>0</v>
      </c>
      <c r="D92" s="32">
        <f>SUM(D93)</f>
        <v>0</v>
      </c>
      <c r="E92" s="34" t="e">
        <f t="shared" si="3"/>
        <v>#DIV/0!</v>
      </c>
      <c r="F92" s="34">
        <f t="shared" si="4"/>
        <v>0</v>
      </c>
    </row>
    <row r="93" spans="1:6" ht="20.25" hidden="1" customHeight="1">
      <c r="A93" s="53">
        <v>1006</v>
      </c>
      <c r="B93" s="54" t="s">
        <v>87</v>
      </c>
      <c r="C93" s="37">
        <v>0</v>
      </c>
      <c r="D93" s="37">
        <v>0</v>
      </c>
      <c r="E93" s="38" t="e">
        <f t="shared" si="3"/>
        <v>#DIV/0!</v>
      </c>
      <c r="F93" s="38">
        <f t="shared" si="4"/>
        <v>0</v>
      </c>
    </row>
    <row r="94" spans="1:6" ht="16.5" customHeight="1">
      <c r="A94" s="53">
        <v>1100</v>
      </c>
      <c r="B94" s="56" t="s">
        <v>93</v>
      </c>
      <c r="C94" s="32">
        <f>C95+C96+C97+C98+C99</f>
        <v>32</v>
      </c>
      <c r="D94" s="32">
        <f>D95+D96+D97+D98+D99</f>
        <v>15</v>
      </c>
      <c r="E94" s="38">
        <f t="shared" si="3"/>
        <v>46.875</v>
      </c>
      <c r="F94" s="22">
        <f>F95+F96+F97+F98+F99</f>
        <v>-17</v>
      </c>
    </row>
    <row r="95" spans="1:6" ht="18.75" customHeight="1">
      <c r="A95" s="53">
        <v>1101</v>
      </c>
      <c r="B95" s="54" t="s">
        <v>95</v>
      </c>
      <c r="C95" s="37">
        <v>32</v>
      </c>
      <c r="D95" s="37">
        <v>15</v>
      </c>
      <c r="E95" s="38">
        <f t="shared" si="3"/>
        <v>46.875</v>
      </c>
      <c r="F95" s="38">
        <f>SUM(D95-C95)</f>
        <v>-17</v>
      </c>
    </row>
    <row r="96" spans="1:6" ht="0.75" hidden="1" customHeight="1">
      <c r="A96" s="35" t="s">
        <v>90</v>
      </c>
      <c r="B96" s="39" t="s">
        <v>91</v>
      </c>
      <c r="C96" s="37"/>
      <c r="D96" s="37"/>
      <c r="E96" s="38" t="e">
        <f t="shared" si="3"/>
        <v>#DIV/0!</v>
      </c>
      <c r="F96" s="38">
        <f>SUM(D96-C96)</f>
        <v>0</v>
      </c>
    </row>
    <row r="97" spans="1:6" ht="18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7.25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ht="18" hidden="1" customHeight="1">
      <c r="A99" s="35" t="s">
        <v>102</v>
      </c>
      <c r="B99" s="39" t="s">
        <v>103</v>
      </c>
      <c r="C99" s="37"/>
      <c r="D99" s="37"/>
      <c r="E99" s="38" t="e">
        <f t="shared" si="3"/>
        <v>#DIV/0!</v>
      </c>
      <c r="F99" s="38"/>
    </row>
    <row r="100" spans="1:6" s="6" customFormat="1" ht="57.75" hidden="1" customHeight="1">
      <c r="A100" s="52">
        <v>1400</v>
      </c>
      <c r="B100" s="56" t="s">
        <v>112</v>
      </c>
      <c r="C100" s="48">
        <f>C101+C102+C103</f>
        <v>0</v>
      </c>
      <c r="D100" s="48">
        <f>SUM(D101:D103)</f>
        <v>0</v>
      </c>
      <c r="E100" s="34" t="e">
        <f t="shared" si="3"/>
        <v>#DIV/0!</v>
      </c>
      <c r="F100" s="34">
        <f t="shared" si="4"/>
        <v>0</v>
      </c>
    </row>
    <row r="101" spans="1:6" ht="1.5" hidden="1" customHeight="1">
      <c r="A101" s="53">
        <v>1401</v>
      </c>
      <c r="B101" s="54" t="s">
        <v>113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16.5" hidden="1" customHeight="1">
      <c r="A102" s="53">
        <v>1402</v>
      </c>
      <c r="B102" s="54" t="s">
        <v>114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ht="20.25" hidden="1" customHeight="1">
      <c r="A103" s="53">
        <v>1403</v>
      </c>
      <c r="B103" s="54" t="s">
        <v>115</v>
      </c>
      <c r="C103" s="49"/>
      <c r="D103" s="37"/>
      <c r="E103" s="38" t="e">
        <f t="shared" si="3"/>
        <v>#DIV/0!</v>
      </c>
      <c r="F103" s="38">
        <f t="shared" si="4"/>
        <v>0</v>
      </c>
    </row>
    <row r="104" spans="1:6" s="6" customFormat="1" ht="14.25" customHeight="1">
      <c r="A104" s="52"/>
      <c r="B104" s="57" t="s">
        <v>116</v>
      </c>
      <c r="C104" s="460">
        <f>C58+C66+C68+C74+C79+C84+C87+C94+C100+C92</f>
        <v>14635.782809999999</v>
      </c>
      <c r="D104" s="460">
        <f>D58+D66+D68+D74+D79+D84+D87+D94+D100+D92</f>
        <v>1718.13759</v>
      </c>
      <c r="E104" s="34">
        <f t="shared" si="3"/>
        <v>11.739294114326913</v>
      </c>
      <c r="F104" s="34">
        <f t="shared" si="4"/>
        <v>-12917.645219999999</v>
      </c>
    </row>
    <row r="105" spans="1:6">
      <c r="D105" s="181"/>
    </row>
    <row r="106" spans="1:6" s="65" customFormat="1" ht="12.75">
      <c r="A106" s="63" t="s">
        <v>117</v>
      </c>
      <c r="B106" s="63"/>
      <c r="C106" s="119"/>
      <c r="D106" s="64"/>
    </row>
    <row r="107" spans="1:6" s="65" customFormat="1" ht="18.75" customHeight="1">
      <c r="A107" s="66" t="s">
        <v>118</v>
      </c>
      <c r="B107" s="66"/>
      <c r="C107" s="65" t="s">
        <v>119</v>
      </c>
    </row>
    <row r="144" hidden="1"/>
  </sheetData>
  <customSheetViews>
    <customSheetView guid="{61528DAC-5C4C-48F4-ADE2-8A724B05A086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43">
      <selection activeCell="C52" sqref="C52:D52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3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6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10</vt:i4>
      </vt:variant>
    </vt:vector>
  </HeadingPairs>
  <TitlesOfParts>
    <vt:vector size="34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Лист5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2020-05-08T12:11:44Z</cp:lastPrinted>
  <dcterms:created xsi:type="dcterms:W3CDTF">1996-10-08T23:32:33Z</dcterms:created>
  <dcterms:modified xsi:type="dcterms:W3CDTF">2020-05-08T12:14:54Z</dcterms:modified>
</cp:coreProperties>
</file>