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25231.xml" ContentType="application/vnd.openxmlformats-officedocument.spreadsheetml.revisionLog+xml"/>
  <Override PartName="/xl/revisions/revisionLog1103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10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2112.xml" ContentType="application/vnd.openxmlformats-officedocument.spreadsheetml.revisionLog+xml"/>
  <Override PartName="/xl/revisions/revisionLog1681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56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62211.xml" ContentType="application/vnd.openxmlformats-officedocument.spreadsheetml.revisionLog+xml"/>
  <Override PartName="/xl/revisions/revisionLog1422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2111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661.xml" ContentType="application/vnd.openxmlformats-officedocument.spreadsheetml.revisionLog+xml"/>
  <Override PartName="/xl/revisions/revisionLog195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58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1722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1514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3221.xml" ContentType="application/vnd.openxmlformats-officedocument.spreadsheetml.revisionLog+xml"/>
  <Override PartName="/xl/revisions/revisionLog114112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9211.xml" ContentType="application/vnd.openxmlformats-officedocument.spreadsheetml.revisionLog+xml"/>
  <Override PartName="/xl/revisions/revisionLog1201.xml" ContentType="application/vnd.openxmlformats-officedocument.spreadsheetml.revisionLog+xml"/>
  <Override PartName="/xl/revisions/revisionLog1171111.xml" ContentType="application/vnd.openxmlformats-officedocument.spreadsheetml.revisionLog+xml"/>
  <Override PartName="/xl/revisions/revisionLog12511.xml" ContentType="application/vnd.openxmlformats-officedocument.spreadsheetml.revisionLog+xml"/>
  <Override PartName="/xl/calcChain.xml" ContentType="application/vnd.openxmlformats-officedocument.spreadsheetml.calcChain+xml"/>
  <Override PartName="/xl/revisions/revisionLog171311.xml" ContentType="application/vnd.openxmlformats-officedocument.spreadsheetml.revisionLog+xml"/>
  <Override PartName="/xl/revisions/revisionLog1371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70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712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4121.xml" ContentType="application/vnd.openxmlformats-officedocument.spreadsheetml.revisionLog+xml"/>
  <Override PartName="/xl/revisions/revisionLog12013.xml" ContentType="application/vnd.openxmlformats-officedocument.spreadsheetml.revisionLog+xml"/>
  <Override PartName="/xl/revisions/revisionLog164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4212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343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28311.xml" ContentType="application/vnd.openxmlformats-officedocument.spreadsheetml.revisionLog+xml"/>
  <Override PartName="/xl/revisions/revisionLog1452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93111.xml" ContentType="application/vnd.openxmlformats-officedocument.spreadsheetml.revisionLog+xml"/>
  <Override PartName="/xl/revisions/revisionLog1161111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46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422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24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3431.xml" ContentType="application/vnd.openxmlformats-officedocument.spreadsheetml.revisionLog+xml"/>
  <Override PartName="/xl/revisions/revisionLog110112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4211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2721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2524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154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252211.xml" ContentType="application/vnd.openxmlformats-officedocument.spreadsheetml.revisionLog+xml"/>
  <Override PartName="/xl/revisions/revisionLog169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381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613.xml" ContentType="application/vnd.openxmlformats-officedocument.spreadsheetml.revisionLog+xml"/>
  <Override PartName="/xl/revisions/revisionLog1671.xml" ContentType="application/vnd.openxmlformats-officedocument.spreadsheetml.revisionLog+xml"/>
  <Override PartName="/xl/revisions/revisionLog1143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452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321111.xml" ContentType="application/vnd.openxmlformats-officedocument.spreadsheetml.revisionLog+xml"/>
  <Override PartName="/xl/revisions/revisionLog113311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922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31112.xml" ContentType="application/vnd.openxmlformats-officedocument.spreadsheetml.revisionLog+xml"/>
  <Override PartName="/xl/revisions/revisionLog1255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81111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133212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051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931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3012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811111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212111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173.xml" ContentType="application/vnd.openxmlformats-officedocument.spreadsheetml.revisionLog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581111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422111.xml" ContentType="application/vnd.openxmlformats-officedocument.spreadsheetml.revisionLog+xml"/>
  <Override PartName="/xl/revisions/revisionLog16711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162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32111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2522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381211.xml" ContentType="application/vnd.openxmlformats-officedocument.spreadsheetml.revisionLog+xml"/>
  <Override PartName="/xl/revisions/revisionLog11811111111.xml" ContentType="application/vnd.openxmlformats-officedocument.spreadsheetml.revisionLog+xml"/>
  <Override PartName="/xl/revisions/revisionLog13102.xml" ContentType="application/vnd.openxmlformats-officedocument.spreadsheetml.revisionLog+xml"/>
  <Override PartName="/xl/revisions/revisionLog160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6211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3411.xml" ContentType="application/vnd.openxmlformats-officedocument.spreadsheetml.revisionLog+xml"/>
  <Override PartName="/xl/revisions/revisionLog113321.xml" ContentType="application/vnd.openxmlformats-officedocument.spreadsheetml.revisionLog+xml"/>
  <Override PartName="/xl/revisions/revisionLog1205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55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121211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421111.xml" ContentType="application/vnd.openxmlformats-officedocument.spreadsheetml.revisionLog+xml"/>
  <Override PartName="/xl/revisions/revisionLog1303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91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9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41121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1011111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43211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257.xml" ContentType="application/vnd.openxmlformats-officedocument.spreadsheetml.revisionLog+xml"/>
  <Override PartName="/xl/revisions/revisionLog1293.xml" ContentType="application/vnd.openxmlformats-officedocument.spreadsheetml.revisionLog+xml"/>
  <Override PartName="/xl/revisions/revisionLog1142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282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4621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1611112.xml" ContentType="application/vnd.openxmlformats-officedocument.spreadsheetml.revisionLog+xml"/>
  <Override PartName="/xl/revisions/revisionLog142121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523.xml" ContentType="application/vnd.openxmlformats-officedocument.spreadsheetml.revisionLog+xml"/>
  <Override PartName="/xl/revisions/revisionLog1591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32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422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175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74111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303.xml" ContentType="application/vnd.openxmlformats-officedocument.spreadsheetml.revisionLog+xml"/>
  <Override PartName="/xl/revisions/revisionLog1681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5511.xml" ContentType="application/vnd.openxmlformats-officedocument.spreadsheetml.revisionLog+xml"/>
  <Override PartName="/xl/revisions/revisionLog1362111.xml" ContentType="application/vnd.openxmlformats-officedocument.spreadsheetml.revisionLog+xml"/>
  <Override PartName="/xl/revisions/revisionLog160111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113211.xml" ContentType="application/vnd.openxmlformats-officedocument.spreadsheetml.revisionLog+xml"/>
  <Override PartName="/xl/revisions/revisionLog1303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462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25212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932.xml" ContentType="application/vnd.openxmlformats-officedocument.spreadsheetml.revisionLog+xml"/>
  <Override PartName="/xl/revisions/revisionLog11742.xml" ContentType="application/vnd.openxmlformats-officedocument.spreadsheetml.revisionLog+xml"/>
  <Override PartName="/xl/revisions/revisionLog1601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112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531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341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20131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1332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2014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14112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181111111.xml" ContentType="application/vnd.openxmlformats-officedocument.spreadsheetml.revisionLog+xml"/>
  <Override PartName="/xl/revisions/revisionLog124122.xml" ContentType="application/vnd.openxmlformats-officedocument.spreadsheetml.revisionLog+xml"/>
  <Override PartName="/xl/revisions/revisionLog1344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011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241211.xml" ContentType="application/vnd.openxmlformats-officedocument.spreadsheetml.revisionLog+xml"/>
  <Override PartName="/xl/revisions/revisionLog1381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342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64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171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23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721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571.xml" ContentType="application/vnd.openxmlformats-officedocument.spreadsheetml.revisionLog+xml"/>
  <Override PartName="/xl/revisions/revisionLog1153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17411111.xml" ContentType="application/vnd.openxmlformats-officedocument.spreadsheetml.revisionLog+xml"/>
  <Override PartName="/xl/revisions/revisionLog1352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21111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42121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0131.xml" ContentType="application/vnd.openxmlformats-officedocument.spreadsheetml.revisionLog+xml"/>
  <Override PartName="/xl/revisions/revisionLog1242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611111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66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17411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105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3311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1421.xml" ContentType="application/vnd.openxmlformats-officedocument.spreadsheetml.revisionLog+xml"/>
  <Override PartName="/xl/revisions/revisionLog1622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931.xml" ContentType="application/vnd.openxmlformats-officedocument.spreadsheetml.revisionLog+xml"/>
  <Override PartName="/xl/revisions/revisionLog11741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12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56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254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931111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5811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7121.xml" ContentType="application/vnd.openxmlformats-officedocument.spreadsheetml.revisionLog+xml"/>
  <Override PartName="/xl/revisions/revisionLog1711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4" activeTab="2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Иль!$A$1:$F$104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Мор!$A$1:$F$101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Иль!$19:$24,Иль!$30:$40,Иль!$46:$46,Иль!$48:$51,Иль!$58:$58,Иль!$60:$62,Иль!$68:$69,Иль!$78:$79,Иль!$81:$81,Иль!$86:$90,Иль!$93:$100,Иль!$143:$143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7" hidden="1">Мор!$17:$24,Мор!$27:$27,Мор!$31:$35,Мор!$37:$37,Мор!$44:$44,Мор!$46:$47,Мор!$49:$50,Мор!$57:$57,Мор!$59:$61,Мор!$64:$65,Мор!$67:$68,Мор!$78:$79,Мор!$83:$88,Мор!$91:$97,Мор!$142:$142</definedName>
    <definedName name="Z_1718F1EE_9F48_4DBE_9531_3B70F9C4A5DD_.wvu.Rows" localSheetId="8" hidden="1">Мос!$19:$24,Мос!$29:$36,Мос!$45:$45,Мос!$47:$51,Мос!$59:$59,Мос!$61:$63,Мос!$69:$70,Мос!$80:$81,Мос!$83:$83,Мос!$86:$93,Мос!$96:$103,Мос!$144:$144</definedName>
    <definedName name="Z_1718F1EE_9F48_4DBE_9531_3B70F9C4A5DD_.wvu.Rows" localSheetId="9" hidden="1">Ори!$19:$24,Ори!$31:$35,Ори!$44:$44,Ори!$46:$46,Ори!$48:$50,Ори!$57:$57,Ори!$59:$61,Ори!$67:$68,Ори!$78:$79,Ори!$81:$81,Ори!$84:$88,Ори!$91:$98,Ори!$142:$142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район!$18:$19,район!$21:$21,район!$26:$26,район!$28:$32,район!$36:$36,район!$39:$39,район!$51:$52,район!$65:$65,район!$72:$72,район!$89:$89,район!$96:$96,район!$124:$126,район!$129:$130</definedName>
    <definedName name="Z_1718F1EE_9F48_4DBE_9531_3B70F9C4A5DD_.wvu.Rows" localSheetId="1" hidden="1">Справка!#REF!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Сят!$19:$24,Сят!$31:$35,Сят!$38:$38,Сят!$45:$48,Сят!$57:$57,Сят!$59:$61,Сят!$67:$68,Сят!$78:$79,Сят!$83:$87,Сят!$90:$97,Сят!$143:$143</definedName>
    <definedName name="Z_1718F1EE_9F48_4DBE_9531_3B70F9C4A5DD_.wvu.Rows" localSheetId="11" hidden="1">Тор!$19:$24,Тор!$32:$36,Тор!$39:$39,Тор!$46:$47,Тор!$50:$50,Тор!$57:$57,Тор!$59:$61,Тор!$67:$68,Тор!$75:$75,Тор!$79:$80,Тор!$84:$95,Тор!$142:$142</definedName>
    <definedName name="Z_1718F1EE_9F48_4DBE_9531_3B70F9C4A5DD_.wvu.Rows" localSheetId="12" hidden="1">Хор!$19:$24,Хор!$28:$38,Хор!$42:$42,Хор!$46:$46,Хор!$48:$50,Хор!$57:$57,Хор!$59:$61,Хор!$67:$68,Хор!$74:$74,Хор!$78:$79,Хор!$83:$87,Хор!$90:$97,Хор!$144:$144</definedName>
    <definedName name="Z_1718F1EE_9F48_4DBE_9531_3B70F9C4A5DD_.wvu.Rows" localSheetId="13" hidden="1">Чум!$19:$24,Чум!$31:$39,Чум!$46:$49,Чум!$57:$57,Чум!$59:$61,Чум!$67:$68,Чум!$78:$79,Чум!$83:$87,Чум!$90:$97,Чум!$142:$142</definedName>
    <definedName name="Z_1718F1EE_9F48_4DBE_9531_3B70F9C4A5DD_.wvu.Rows" localSheetId="14" hidden="1">Шать!$19:$19,Шать!$22:$25,Шать!$46:$49,Шать!$57:$57,Шать!$59:$61,Шать!$67:$68,Шать!$78:$79,Шать!$83:$87,Шать!$90:$97,Шать!$142:$142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Юнг!$19:$24,Юнг!$31:$35,Юнг!$38:$38,Юнг!$45:$47,Юнг!$49:$49,Юнг!$56:$56,Юнг!$58:$60,Юнг!$66:$68,Юнг!$77:$78,Юнг!$82:$86,Юнг!$89:$96,Юнг!$142:$142</definedName>
    <definedName name="Z_1718F1EE_9F48_4DBE_9531_3B70F9C4A5DD_.wvu.Rows" localSheetId="16" hidden="1">Юсь!$19:$24,Юсь!$31:$33,Юсь!$36:$36,Юсь!$44:$50,Юсь!$58:$58,Юсь!$60:$62,Юсь!$68:$69,Юсь!$79:$80,Юсь!$84:$88,Юсь!$91:$98,Юсь!$142:$142</definedName>
    <definedName name="Z_1718F1EE_9F48_4DBE_9531_3B70F9C4A5DD_.wvu.Rows" localSheetId="17" hidden="1">Яра!$19:$24,Яра!$30:$39,Яра!$46:$50,Яра!$58:$58,Яра!$60:$62,Яра!$68:$69,Яра!$79:$80,Яра!$84:$88,Яра!$91:$98,Яра!$143:$143</definedName>
    <definedName name="Z_1718F1EE_9F48_4DBE_9531_3B70F9C4A5DD_.wvu.Rows" localSheetId="18" hidden="1">Яро!$19:$24,Яро!$28:$33,Яро!$43:$44,Яро!$46:$47,Яро!$54:$54,Яро!$56:$57,Яро!$64:$65,Яро!$75:$76,Яро!$80:$84,Яро!$87:$94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Иль!$A$1:$F$104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Мор!$A$1:$F$101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Хор!$A$1:$F$101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Иль!$19:$24,Иль!$30:$31,Иль!$33:$33,Иль!$46:$46,Иль!$51:$51,Иль!$60:$61,Иль!$68:$69,Иль!$78:$79,Иль!$81:$81,Иль!$93:$97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Мор!$17:$17,Мор!$21:$21,Мор!$23:$23,Мор!$37:$37,Мор!$44:$44,Мор!$46:$47,Мор!$49:$50,Мор!$57:$57,Мор!$59:$60,Мор!$67:$68,Мор!$83:$88,Мор!$91:$97</definedName>
    <definedName name="Z_1A52382B_3765_4E8C_903F_6B8919B7242E_.wvu.Rows" localSheetId="8" hidden="1">Мос!$19:$24,Мос!$45:$45,Мос!$59:$59,Мос!$61:$62,Мос!$69:$70,Мос!$83:$83,Мос!$87:$91,Мос!$96:$101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район!$18:$19,район!$21:$21,район!$29:$31,район!$51:$52,район!#REF!,район!$65:$65,район!$72:$72,район!$89:$89,район!$96:$96,район!$124:$126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Хор!$19:$24,Хор!$28:$38,Хор!$42:$42,Хор!$48:$50,Хор!$57:$57,Хор!$59:$61,Хор!$67:$68,Хор!$74:$74,Хор!$78:$79,Хор!$83:$87,Хор!$90:$97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Иль!$A$1:$F$104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Мор!$A$1:$F$101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Иль!$19:$24,Иль!$30:$31,Иль!$33:$33,Иль!$46:$46,Иль!$51:$51,Иль!$60:$61,Иль!$68:$69,Иль!$78:$79,Иль!$81:$81,Иль!$83:$90,Иль!$93:$97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Мор!$21:$21,Мор!$23:$23,Мор!$37:$37,Мор!$44:$44,Мор!$47:$47,Мор!$49:$50,Мор!$57:$57,Мор!$59:$60,Мор!$67:$68,Мор!$83:$88,Мор!$91:$97</definedName>
    <definedName name="Z_3DCB9AAA_F09C_4EA6_B992_F93E466D374A_.wvu.Rows" localSheetId="8" hidden="1">Мос!$19:$24,Мос!$45:$45,Мос!$59:$59,Мос!$61:$62,Мос!$69:$70,Мос!$83:$83,Мос!$85:$91,Мос!$96:$101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район!$18:$19,район!$21:$21,район!$29:$31,район!$51:$52,район!$65:$65,район!$72:$72,район!$89:$89,район!$96:$96,район!$124:$126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Хор!$19:$24,Хор!$32:$32,Хор!$42:$42,Хор!$46:$46,Хор!$57:$57,Хор!$59:$60,Хор!$67:$68,Хор!$83:$87,Хор!$90:$97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Иль!$A$1:$F$104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Мор!$A$1:$F$101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Иль!$19:$24,Иль!$30:$40,Иль!$46:$46,Иль!$48:$51,Иль!$58:$58,Иль!$60:$62,Иль!$68:$69,Иль!$78:$79,Иль!$81:$81,Иль!$86:$90,Иль!$93:$100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Мор!$17:$24,Мор!$37:$37,Мор!$44:$44,Мор!$46:$47,Мор!$49:$50,Мор!$57:$57,Мор!$59:$60,Мор!$64:$65,Мор!$67:$68,Мор!$78:$79,Мор!$83:$88,Мор!$91:$97</definedName>
    <definedName name="Z_42584DC0_1D41_4C93_9B38_C388E7B8DAC4_.wvu.Rows" localSheetId="8" hidden="1">Мос!$19:$24,Мос!$29:$36,Мос!$45:$45,Мос!$47:$51,Мос!$59:$59,Мос!$61:$62,Мос!$69:$70,Мос!$80:$81,Мос!$83:$83,Мос!$86:$93,Мос!$96:$103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$59:$61,район!$65:$65,район!$72:$72,район!$83:$83,район!$89:$89,район!$92:$92,район!$96:$96,район!$104:$104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Хор!$19:$24,Хор!$28:$38,Хор!$42:$42,Хор!$46:$46,Хор!$48:$50,Хор!$57:$57,Хор!$59:$61,Хор!$67:$68,Хор!$74:$74,Хор!$78:$79,Хор!$83:$87,Хор!$90:$97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Иль!$A$1:$F$104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Мор!$A$1:$F$101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Иль!$19:$24,Иль!$30:$31,Иль!$33:$33,Иль!$46:$46,Иль!$51:$51,Иль!$60:$61,Иль!$68:$69,Иль!$78:$79,Иль!$81:$81,Иль!$93:$97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Мор!$21:$21,Мор!$23:$23,Мор!$37:$37,Мор!$44:$44,Мор!$47:$47,Мор!$49:$50,Мор!$57:$57,Мор!$59:$60,Мор!$67:$68,Мор!$83:$88,Мор!$91:$97</definedName>
    <definedName name="Z_5BFCA170_DEAE_4D2C_98A0_1E68B427AC01_.wvu.Rows" localSheetId="8" hidden="1">Мос!$19:$24,Мос!$45:$45,Мос!$59:$59,Мос!$61:$62,Мос!$69:$70,Мос!$83:$83,Мос!$85:$91,Мос!$96:$101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район!$18:$19,район!$21:$21,район!$29:$31,район!$51:$52,район!$65:$65,район!$72:$72,район!$89:$89,район!$96:$96,район!$124:$126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Хор!$19:$24,Хор!$32:$32,Хор!$42:$42,Хор!$46:$46,Хор!$57:$57,Хор!$59:$60,Хор!$67:$68,Хор!$83:$87,Хор!$90:$97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Иль!$A$1:$F$104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Мор!$A$1:$F$101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Але!$19:$24,Але!$28:$28,Але!$36:$36,Але!$46:$46,Але!$55:$56,Але!$63:$64,Але!$74:$74,Але!$79:$82,Але!$86:$93,Але!$142:$142</definedName>
    <definedName name="Z_61528DAC_5C4C_48F4_ADE2_8A724B05A086_.wvu.Rows" localSheetId="5" hidden="1">Иль!$19:$23,Иль!$34:$34,Иль!$58:$58,Иль!$60:$61,Иль!$68:$69,Иль!$78:$79,Иль!$86:$90,Иль!$93:$100,Иль!$143:$143</definedName>
    <definedName name="Z_61528DAC_5C4C_48F4_ADE2_8A724B05A086_.wvu.Rows" localSheetId="6" hidden="1">Кад!$19:$24,Кад!$31:$33,Кад!$38:$38,Кад!$44:$44,Кад!$48:$48,Кад!$56:$56,Кад!$58:$59,Кад!$66:$67,Кад!$73:$73,Кад!$77:$77,Кад!$82:$86,Кад!$89:$96,Кад!$142:$142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Мор!$17:$24,Мор!$27:$27,Мор!$44:$44,Мор!$47:$47,Мор!$49:$49,Мор!$57:$57,Мор!$59:$60,Мор!$64:$65,Мор!$67:$68,Мор!$78:$78,Мор!$83:$88,Мор!$91:$97,Мор!$142:$142</definedName>
    <definedName name="Z_61528DAC_5C4C_48F4_ADE2_8A724B05A086_.wvu.Rows" localSheetId="8" hidden="1">Мос!$19:$23,Мос!$29:$32,Мос!$45:$45,Мос!$51:$51,Мос!$59:$59,Мос!$61:$62,Мос!$69:$70,Мос!$76:$76,Мос!$80:$80,Мос!$83:$83,Мос!$86:$93,Мос!$96:$103,Мос!$144:$144</definedName>
    <definedName name="Z_61528DAC_5C4C_48F4_ADE2_8A724B05A086_.wvu.Rows" localSheetId="9" hidden="1">Ори!$19:$24,Ори!$31:$35,Ори!$44:$44,Ори!$48:$50,Ори!$57:$57,Ори!$59:$60,Ори!$67:$68,Ори!$78:$78,Ори!$81:$81,Ори!$84:$88,Ори!$91:$98,Ори!$142:$142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район!$29:$31,район!$130:$130</definedName>
    <definedName name="Z_61528DAC_5C4C_48F4_ADE2_8A724B05A086_.wvu.Rows" localSheetId="4" hidden="1">Сун!$19:$24,Сун!$33:$34,Сун!$45:$45,Сун!$49:$51,Сун!$58:$58,Сун!$60:$61,Сун!$68:$69,Сун!$79:$79,Сун!$82:$82,Сун!$85:$85,Сун!$87:$89,Сун!$93:$100,Сун!$142:$142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Тор!$19:$24,Тор!$32:$34,Тор!$39:$39,Тор!$57:$57,Тор!$59:$60,Тор!$67:$68,Тор!$75:$75,Тор!$79:$79,Тор!$85:$95,Тор!$142:$142</definedName>
    <definedName name="Z_61528DAC_5C4C_48F4_ADE2_8A724B05A086_.wvu.Rows" localSheetId="12" hidden="1">Хор!$19:$23,Хор!$42:$42,Хор!$48:$50,Хор!$57:$57,Хор!$59:$60,Хор!$67:$68,Хор!$78:$78,Хор!$83:$87,Хор!$90:$97,Хор!$144:$144</definedName>
    <definedName name="Z_61528DAC_5C4C_48F4_ADE2_8A724B05A086_.wvu.Rows" localSheetId="13" hidden="1">Чум!$19:$24,Чум!$31:$36,Чум!$47:$48,Чум!$57:$57,Чум!$59:$60,Чум!$67:$68,Чум!$78:$78,Чум!$83:$87,Чум!$90:$97,Чум!$142:$142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Шать!$19:$25,Шать!$31:$33,Шать!$35:$36,Шать!$57:$57,Шать!$59:$60,Шать!$67:$68,Шать!$78:$78,Шать!$84:$86,Шать!$90:$97,Шать!$142:$142</definedName>
    <definedName name="Z_61528DAC_5C4C_48F4_ADE2_8A724B05A086_.wvu.Rows" localSheetId="15" hidden="1">Юнг!$19:$24,Юнг!$38:$38,Юнг!$46:$46,Юнг!$56:$56,Юнг!$58:$59,Юнг!$66:$67,Юнг!$77:$77,Юнг!$82:$86,Юнг!$89:$96,Юнг!$142:$142</definedName>
    <definedName name="Z_61528DAC_5C4C_48F4_ADE2_8A724B05A086_.wvu.Rows" localSheetId="16" hidden="1">Юсь!$19:$24,Юсь!$36:$36,Юсь!$44:$49,Юсь!$58:$58,Юсь!$60:$61,Юсь!$68:$69,Юсь!$79:$79,Юсь!$84:$88,Юсь!$91:$98,Юсь!$142:$142</definedName>
    <definedName name="Z_61528DAC_5C4C_48F4_ADE2_8A724B05A086_.wvu.Rows" localSheetId="17" hidden="1">Яра!$19:$24,Яра!$28:$29,Яра!$33:$33,Яра!$46:$46,Яра!$48:$48,Яра!$58:$58,Яра!$60:$61,Яра!$68:$69,Яра!$79:$79,Яра!$84:$88,Яра!$91:$98,Яра!$143:$143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Иль!$A$1:$F$104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Мор!$A$1:$F$101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Иль!$19:$24,Иль!$30:$40,Иль!$46:$46,Иль!$48:$51,Иль!$58:$58,Иль!$60:$62,Иль!$68:$69,Иль!$78:$79,Иль!$81:$81,Иль!$86:$90,Иль!$93:$100,Иль!$143:$143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Мор!$17:$24,Мор!$27:$27,Мор!$31:$35,Мор!$37:$37,Мор!$44:$44,Мор!$46:$47,Мор!$49:$50,Мор!$57:$57,Мор!$59:$60,Мор!$64:$65,Мор!$67:$68,Мор!$78:$79,Мор!$83:$88,Мор!$91:$97,Мор!$142:$142</definedName>
    <definedName name="Z_A54C432C_6C68_4B53_A75C_446EB3A61B2B_.wvu.Rows" localSheetId="8" hidden="1">Мос!$19:$24,Мос!$29:$36,Мос!$45:$45,Мос!$47:$51,Мос!$59:$59,Мос!$61:$62,Мос!$69:$70,Мос!$80:$81,Мос!$83:$83,Мос!$86:$93,Мос!$96:$103,Мос!$144:$144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район!$18:$19,район!$21:$21,район!$26:$26,район!$28:$32,район!$36:$36,район!$39:$39,район!$51:$52,район!#REF!,район!$65:$65,район!$72:$72,район!$89:$89,район!$96:$96,район!$124:$126,район!$129:$130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Хор!$19:$24,Хор!$28:$33,Хор!$42:$42,Хор!$46:$46,Хор!$48:$50,Хор!$57:$57,Хор!$59:$61,Хор!$67:$68,Хор!$74:$74,Хор!$78:$79,Хор!$83:$87,Хор!$90:$97,Хор!$144:$144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Иль!$A$1:$F$104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Мор!$A$1:$F$101</definedName>
    <definedName name="Z_B30CE22D_C12F_4E12_8BB9_3AAE0A6991CC_.wvu.PrintArea" localSheetId="2" hidden="1">район!$A$1:$F$138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Але!$19:$24,Але!$28:$28,Але!$36:$36,Але!$45:$46,Але!$53:$53,Але!$55:$56,Але!$63:$64,Але!$74:$75,Але!$79:$83,Але!$86:$93,Але!$142:$142</definedName>
    <definedName name="Z_B30CE22D_C12F_4E12_8BB9_3AAE0A6991CC_.wvu.Rows" localSheetId="5" hidden="1">Иль!$19:$24,Иль!$34:$34,Иль!$39:$40,Иль!$58:$58,Иль!$60:$61,Иль!$68:$69,Иль!$78:$79,Иль!$81:$81,Иль!$86:$90,Иль!$93:$100,Иль!$143:$143</definedName>
    <definedName name="Z_B30CE22D_C12F_4E12_8BB9_3AAE0A6991CC_.wvu.Rows" localSheetId="6" hidden="1">Кад!$19:$24,Кад!$31:$35,Кад!$38:$38,Кад!$48:$49,Кад!$56:$56,Кад!$58:$59,Кад!$66:$67,Кад!$77:$78,Кад!$82:$86,Кад!$89:$96,Кад!$142:$142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Мор!$17:$24,Мор!$27:$27,Мор!$31:$33,Мор!$44:$44,Мор!$47:$47,Мор!$49:$50,Мор!$57:$57,Мор!$59:$60,Мор!$64:$65,Мор!$67:$68,Мор!$78:$79,Мор!$83:$88,Мор!$91:$97,Мор!$142:$142</definedName>
    <definedName name="Z_B30CE22D_C12F_4E12_8BB9_3AAE0A6991CC_.wvu.Rows" localSheetId="8" hidden="1">Мос!$19:$24,Мос!$29:$33,Мос!$45:$45,Мос!$59:$59,Мос!$61:$62,Мос!$69:$70,Мос!$80:$81,Мос!$83:$83,Мос!$86:$93,Мос!$96:$103,Мос!$144:$144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район!$28:$32,район!$51:$51,район!$72:$72,район!$96:$96,район!$124:$126,район!$129:$130</definedName>
    <definedName name="Z_B30CE22D_C12F_4E12_8BB9_3AAE0A6991CC_.wvu.Rows" localSheetId="4" hidden="1">Сун!$19:$24,Сун!$34:$34,Сун!$39:$39,Сун!$49:$51,Сун!$54:$54,Сун!$58:$58,Сун!$60:$61,Сун!$68:$69,Сун!$79:$80,Сун!$82:$82,Сун!$85:$85,Сун!$87:$90,Сун!$93:$100,Сун!$142:$142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Хор!$19:$24,Хор!$28:$38,Хор!$42:$42,Хор!$48:$50,Хор!$57:$57,Хор!$59:$61,Хор!$67:$68,Хор!$78:$79,Хор!$83:$87,Хор!$90:$97,Хор!$144:$144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Иль!$A$1:$F$104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Мор!$A$1:$F$101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Иль!$19:$24,Иль!$33:$33,Иль!$46:$46,Иль!$51:$51,Иль!$60:$61,Иль!$68:$69,Иль!$78:$79,Иль!$81:$81,Иль!$93:$97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Мор!$21:$21,Мор!$23:$23,Мор!$37:$37,Мор!$44:$44,Мор!$47:$47,Мор!$49:$50,Мор!$57:$57,Мор!$59:$60,Мор!$67:$68,Мор!$83:$88,Мор!$91:$97</definedName>
    <definedName name="Z_B31C8DB7_3E78_4144_A6B5_8DE36DE63F0E_.wvu.Rows" localSheetId="8" hidden="1">Мос!$19:$24,Мос!$45:$45,Мос!$59:$59,Мос!$61:$62,Мос!$69:$70,Мос!$83:$83,Мос!$85:$91,Мос!$96:$101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район!$18:$19,район!$21:$21,район!$29:$31,район!$51:$52,район!$65:$65,район!$72:$72,район!$89:$89,район!$96:$96,район!$124:$126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Хор!$19:$24,Хор!$32:$32,Хор!$42:$42,Хор!$57:$57,Хор!$59:$60,Хор!$67:$68,Хор!$83:$87,Хор!$90:$97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Иль!$A$1:$F$104</definedName>
    <definedName name="_xlnm.Print_Area" localSheetId="0">Консол!$A$1:$K$50</definedName>
    <definedName name="_xlnm.Print_Area" localSheetId="7">Мор!$A$1:$F$101</definedName>
    <definedName name="_xlnm.Print_Area" localSheetId="2">район!$A$1:$F$138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4" activeSheetId="3"/>
    <customWorkbookView name="morgau_fin2 - Личное представление" guid="{B30CE22D-C12F-4E12-8BB9-3AAE0A6991CC}" mergeInterval="0" personalView="1" maximized="1" xWindow="1" yWindow="1" windowWidth="1916" windowHeight="850" tabRatio="695" activeSheetId="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Admin - Личное представление" guid="{1718F1EE-9F48-4DBE-9531-3B70F9C4A5DD}" mergeInterval="0" personalView="1" maximized="1" windowWidth="1148" windowHeight="649" tabRatio="695" activeSheetId="18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C73" i="4"/>
  <c r="D77" i="13"/>
  <c r="D56"/>
  <c r="D42" i="6"/>
  <c r="C42"/>
  <c r="D34" i="13"/>
  <c r="BO23" i="2" s="1"/>
  <c r="BP23" s="1"/>
  <c r="CJ16"/>
  <c r="CI16"/>
  <c r="CS16"/>
  <c r="CR16"/>
  <c r="D34" i="9"/>
  <c r="BO19" i="2" s="1"/>
  <c r="E55" i="3"/>
  <c r="CI17" i="2"/>
  <c r="CJ17"/>
  <c r="D63" i="3"/>
  <c r="G24" i="1" s="1"/>
  <c r="C44" i="18"/>
  <c r="C44" i="15"/>
  <c r="C44" i="13"/>
  <c r="C44" i="12"/>
  <c r="C43" i="7"/>
  <c r="C38" i="4"/>
  <c r="CS19" i="2"/>
  <c r="E98" i="3"/>
  <c r="F98"/>
  <c r="E72"/>
  <c r="E46" i="19"/>
  <c r="D41" i="9"/>
  <c r="E48"/>
  <c r="F48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8" i="3"/>
  <c r="CG19" i="2"/>
  <c r="CG17"/>
  <c r="CF17"/>
  <c r="CD17"/>
  <c r="CC17"/>
  <c r="D67" i="17"/>
  <c r="D65" i="16"/>
  <c r="D66" i="14"/>
  <c r="D66" i="13"/>
  <c r="D66" i="10"/>
  <c r="D66" i="8"/>
  <c r="D65" i="7"/>
  <c r="D34" i="3"/>
  <c r="C57" i="17"/>
  <c r="AZ15" i="2"/>
  <c r="D40" i="7"/>
  <c r="C63" i="3"/>
  <c r="D53" i="19"/>
  <c r="CM14" i="2"/>
  <c r="D40" i="13"/>
  <c r="BP27" i="2"/>
  <c r="BP14"/>
  <c r="D82" i="18"/>
  <c r="D94" i="3"/>
  <c r="C94"/>
  <c r="F95"/>
  <c r="E95"/>
  <c r="CO17" i="2"/>
  <c r="CO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10"/>
  <c r="E110"/>
  <c r="F109"/>
  <c r="E109"/>
  <c r="F108"/>
  <c r="E108"/>
  <c r="D107"/>
  <c r="C107"/>
  <c r="F106"/>
  <c r="E106"/>
  <c r="D105"/>
  <c r="C105"/>
  <c r="F104"/>
  <c r="E104"/>
  <c r="F103"/>
  <c r="E103"/>
  <c r="F102"/>
  <c r="E102"/>
  <c r="D101"/>
  <c r="C101"/>
  <c r="F100"/>
  <c r="E100"/>
  <c r="F99"/>
  <c r="E99"/>
  <c r="F97"/>
  <c r="E97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F71"/>
  <c r="E71"/>
  <c r="F70"/>
  <c r="E70"/>
  <c r="F69"/>
  <c r="E69"/>
  <c r="F68"/>
  <c r="E68"/>
  <c r="F67"/>
  <c r="E67"/>
  <c r="F66"/>
  <c r="E66"/>
  <c r="F65"/>
  <c r="E65"/>
  <c r="F64"/>
  <c r="E64"/>
  <c r="F61"/>
  <c r="E61"/>
  <c r="F60"/>
  <c r="E60"/>
  <c r="D59"/>
  <c r="C59"/>
  <c r="F58"/>
  <c r="E58"/>
  <c r="F57"/>
  <c r="E57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6" i="8"/>
  <c r="F71"/>
  <c r="E71"/>
  <c r="DF33" i="2"/>
  <c r="C68" i="9"/>
  <c r="C41"/>
  <c r="C66" i="12"/>
  <c r="E65" i="11"/>
  <c r="C66"/>
  <c r="C66" i="10"/>
  <c r="C65" i="7"/>
  <c r="C66" i="13"/>
  <c r="C67" i="17"/>
  <c r="C65" i="16"/>
  <c r="C66" i="15"/>
  <c r="C66" i="14"/>
  <c r="F71"/>
  <c r="E71"/>
  <c r="C63" i="19"/>
  <c r="D26"/>
  <c r="BE28" i="2"/>
  <c r="D71" i="7"/>
  <c r="D84" i="9"/>
  <c r="D26" i="6"/>
  <c r="E44" i="14"/>
  <c r="F41" i="5" l="1"/>
  <c r="E41"/>
  <c r="D25" i="4"/>
  <c r="C25"/>
  <c r="CQ17" i="2"/>
  <c r="CQ14"/>
  <c r="E105" i="3"/>
  <c r="E131"/>
  <c r="F121"/>
  <c r="E24"/>
  <c r="F127"/>
  <c r="F7"/>
  <c r="F24"/>
  <c r="E43"/>
  <c r="E45"/>
  <c r="E78"/>
  <c r="F12"/>
  <c r="E7"/>
  <c r="E86"/>
  <c r="F88"/>
  <c r="F113"/>
  <c r="C4"/>
  <c r="E12"/>
  <c r="E53"/>
  <c r="F63"/>
  <c r="F78"/>
  <c r="F94"/>
  <c r="E121"/>
  <c r="E101"/>
  <c r="F105"/>
  <c r="D4"/>
  <c r="E48"/>
  <c r="F59"/>
  <c r="F116"/>
  <c r="E107"/>
  <c r="C33"/>
  <c r="F51"/>
  <c r="E28"/>
  <c r="E17"/>
  <c r="E5"/>
  <c r="E22"/>
  <c r="E34"/>
  <c r="F45"/>
  <c r="F48"/>
  <c r="F101"/>
  <c r="E127"/>
  <c r="E51"/>
  <c r="F53"/>
  <c r="E59"/>
  <c r="E88"/>
  <c r="E94"/>
  <c r="E113"/>
  <c r="E116"/>
  <c r="C135"/>
  <c r="F107"/>
  <c r="E63"/>
  <c r="D33"/>
  <c r="F86"/>
  <c r="F5"/>
  <c r="F17"/>
  <c r="F22"/>
  <c r="F28"/>
  <c r="F34"/>
  <c r="F43"/>
  <c r="F131"/>
  <c r="D135"/>
  <c r="D40" i="16"/>
  <c r="D62" i="3" l="1"/>
  <c r="D73" s="1"/>
  <c r="F4"/>
  <c r="E4"/>
  <c r="C62"/>
  <c r="C73" s="1"/>
  <c r="F135"/>
  <c r="E135"/>
  <c r="E33"/>
  <c r="F33"/>
  <c r="D34" i="15"/>
  <c r="D36" i="7"/>
  <c r="D66" i="12"/>
  <c r="D34" i="11"/>
  <c r="D26"/>
  <c r="D14"/>
  <c r="CV26" i="2"/>
  <c r="AT18"/>
  <c r="AQ18"/>
  <c r="E73" i="3" l="1"/>
  <c r="H73"/>
  <c r="C74"/>
  <c r="F62"/>
  <c r="E62"/>
  <c r="D74"/>
  <c r="F73" s="1"/>
  <c r="C34" i="11"/>
  <c r="BN21" i="2" s="1"/>
  <c r="C82" i="12"/>
  <c r="C38" i="17"/>
  <c r="D12" i="19"/>
  <c r="D67" i="18" l="1"/>
  <c r="E44" i="13"/>
  <c r="D82" i="12"/>
  <c r="D64"/>
  <c r="D67" i="6"/>
  <c r="C67"/>
  <c r="E72"/>
  <c r="F72"/>
  <c r="G32" i="1" l="1"/>
  <c r="E50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BQ14" i="2"/>
  <c r="BR14"/>
  <c r="CV22"/>
  <c r="CV21"/>
  <c r="D41" i="12"/>
  <c r="E49"/>
  <c r="F49"/>
  <c r="D40" i="11"/>
  <c r="CS23" i="2" l="1"/>
  <c r="CS18"/>
  <c r="CS14" l="1"/>
  <c r="D40" i="10"/>
  <c r="D40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2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2" i="9"/>
  <c r="E52"/>
  <c r="F52"/>
  <c r="E47" i="8"/>
  <c r="F47"/>
  <c r="E48"/>
  <c r="F48"/>
  <c r="E49"/>
  <c r="F49"/>
  <c r="E50"/>
  <c r="F50"/>
  <c r="C40"/>
  <c r="F40" s="1"/>
  <c r="F81" i="5"/>
  <c r="F76"/>
  <c r="C26"/>
  <c r="E48"/>
  <c r="F48"/>
  <c r="E48" i="12"/>
  <c r="F48"/>
  <c r="C41" i="15"/>
  <c r="F41" s="1"/>
  <c r="E42"/>
  <c r="C40" i="13"/>
  <c r="C41" i="12"/>
  <c r="F41" i="10"/>
  <c r="E44"/>
  <c r="F44"/>
  <c r="E45" i="9"/>
  <c r="F45"/>
  <c r="E44" i="8"/>
  <c r="F44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1" i="8"/>
  <c r="EL18" i="2" s="1"/>
  <c r="C77" i="8"/>
  <c r="EH18" i="2" s="1"/>
  <c r="C72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81"/>
  <c r="EL23" i="2" s="1"/>
  <c r="EI23"/>
  <c r="D64" i="13"/>
  <c r="D72"/>
  <c r="EF23" i="2" s="1"/>
  <c r="D26" i="13"/>
  <c r="AQ27" i="2"/>
  <c r="AQ25"/>
  <c r="AQ19"/>
  <c r="AR19" s="1"/>
  <c r="AQ17"/>
  <c r="AT29"/>
  <c r="AU29" s="1"/>
  <c r="BU32"/>
  <c r="BU33" s="1"/>
  <c r="E88" i="16"/>
  <c r="C81" i="14"/>
  <c r="EK24" i="2" s="1"/>
  <c r="E15" i="14"/>
  <c r="C77" i="13"/>
  <c r="EH23" i="2" s="1"/>
  <c r="E42" i="10"/>
  <c r="F42"/>
  <c r="F77" i="9"/>
  <c r="F36"/>
  <c r="E36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2" i="8"/>
  <c r="F42"/>
  <c r="E86" i="7"/>
  <c r="BR17" i="2"/>
  <c r="E42" i="7"/>
  <c r="F42"/>
  <c r="E35"/>
  <c r="F35"/>
  <c r="E58" i="6"/>
  <c r="F58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6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3" i="9"/>
  <c r="F43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68" i="9"/>
  <c r="D58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4" i="9"/>
  <c r="G12" i="1"/>
  <c r="C89" i="17"/>
  <c r="EQ27" i="2" s="1"/>
  <c r="DP14"/>
  <c r="D26" i="17"/>
  <c r="D32" i="18"/>
  <c r="C81" i="13"/>
  <c r="EK23" i="2" s="1"/>
  <c r="C26" i="11"/>
  <c r="C26" i="8"/>
  <c r="C32" i="6"/>
  <c r="E67" i="18"/>
  <c r="C64" i="15"/>
  <c r="C81" i="8"/>
  <c r="E83"/>
  <c r="F83"/>
  <c r="CG23" i="2"/>
  <c r="CF23"/>
  <c r="F42" i="13"/>
  <c r="F43"/>
  <c r="E42"/>
  <c r="E43"/>
  <c r="CG27" i="2"/>
  <c r="CF27"/>
  <c r="F40" i="17"/>
  <c r="F41"/>
  <c r="E40"/>
  <c r="E41"/>
  <c r="CP27" i="2"/>
  <c r="D7" i="10"/>
  <c r="D7" i="8"/>
  <c r="C31" i="13"/>
  <c r="EL22" i="2"/>
  <c r="EK22"/>
  <c r="D95" i="8"/>
  <c r="EU18" i="2" s="1"/>
  <c r="D65" i="6"/>
  <c r="D65" i="5"/>
  <c r="CO27" i="2"/>
  <c r="D81" i="11"/>
  <c r="EL21" i="2" s="1"/>
  <c r="D66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2" i="9"/>
  <c r="EN19" i="2" s="1"/>
  <c r="EC27"/>
  <c r="F78" i="11"/>
  <c r="F79"/>
  <c r="E78"/>
  <c r="E79"/>
  <c r="D92" i="9"/>
  <c r="EO19" i="2" s="1"/>
  <c r="F88" i="9"/>
  <c r="F89"/>
  <c r="F90"/>
  <c r="F91"/>
  <c r="F93"/>
  <c r="E88"/>
  <c r="E89"/>
  <c r="E90"/>
  <c r="E91"/>
  <c r="E93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6"/>
  <c r="BQ23" i="2" s="1"/>
  <c r="D36" i="13"/>
  <c r="E37"/>
  <c r="F37"/>
  <c r="E38"/>
  <c r="F38"/>
  <c r="E41"/>
  <c r="F41"/>
  <c r="F44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EB23" i="2"/>
  <c r="EC23"/>
  <c r="E67" i="13"/>
  <c r="F67"/>
  <c r="E68"/>
  <c r="F68"/>
  <c r="E69"/>
  <c r="F69"/>
  <c r="E70"/>
  <c r="F70"/>
  <c r="C72"/>
  <c r="E74"/>
  <c r="F74"/>
  <c r="E75"/>
  <c r="F75"/>
  <c r="E76"/>
  <c r="F76"/>
  <c r="E78"/>
  <c r="F78"/>
  <c r="E79"/>
  <c r="F79"/>
  <c r="E80"/>
  <c r="F80"/>
  <c r="E82"/>
  <c r="C83"/>
  <c r="EN23" i="2" s="1"/>
  <c r="D83" i="13"/>
  <c r="E84"/>
  <c r="F84"/>
  <c r="E85"/>
  <c r="F85"/>
  <c r="E86"/>
  <c r="F86"/>
  <c r="F87"/>
  <c r="C88"/>
  <c r="EQ23" i="2" s="1"/>
  <c r="D88" i="13"/>
  <c r="ER23" i="2" s="1"/>
  <c r="E89" i="13"/>
  <c r="F89"/>
  <c r="E90"/>
  <c r="F90"/>
  <c r="E91"/>
  <c r="E92"/>
  <c r="E93"/>
  <c r="C94"/>
  <c r="ET23" i="2" s="1"/>
  <c r="D94" i="13"/>
  <c r="EU23" i="2" s="1"/>
  <c r="E95" i="13"/>
  <c r="F95"/>
  <c r="E96"/>
  <c r="F96"/>
  <c r="E97"/>
  <c r="F97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BF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BQ19" i="2" s="1"/>
  <c r="D37" i="9"/>
  <c r="BR19" i="2" s="1"/>
  <c r="E38" i="9"/>
  <c r="F38"/>
  <c r="E39"/>
  <c r="F39"/>
  <c r="E42"/>
  <c r="F42"/>
  <c r="E44"/>
  <c r="F44"/>
  <c r="E46"/>
  <c r="F46"/>
  <c r="E47"/>
  <c r="F47"/>
  <c r="E49"/>
  <c r="F49"/>
  <c r="F50"/>
  <c r="E51"/>
  <c r="F51"/>
  <c r="C58"/>
  <c r="E60"/>
  <c r="F60"/>
  <c r="F61"/>
  <c r="E62"/>
  <c r="F62"/>
  <c r="E63"/>
  <c r="F63"/>
  <c r="E64"/>
  <c r="F64"/>
  <c r="E65"/>
  <c r="F65"/>
  <c r="C66"/>
  <c r="E67"/>
  <c r="F67"/>
  <c r="EB19" i="2"/>
  <c r="E69" i="9"/>
  <c r="F69"/>
  <c r="E70"/>
  <c r="F70"/>
  <c r="E71"/>
  <c r="F71"/>
  <c r="E72"/>
  <c r="F72"/>
  <c r="C74"/>
  <c r="E75"/>
  <c r="F75"/>
  <c r="E76"/>
  <c r="F76"/>
  <c r="E78"/>
  <c r="F78"/>
  <c r="C79"/>
  <c r="D79"/>
  <c r="EI19" i="2" s="1"/>
  <c r="E80" i="9"/>
  <c r="F80"/>
  <c r="E81"/>
  <c r="F81"/>
  <c r="F82"/>
  <c r="E83"/>
  <c r="F83"/>
  <c r="C84"/>
  <c r="EK19" i="2" s="1"/>
  <c r="E85" i="9"/>
  <c r="F85"/>
  <c r="E86"/>
  <c r="F86"/>
  <c r="C87"/>
  <c r="D87"/>
  <c r="C94"/>
  <c r="D94"/>
  <c r="ER19" i="2" s="1"/>
  <c r="E95" i="9"/>
  <c r="F95"/>
  <c r="E96"/>
  <c r="F96"/>
  <c r="E97"/>
  <c r="E98"/>
  <c r="E99"/>
  <c r="C100"/>
  <c r="ET19" i="2" s="1"/>
  <c r="D100" i="9"/>
  <c r="EU19" i="2" s="1"/>
  <c r="E101" i="9"/>
  <c r="F101"/>
  <c r="E102"/>
  <c r="F102"/>
  <c r="E103"/>
  <c r="F103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BF18" i="2" s="1"/>
  <c r="E32" i="8"/>
  <c r="F32"/>
  <c r="E33"/>
  <c r="BG18" i="2" s="1"/>
  <c r="F33" i="8"/>
  <c r="BH18" i="2" s="1"/>
  <c r="BH31" s="1"/>
  <c r="D34" i="8"/>
  <c r="BO18" i="2" s="1"/>
  <c r="E35" i="8"/>
  <c r="F35"/>
  <c r="C36"/>
  <c r="F37"/>
  <c r="F38"/>
  <c r="E41"/>
  <c r="F41"/>
  <c r="E43"/>
  <c r="F43"/>
  <c r="E45"/>
  <c r="F45"/>
  <c r="E46"/>
  <c r="F46"/>
  <c r="C56"/>
  <c r="D56"/>
  <c r="E58"/>
  <c r="F58"/>
  <c r="F59"/>
  <c r="E60"/>
  <c r="F60"/>
  <c r="E61"/>
  <c r="F61"/>
  <c r="E62"/>
  <c r="F62"/>
  <c r="E63"/>
  <c r="F63"/>
  <c r="C64"/>
  <c r="DY18" i="2" s="1"/>
  <c r="D64" i="8"/>
  <c r="DZ18" i="2" s="1"/>
  <c r="E65" i="8"/>
  <c r="F65"/>
  <c r="E67"/>
  <c r="F67"/>
  <c r="E68"/>
  <c r="F68"/>
  <c r="E69"/>
  <c r="F69"/>
  <c r="E70"/>
  <c r="F70"/>
  <c r="D72"/>
  <c r="EF18" i="2" s="1"/>
  <c r="E73" i="8"/>
  <c r="F73"/>
  <c r="F74"/>
  <c r="E75"/>
  <c r="F75"/>
  <c r="E76"/>
  <c r="F76"/>
  <c r="D77"/>
  <c r="EI18" i="2" s="1"/>
  <c r="E78" i="8"/>
  <c r="F78"/>
  <c r="E79"/>
  <c r="F79"/>
  <c r="E82"/>
  <c r="F82"/>
  <c r="C84"/>
  <c r="EN18" i="2" s="1"/>
  <c r="D84" i="8"/>
  <c r="E85"/>
  <c r="F85"/>
  <c r="E86"/>
  <c r="F86"/>
  <c r="E87"/>
  <c r="F87"/>
  <c r="F88"/>
  <c r="C89"/>
  <c r="EQ18" i="2" s="1"/>
  <c r="D89" i="8"/>
  <c r="ER18" i="2" s="1"/>
  <c r="E90" i="8"/>
  <c r="F90"/>
  <c r="E91"/>
  <c r="F91"/>
  <c r="E92"/>
  <c r="E93"/>
  <c r="E94"/>
  <c r="C95"/>
  <c r="ET18" i="2" s="1"/>
  <c r="E96" i="8"/>
  <c r="F96"/>
  <c r="E97"/>
  <c r="F97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B16" i="2"/>
  <c r="E68" i="6"/>
  <c r="F68"/>
  <c r="E69"/>
  <c r="F69"/>
  <c r="E70"/>
  <c r="F70"/>
  <c r="E71"/>
  <c r="F71"/>
  <c r="D73"/>
  <c r="EF16" i="2" s="1"/>
  <c r="E74" i="6"/>
  <c r="F74"/>
  <c r="E75"/>
  <c r="F75"/>
  <c r="E77"/>
  <c r="F77"/>
  <c r="C80"/>
  <c r="D80"/>
  <c r="EI16" i="2" s="1"/>
  <c r="E81" i="6"/>
  <c r="F81"/>
  <c r="E82"/>
  <c r="F82"/>
  <c r="E83"/>
  <c r="F83"/>
  <c r="C84"/>
  <c r="EK16" i="2" s="1"/>
  <c r="D84" i="6"/>
  <c r="EL16" i="2" s="1"/>
  <c r="E85" i="6"/>
  <c r="F85"/>
  <c r="C86"/>
  <c r="EN16" i="2" s="1"/>
  <c r="D86" i="6"/>
  <c r="EO16" i="2" s="1"/>
  <c r="E87" i="6"/>
  <c r="F87"/>
  <c r="E88"/>
  <c r="F88"/>
  <c r="E89"/>
  <c r="F89"/>
  <c r="F90"/>
  <c r="C91"/>
  <c r="EQ16" i="2" s="1"/>
  <c r="D91" i="6"/>
  <c r="ER16" i="2" s="1"/>
  <c r="E92" i="6"/>
  <c r="F92"/>
  <c r="E93"/>
  <c r="F93"/>
  <c r="E94"/>
  <c r="E95"/>
  <c r="E96"/>
  <c r="C97"/>
  <c r="D97"/>
  <c r="EU16" i="2" s="1"/>
  <c r="E98" i="6"/>
  <c r="F98"/>
  <c r="E99"/>
  <c r="F99"/>
  <c r="E100"/>
  <c r="F100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7" i="9"/>
  <c r="F75" i="11"/>
  <c r="E77" i="12"/>
  <c r="F74" i="17"/>
  <c r="C73"/>
  <c r="EE27" i="2" s="1"/>
  <c r="E74" i="17"/>
  <c r="E80" i="8"/>
  <c r="F80"/>
  <c r="E74"/>
  <c r="CC20" i="2"/>
  <c r="C72" i="12"/>
  <c r="C38" i="19"/>
  <c r="F39"/>
  <c r="D25" i="13" l="1"/>
  <c r="CO31" i="2"/>
  <c r="D25" i="16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8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E41" i="9"/>
  <c r="EB15" i="2"/>
  <c r="ED15" s="1"/>
  <c r="E5" i="12"/>
  <c r="F55" i="16"/>
  <c r="E40" i="8"/>
  <c r="CK27" i="2"/>
  <c r="E72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6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0"/>
  <c r="F20"/>
  <c r="DU29" i="2"/>
  <c r="AF28"/>
  <c r="E26" i="17"/>
  <c r="E26" i="14"/>
  <c r="E66"/>
  <c r="CN23" i="2"/>
  <c r="EA23"/>
  <c r="W21"/>
  <c r="E37" i="11"/>
  <c r="EA21" i="2"/>
  <c r="N21"/>
  <c r="F14" i="9"/>
  <c r="E92"/>
  <c r="CN18" i="2"/>
  <c r="F56" i="8"/>
  <c r="E7"/>
  <c r="W18" i="2"/>
  <c r="E34" i="7"/>
  <c r="F67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4"/>
  <c r="Q22" i="2"/>
  <c r="E94" i="11"/>
  <c r="F41" i="9"/>
  <c r="E20"/>
  <c r="F37"/>
  <c r="F87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1" i="8"/>
  <c r="F17" i="7"/>
  <c r="DJ16" i="2"/>
  <c r="F38" i="6"/>
  <c r="F86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4" i="13"/>
  <c r="DO23" i="2"/>
  <c r="F56" i="13"/>
  <c r="D98"/>
  <c r="F88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6" i="9"/>
  <c r="DK19" i="2"/>
  <c r="DX19"/>
  <c r="Q19"/>
  <c r="K19"/>
  <c r="E66" i="8"/>
  <c r="CE18" i="2"/>
  <c r="K18"/>
  <c r="BL31"/>
  <c r="E89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6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7" i="9"/>
  <c r="E66"/>
  <c r="DO19" i="2"/>
  <c r="E34" i="9"/>
  <c r="F26"/>
  <c r="EV18" i="2"/>
  <c r="EJ18"/>
  <c r="F20" i="8"/>
  <c r="E95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1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0" i="6"/>
  <c r="F17"/>
  <c r="F87" i="7"/>
  <c r="F29"/>
  <c r="F5"/>
  <c r="E56" i="8"/>
  <c r="E17"/>
  <c r="E79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4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7" i="8"/>
  <c r="H20" i="1"/>
  <c r="CT15" i="2"/>
  <c r="E67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2" i="8"/>
  <c r="D98" i="11"/>
  <c r="F56"/>
  <c r="F58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7" i="8"/>
  <c r="AC15" i="2"/>
  <c r="EU14"/>
  <c r="EV14" s="1"/>
  <c r="ES17"/>
  <c r="E7" i="13"/>
  <c r="F34" i="9"/>
  <c r="E34" i="15"/>
  <c r="F95" i="18"/>
  <c r="DO17" i="2"/>
  <c r="F92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6" i="13"/>
  <c r="F72" i="8"/>
  <c r="C98"/>
  <c r="D98" i="14"/>
  <c r="E81" i="13"/>
  <c r="E20" i="12"/>
  <c r="F83" i="15"/>
  <c r="E91" i="5"/>
  <c r="F17" i="15"/>
  <c r="EU17" i="2"/>
  <c r="EV17" s="1"/>
  <c r="E84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4" i="13"/>
  <c r="F17" i="18"/>
  <c r="DR14" i="2"/>
  <c r="F17" i="11"/>
  <c r="F84" i="6"/>
  <c r="F77" i="13"/>
  <c r="F80" i="16"/>
  <c r="F61" i="19"/>
  <c r="E14" i="18"/>
  <c r="F20" i="14"/>
  <c r="Q25" i="2"/>
  <c r="CK25"/>
  <c r="Z22"/>
  <c r="EK20"/>
  <c r="EM20" s="1"/>
  <c r="EH16"/>
  <c r="EJ16" s="1"/>
  <c r="E58" i="9"/>
  <c r="F7"/>
  <c r="E64" i="15"/>
  <c r="F81" i="13"/>
  <c r="E93" i="7"/>
  <c r="E5" i="6"/>
  <c r="D25" i="10"/>
  <c r="DN31" i="2"/>
  <c r="DN33" s="1"/>
  <c r="E37" i="12"/>
  <c r="F64"/>
  <c r="EC28" i="2"/>
  <c r="AU24"/>
  <c r="AR16"/>
  <c r="E65" i="6"/>
  <c r="DJ18" i="2"/>
  <c r="F17" i="19"/>
  <c r="E29" i="4"/>
  <c r="E80" i="16"/>
  <c r="E100" i="9"/>
  <c r="DJ19" i="2"/>
  <c r="F14" i="4"/>
  <c r="E77" i="15"/>
  <c r="E94"/>
  <c r="E82" i="12"/>
  <c r="E78" i="19"/>
  <c r="F29" i="10"/>
  <c r="E84"/>
  <c r="F66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7" i="6"/>
  <c r="N28" i="2"/>
  <c r="D97" i="7"/>
  <c r="AI28" i="2"/>
  <c r="CN21"/>
  <c r="K14"/>
  <c r="EA28"/>
  <c r="CK21"/>
  <c r="F57" i="6"/>
  <c r="F7"/>
  <c r="DM31" i="2"/>
  <c r="DM33" s="1"/>
  <c r="CE26"/>
  <c r="CA26"/>
  <c r="CA29"/>
  <c r="CA28"/>
  <c r="CA27"/>
  <c r="CO33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7" i="6"/>
  <c r="E55" i="7"/>
  <c r="F55"/>
  <c r="F38" i="19"/>
  <c r="EA17" i="2"/>
  <c r="F14" i="5"/>
  <c r="EV19" i="2"/>
  <c r="E26" i="9"/>
  <c r="E31" i="10"/>
  <c r="F5"/>
  <c r="E77" i="13"/>
  <c r="F91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6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7" i="9"/>
  <c r="F46" i="17"/>
  <c r="F34"/>
  <c r="E72" i="12"/>
  <c r="AC26" i="2"/>
  <c r="DU24"/>
  <c r="CH24"/>
  <c r="AO19"/>
  <c r="N19"/>
  <c r="DU18"/>
  <c r="E86" i="6"/>
  <c r="F17" i="9"/>
  <c r="F82" i="10"/>
  <c r="E5"/>
  <c r="E88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5" i="6"/>
  <c r="F35"/>
  <c r="E29" i="7"/>
  <c r="E17"/>
  <c r="F64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4" i="8"/>
  <c r="F89" i="10"/>
  <c r="F14"/>
  <c r="F84" i="12"/>
  <c r="F5" i="13"/>
  <c r="F83" i="14"/>
  <c r="E26" i="15"/>
  <c r="F12"/>
  <c r="E31" i="16"/>
  <c r="F20" i="17"/>
  <c r="F65" i="18"/>
  <c r="E20" i="19"/>
  <c r="Z26" i="2"/>
  <c r="E64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89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9" i="9"/>
  <c r="E5"/>
  <c r="F5"/>
  <c r="E77" i="10"/>
  <c r="EI20" i="2"/>
  <c r="EI21"/>
  <c r="EJ21" s="1"/>
  <c r="E77" i="11"/>
  <c r="E31"/>
  <c r="E26"/>
  <c r="F26"/>
  <c r="E32" i="12"/>
  <c r="F32"/>
  <c r="E36" i="13"/>
  <c r="BR23" i="2"/>
  <c r="BS23" s="1"/>
  <c r="F36" i="13"/>
  <c r="E14"/>
  <c r="F14"/>
  <c r="F20" i="16"/>
  <c r="E20"/>
  <c r="E29" i="17"/>
  <c r="F29"/>
  <c r="D25"/>
  <c r="E61" i="19"/>
  <c r="DY29" i="2"/>
  <c r="EA29" s="1"/>
  <c r="EK18"/>
  <c r="E81" i="8"/>
  <c r="C25"/>
  <c r="F26"/>
  <c r="G16" i="1"/>
  <c r="D16" s="1"/>
  <c r="E68" i="9"/>
  <c r="EC19" i="2"/>
  <c r="F68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1" i="6"/>
  <c r="F94" i="9"/>
  <c r="E89" i="10"/>
  <c r="EV23" i="2"/>
  <c r="F65" i="5"/>
  <c r="E32" i="18"/>
  <c r="CK18" i="2"/>
  <c r="G13" i="1"/>
  <c r="BF14" i="2"/>
  <c r="E31" i="4"/>
  <c r="E5" i="5"/>
  <c r="F5"/>
  <c r="ET16" i="2"/>
  <c r="E97" i="6"/>
  <c r="E14"/>
  <c r="D4"/>
  <c r="F14"/>
  <c r="EQ19" i="2"/>
  <c r="E94" i="9"/>
  <c r="EE19" i="2"/>
  <c r="C104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6" i="6"/>
  <c r="C73"/>
  <c r="F76"/>
  <c r="E73" i="7"/>
  <c r="F73"/>
  <c r="F79"/>
  <c r="C76"/>
  <c r="CR31" i="2"/>
  <c r="CR33" s="1"/>
  <c r="CT19"/>
  <c r="F73" i="17"/>
  <c r="CN28" i="2"/>
  <c r="F31" i="8"/>
  <c r="E17" i="9"/>
  <c r="F31" i="11"/>
  <c r="C98" i="13"/>
  <c r="F88" i="14"/>
  <c r="C25"/>
  <c r="E14" i="16"/>
  <c r="D104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4" i="9"/>
  <c r="F84"/>
  <c r="EL19" i="2"/>
  <c r="F12" i="10"/>
  <c r="C4"/>
  <c r="F64" i="11"/>
  <c r="E20"/>
  <c r="F20"/>
  <c r="E5"/>
  <c r="F5"/>
  <c r="F17" i="12"/>
  <c r="C4"/>
  <c r="E17"/>
  <c r="F83" i="13"/>
  <c r="EO23" i="2"/>
  <c r="EP23" s="1"/>
  <c r="E83" i="13"/>
  <c r="EE23" i="2"/>
  <c r="F72" i="13"/>
  <c r="F56" i="14"/>
  <c r="E56"/>
  <c r="E12"/>
  <c r="D4"/>
  <c r="EL27" i="2"/>
  <c r="D4" i="17"/>
  <c r="F14"/>
  <c r="E14"/>
  <c r="F30" i="18"/>
  <c r="E30"/>
  <c r="C25"/>
  <c r="E14" i="19"/>
  <c r="F14"/>
  <c r="F74" i="9"/>
  <c r="EF19" i="2"/>
  <c r="E52" i="4"/>
  <c r="F52"/>
  <c r="DK20" i="2"/>
  <c r="DR20"/>
  <c r="DO14"/>
  <c r="DK14"/>
  <c r="F35" i="12"/>
  <c r="E35"/>
  <c r="E40" i="13"/>
  <c r="F40"/>
  <c r="E7" i="5"/>
  <c r="F7"/>
  <c r="EB27" i="2"/>
  <c r="F67" i="17"/>
  <c r="E13" i="7"/>
  <c r="Y17" i="2"/>
  <c r="F13" i="7"/>
  <c r="Y19" i="2"/>
  <c r="G19" s="1"/>
  <c r="E13" i="9"/>
  <c r="D12"/>
  <c r="F95" i="8"/>
  <c r="CE23" i="2"/>
  <c r="K22"/>
  <c r="E17" i="5"/>
  <c r="F17"/>
  <c r="E63" i="7"/>
  <c r="F63"/>
  <c r="F84" i="8"/>
  <c r="E84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3" i="13"/>
  <c r="F73"/>
  <c r="C72" i="14"/>
  <c r="F75"/>
  <c r="F100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2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8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9" i="13"/>
  <c r="C51" s="1"/>
  <c r="E98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40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1" i="6"/>
  <c r="E73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8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4" i="9"/>
  <c r="E104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39" i="8"/>
  <c r="F4"/>
  <c r="E4"/>
  <c r="D39" i="1"/>
  <c r="H39"/>
  <c r="G28"/>
  <c r="E98" i="13"/>
  <c r="F72" i="10"/>
  <c r="C99"/>
  <c r="E99" s="1"/>
  <c r="F25" i="18"/>
  <c r="DL20" i="2"/>
  <c r="C39" i="8"/>
  <c r="C51" s="1"/>
  <c r="D39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3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2" i="13" l="1"/>
  <c r="C52" i="12"/>
  <c r="D53" i="18"/>
  <c r="F51" i="11"/>
  <c r="E10" i="1"/>
  <c r="C52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3" i="9"/>
  <c r="C54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3" i="6"/>
  <c r="BP31" i="2"/>
  <c r="H16"/>
  <c r="DI14"/>
  <c r="EW19"/>
  <c r="EA31"/>
  <c r="DG21"/>
  <c r="DI21" s="1"/>
  <c r="EW14"/>
  <c r="EW22"/>
  <c r="C51" i="7"/>
  <c r="F101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1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9" i="13"/>
  <c r="D51"/>
  <c r="E39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2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39" i="8"/>
  <c r="D51"/>
  <c r="E39"/>
  <c r="DG26" i="2"/>
  <c r="EW26" s="1"/>
  <c r="EG26"/>
  <c r="J36" i="1"/>
  <c r="E19" i="2"/>
  <c r="EX19"/>
  <c r="C18"/>
  <c r="H18"/>
  <c r="F31"/>
  <c r="F33" s="1"/>
  <c r="J37" i="1"/>
  <c r="EP31" i="2"/>
  <c r="E4" i="9"/>
  <c r="F4"/>
  <c r="D40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3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40" i="9"/>
  <c r="D53"/>
  <c r="F40"/>
  <c r="E23" i="2"/>
  <c r="EX23"/>
  <c r="EY23" s="1"/>
  <c r="EG31"/>
  <c r="K31" i="1"/>
  <c r="F39" i="7"/>
  <c r="D50"/>
  <c r="E39"/>
  <c r="I33" i="1"/>
  <c r="K33" s="1"/>
  <c r="EX17" i="2"/>
  <c r="EY17" s="1"/>
  <c r="E17"/>
  <c r="D52" i="13"/>
  <c r="E51"/>
  <c r="F51"/>
  <c r="E7" i="1"/>
  <c r="K7"/>
  <c r="F51" i="8"/>
  <c r="D52"/>
  <c r="E51"/>
  <c r="E52" i="6"/>
  <c r="F52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4" i="9"/>
  <c r="F53"/>
  <c r="E53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<sst xmlns="http://schemas.openxmlformats.org/spreadsheetml/2006/main" count="2852" uniqueCount="441">
  <si>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</si>
  <si>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</si>
  <si>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</si>
  <si>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</si>
  <si>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</si>
  <si>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</si>
  <si>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</si>
  <si>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</si>
  <si>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</si>
  <si>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</si>
  <si>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</si>
  <si>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</si>
  <si>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</si>
  <si>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</si>
  <si>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</si>
  <si>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</si>
  <si>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</si>
  <si>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</si>
  <si>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</si>
  <si>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</si>
  <si>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</si>
  <si>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</si>
  <si>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</si>
  <si>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</si>
  <si>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</si>
  <si>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</si>
  <si>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</si>
  <si>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</si>
  <si>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</si>
  <si>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</si>
  <si>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</si>
  <si>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</si>
  <si>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</si>
  <si>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</si>
  <si>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</si>
  <si>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</si>
  <si>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</si>
  <si>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</si>
  <si>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</si>
  <si>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</si>
  <si>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</si>
  <si>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</si>
  <si>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</si>
  <si>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</si>
  <si>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</si>
  <si>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</si>
  <si>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</si>
  <si>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</si>
  <si>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</si>
  <si>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</si>
  <si>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</si>
  <si>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</si>
  <si>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</si>
  <si>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</si>
  <si>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</si>
  <si>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</si>
  <si>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</si>
  <si>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</si>
  <si>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</si>
  <si>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</si>
  <si>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</si>
  <si>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</si>
  <si>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</si>
  <si>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</si>
  <si>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</si>
  <si>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</si>
  <si>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</si>
  <si>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</si>
  <si>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</si>
  <si>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</si>
  <si>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</si>
  <si>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</si>
  <si>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</si>
  <si>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</si>
  <si>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</si>
  <si>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</si>
  <si>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</si>
  <si>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</si>
  <si>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</si>
  <si>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</si>
  <si>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</si>
  <si>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</si>
  <si>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</si>
  <si>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</si>
  <si>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</si>
  <si>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</si>
  <si>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</si>
  <si>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</si>
  <si>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</si>
  <si>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</si>
  <si>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</si>
  <si>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</si>
  <si>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</si>
  <si>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</si>
  <si>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</si>
  <si>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</si>
  <si>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</si>
  <si>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</si>
  <si>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</si>
  <si>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</si>
  <si>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</si>
  <si>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</si>
  <si>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</si>
  <si>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</si>
  <si>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</si>
  <si>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</si>
  <si>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</si>
  <si>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</si>
  <si>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</si>
  <si>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</si>
  <si>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</si>
  <si>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</si>
  <si>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</si>
  <si>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</si>
  <si>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</si>
  <si>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</si>
  <si>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</si>
  <si>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</si>
  <si>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</si>
  <si>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</si>
  <si>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</si>
  <si>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</si>
  <si>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</si>
  <si>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</si>
  <si>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</si>
  <si>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</si>
  <si>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</si>
  <si>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</si>
  <si>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</si>
  <si>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</si>
  <si>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</si>
  <si>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</si>
  <si>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</si>
  <si>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</si>
  <si>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</si>
  <si>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</si>
  <si>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</si>
  <si>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</si>
  <si>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</si>
  <si>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</si>
  <si>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</si>
  <si>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</si>
  <si>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</si>
  <si>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</si>
  <si>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</si>
  <si>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</si>
  <si>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</si>
  <si>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</si>
  <si>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</si>
  <si>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</si>
  <si>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</si>
  <si>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</si>
  <si>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</si>
  <si>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</si>
  <si>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</si>
  <si>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</si>
  <si>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</si>
  <si>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</si>
  <si>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</si>
  <si>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</si>
  <si>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</si>
  <si>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</si>
  <si>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</si>
  <si>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</si>
  <si>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</si>
  <si>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</si>
  <si>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</si>
  <si>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</si>
  <si>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</si>
  <si>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</si>
  <si>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</si>
  <si>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</si>
  <si>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</si>
  <si>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</si>
  <si>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</si>
  <si>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</si>
  <si>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</si>
  <si>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</si>
  <si>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</si>
  <si>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</si>
  <si>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</si>
  <si>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</si>
  <si>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</si>
  <si>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</si>
  <si>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</si>
  <si>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</si>
  <si>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</si>
  <si>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</si>
  <si>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</si>
  <si>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</si>
  <si>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</si>
  <si>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</si>
  <si>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</si>
  <si>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</si>
  <si>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</si>
  <si>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</si>
  <si>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</si>
  <si>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</si>
  <si>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</si>
  <si>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</si>
  <si>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</si>
  <si>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</si>
  <si>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</si>
  <si>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</si>
  <si>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</si>
  <si>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</si>
  <si>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</si>
  <si>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</si>
  <si>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</si>
  <si>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</si>
  <si>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</si>
  <si>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</si>
  <si>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</si>
  <si>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</si>
  <si>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</si>
  <si>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</si>
  <si>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</si>
  <si>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</si>
  <si>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</si>
  <si>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</si>
  <si>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</si>
  <si>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</si>
  <si>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</si>
  <si>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</si>
  <si>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</si>
  <si>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</si>
  <si>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</si>
  <si>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</si>
  <si>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</si>
  <si>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</si>
  <si>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</si>
  <si>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</si>
  <si>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</si>
  <si>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</si>
  <si>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</si>
  <si>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</si>
  <si>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</si>
  <si>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</si>
  <si>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</si>
  <si>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</si>
  <si>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</si>
  <si>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</si>
  <si>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</si>
  <si>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</si>
  <si>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</si>
  <si>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</si>
  <si>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</si>
  <si>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</si>
  <si>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</si>
  <si>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</si>
  <si>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</si>
  <si>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</si>
  <si>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</si>
  <si>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</si>
  <si>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</si>
  <si>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</si>
  <si>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</si>
  <si>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</si>
  <si>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</si>
  <si>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</si>
  <si>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</si>
  <si>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</si>
  <si>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</si>
  <si>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</si>
  <si>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</si>
  <si>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</si>
  <si>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</si>
  <si>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</si>
  <si>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</si>
  <si>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</si>
  <si>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</si>
  <si>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</si>
  <si>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</si>
  <si>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</si>
  <si>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</si>
  <si>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</si>
  <si>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</si>
  <si>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</si>
  <si>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</si>
  <si>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</si>
  <si>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</si>
  <si>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</si>
  <si>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</si>
  <si>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</si>
  <si>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</si>
  <si>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</si>
  <si>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</si>
  <si>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</si>
  <si>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</si>
  <si>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</si>
  <si>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</si>
  <si>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</si>
  <si>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</si>
  <si>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</si>
  <si>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</si>
  <si>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</si>
  <si>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</si>
  <si>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</si>
  <si>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</si>
  <si>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</si>
  <si>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</si>
  <si>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</si>
  <si>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</si>
  <si>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</si>
  <si>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</si>
  <si>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</si>
  <si>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</si>
  <si>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</si>
  <si>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</si>
  <si>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</si>
  <si>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</si>
  <si>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</si>
  <si>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</si>
  <si>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</si>
  <si>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</si>
  <si>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</si>
  <si>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</si>
  <si>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</si>
  <si>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</si>
  <si>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</si>
  <si>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</si>
  <si>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</si>
  <si>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</si>
  <si>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</si>
  <si>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</si>
  <si>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</si>
  <si>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</si>
  <si>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</si>
  <si>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</si>
  <si>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</si>
  <si>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</si>
  <si>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</si>
  <si>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</si>
  <si>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</si>
  <si>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</si>
  <si>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</si>
  <si>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</si>
  <si>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</si>
  <si>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</si>
  <si>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</si>
  <si>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</si>
  <si>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</si>
  <si>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</si>
  <si>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</si>
  <si>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</si>
  <si>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</si>
  <si>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</si>
  <si>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</si>
  <si>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</si>
  <si>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</si>
  <si>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</si>
  <si>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</si>
  <si>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</si>
  <si>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</si>
  <si>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</si>
  <si>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</si>
  <si>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</si>
  <si>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</si>
  <si>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</si>
  <si>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</si>
  <si>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</si>
  <si>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</si>
  <si>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</si>
  <si>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</si>
  <si>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</si>
  <si>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</si>
  <si>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</si>
  <si>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</si>
  <si>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</si>
  <si>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</si>
  <si>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</si>
  <si>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</si>
  <si>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</si>
  <si>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</si>
  <si>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</si>
  <si>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</si>
  <si>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</si>
  <si>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</si>
  <si>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</si>
  <si>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</si>
  <si>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</si>
  <si>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</si>
  <si>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</si>
  <si>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</si>
  <si>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</si>
  <si>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</si>
  <si>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</si>
  <si>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</si>
  <si>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</si>
  <si>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</si>
  <si>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</si>
  <si>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</si>
  <si>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</si>
  <si>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</si>
  <si>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</si>
  <si>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</si>
  <si>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</si>
  <si>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</si>
  <si>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</si>
  <si>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</si>
  <si>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</si>
  <si>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Денежные взыскания за нарушение законодательства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</si>
  <si>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</si>
  <si>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</si>
  <si>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</si>
  <si>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</si>
  <si>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</si>
  <si>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</si>
  <si>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</si>
  <si>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</si>
  <si>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>Административные штрафы, установленные Кодексом Российской Федерации об административных правонарушениях</t>
  </si>
  <si>
    <t>Платежи в целях возхмещения причиненного ущерба (убытка)</t>
  </si>
  <si>
    <t>Платежи,уплачиваемые в целях возмещения вреда</t>
  </si>
  <si>
    <t>Штрафы, неустойки, пени,уплаченные в соответствии с законом или договорам в случае неисполнения или ненадлежащего исполнения обязательств</t>
  </si>
  <si>
    <t>ШТРАФЫ,САНКЦИИ,ВОЗМЕЩЕНИЕ УЩЕРБА</t>
  </si>
  <si>
    <t>Штрафы,неустойки,пени, уплаченные в соответствии с законом или договорам</t>
  </si>
  <si>
    <t xml:space="preserve">                                                        Моргаушского района на 01.08.2020 г. </t>
  </si>
  <si>
    <t>исполнено на 01.08.2020 г.</t>
  </si>
  <si>
    <t xml:space="preserve">исполнено на 01.08.2020 г. </t>
  </si>
  <si>
    <t>об исполнении бюджетов поселений  Моргаушского района  на 1 августа 2020 г.</t>
  </si>
  <si>
    <t>Анализ исполнения консолидированного бюджета Моргаушского районана 01.08.2020 г.</t>
  </si>
  <si>
    <t xml:space="preserve">                     Анализ исполнения бюджета Александровского сельского поселения на 01.08.2020 г.</t>
  </si>
  <si>
    <t>исполнен на 01.08.2020 г.</t>
  </si>
  <si>
    <t>исполнено на 01.08.2020 г</t>
  </si>
  <si>
    <t xml:space="preserve">                     Анализ исполнения бюджета Большесундырского сельского поселения на 01.08.2020 г.</t>
  </si>
  <si>
    <t xml:space="preserve">                     Анализ исполнения бюджета Ильинского сельского поселения на 01.08.2020 г.</t>
  </si>
  <si>
    <t xml:space="preserve">                     Анализ исполнения бюджета Кадикасинского сельского поселения на 01.08.2020 г.</t>
  </si>
  <si>
    <t xml:space="preserve">Штрафы, неустойки, пени уплаченные в случае просрочки исполнения поставщиком </t>
  </si>
  <si>
    <t xml:space="preserve">                     Анализ исполнения бюджета Моргаушского сельского поселения на 01.08.2020 г.</t>
  </si>
  <si>
    <t xml:space="preserve">                     Анализ исполнения бюджета Москакасинского сельского поселения на 01.08.2020 г.</t>
  </si>
  <si>
    <t xml:space="preserve">                     Анализ исполнения бюджета Орининского сельского поселения на 01.08.2020 г.</t>
  </si>
  <si>
    <t xml:space="preserve">                     Анализ исполнения бюджета Сятракасинского сельского поселения на 01.08.2020 г.</t>
  </si>
  <si>
    <t xml:space="preserve">                     Анализ исполнения бюджета Тораевского сельского поселения на 01.08.2020 г.</t>
  </si>
  <si>
    <t xml:space="preserve">                     Анализ исполнения бюджета Хорнойского сельского поселения на 01.08.2020 г.</t>
  </si>
  <si>
    <t xml:space="preserve">                     Анализ исполнения бюджета Чуманкасинского сельского поселения на 01.08.2020 г.</t>
  </si>
  <si>
    <t xml:space="preserve">                     Анализ исполнения бюджета Шатьмапосинского сельского поселения на 01.08.2020 г.</t>
  </si>
  <si>
    <t xml:space="preserve">                     Анализ исполнения бюджета Юнгинского сельского поселения на 01.08.2020 г.</t>
  </si>
  <si>
    <t>исполнено на 01.08.2020г.</t>
  </si>
  <si>
    <t xml:space="preserve">                     Анализ исполнения бюджета Юськасинского сельского поселения на 01.08.2020 г.</t>
  </si>
  <si>
    <t xml:space="preserve">                     Анализ исполнения бюджета Ярабайкасинского сельского поселения на 01.08.2020 г.</t>
  </si>
  <si>
    <t xml:space="preserve">                     Анализ исполнения бюджета Ярославского сельского поселения на 01.08.2020 г.</t>
  </si>
</sst>
</file>

<file path=xl/styles.xml><?xml version="1.0" encoding="utf-8"?>
<styleSheet xmlns="http://schemas.openxmlformats.org/spreadsheetml/2006/main">
  <numFmts count="2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  <numFmt numFmtId="186" formatCode="_(* #,##0.000_);_(* \(#,##0.000\);_(* &quot;-&quot;??_);_(@_)"/>
    <numFmt numFmtId="187" formatCode="#,##0.000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46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>
      <alignment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0" fontId="18" fillId="0" borderId="1" xfId="11" applyNumberFormat="1" applyFont="1" applyBorder="1" applyAlignment="1">
      <alignment horizontal="center"/>
    </xf>
    <xf numFmtId="167" fontId="3" fillId="0" borderId="1" xfId="12" applyNumberFormat="1" applyFont="1" applyBorder="1" applyAlignment="1">
      <alignment horizontal="right" vertical="center"/>
    </xf>
    <xf numFmtId="167" fontId="3" fillId="3" borderId="1" xfId="12" applyNumberFormat="1" applyFont="1" applyFill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0" fontId="5" fillId="0" borderId="1" xfId="12" applyNumberFormat="1" applyFont="1" applyBorder="1" applyAlignment="1">
      <alignment horizontal="center"/>
    </xf>
    <xf numFmtId="176" fontId="3" fillId="0" borderId="1" xfId="12" applyNumberFormat="1" applyFont="1" applyBorder="1" applyAlignment="1">
      <alignment horizontal="right" vertical="center"/>
    </xf>
    <xf numFmtId="175" fontId="3" fillId="0" borderId="1" xfId="9" applyNumberFormat="1" applyFont="1" applyBorder="1" applyAlignment="1">
      <alignment horizontal="right" vertical="center"/>
    </xf>
    <xf numFmtId="176" fontId="3" fillId="0" borderId="1" xfId="6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4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69" fontId="18" fillId="0" borderId="1" xfId="11" applyNumberFormat="1" applyFont="1" applyBorder="1" applyAlignment="1">
      <alignment horizontal="right" vertical="center"/>
    </xf>
    <xf numFmtId="166" fontId="3" fillId="5" borderId="1" xfId="12" applyNumberFormat="1" applyFont="1" applyFill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66" fontId="3" fillId="3" borderId="1" xfId="12" applyNumberFormat="1" applyFont="1" applyFill="1" applyBorder="1" applyAlignment="1">
      <alignment horizontal="right" vertical="center"/>
    </xf>
    <xf numFmtId="168" fontId="3" fillId="3" borderId="8" xfId="12" applyNumberFormat="1" applyFont="1" applyFill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172" fontId="3" fillId="0" borderId="1" xfId="11" applyNumberFormat="1" applyFont="1" applyBorder="1" applyAlignment="1">
      <alignment horizontal="right" vertical="center"/>
    </xf>
    <xf numFmtId="172" fontId="27" fillId="0" borderId="1" xfId="0" applyNumberFormat="1" applyFont="1" applyFill="1" applyBorder="1" applyAlignment="1">
      <alignment vertical="center" wrapText="1"/>
    </xf>
    <xf numFmtId="172" fontId="27" fillId="5" borderId="1" xfId="0" applyNumberFormat="1" applyFont="1" applyFill="1" applyBorder="1" applyAlignment="1">
      <alignment vertical="center" wrapText="1"/>
    </xf>
    <xf numFmtId="172" fontId="31" fillId="3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 applyProtection="1">
      <alignment vertical="center" wrapText="1"/>
      <protection locked="0"/>
    </xf>
    <xf numFmtId="172" fontId="27" fillId="5" borderId="1" xfId="0" applyNumberFormat="1" applyFont="1" applyFill="1" applyBorder="1" applyAlignment="1" applyProtection="1">
      <alignment vertical="center" wrapText="1"/>
      <protection locked="0"/>
    </xf>
    <xf numFmtId="172" fontId="27" fillId="0" borderId="1" xfId="0" applyNumberFormat="1" applyFont="1" applyFill="1" applyBorder="1" applyAlignment="1" applyProtection="1">
      <alignment vertical="center" wrapText="1"/>
      <protection locked="0"/>
    </xf>
    <xf numFmtId="172" fontId="31" fillId="0" borderId="1" xfId="0" applyNumberFormat="1" applyFont="1" applyFill="1" applyBorder="1" applyAlignment="1">
      <alignment vertical="center" wrapText="1"/>
    </xf>
    <xf numFmtId="168" fontId="3" fillId="0" borderId="8" xfId="11" applyNumberFormat="1" applyFont="1" applyBorder="1" applyAlignment="1">
      <alignment horizontal="right" vertical="center"/>
    </xf>
    <xf numFmtId="182" fontId="3" fillId="0" borderId="1" xfId="11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73" fontId="3" fillId="3" borderId="1" xfId="12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right" vertical="center"/>
    </xf>
    <xf numFmtId="187" fontId="3" fillId="0" borderId="1" xfId="11" applyNumberFormat="1" applyFont="1" applyBorder="1" applyAlignment="1">
      <alignment horizontal="right" vertical="center"/>
    </xf>
    <xf numFmtId="186" fontId="3" fillId="0" borderId="1" xfId="12" applyNumberFormat="1" applyFont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168" fontId="19" fillId="5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  <xf numFmtId="166" fontId="18" fillId="5" borderId="1" xfId="9" applyNumberFormat="1" applyFont="1" applyFill="1" applyBorder="1" applyAlignment="1">
      <alignment horizontal="right" vertical="center"/>
    </xf>
    <xf numFmtId="166" fontId="18" fillId="5" borderId="1" xfId="12" applyNumberFormat="1" applyFont="1" applyFill="1" applyBorder="1" applyAlignment="1">
      <alignment horizontal="right" vertic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5.xml"/><Relationship Id="rId769" Type="http://schemas.openxmlformats.org/officeDocument/2006/relationships/revisionLog" Target="revisionLog12.xml"/><Relationship Id="rId366" Type="http://schemas.openxmlformats.org/officeDocument/2006/relationships/revisionLog" Target="revisionLog111.xml"/><Relationship Id="rId531" Type="http://schemas.openxmlformats.org/officeDocument/2006/relationships/revisionLog" Target="revisionLog141.xml"/><Relationship Id="rId573" Type="http://schemas.openxmlformats.org/officeDocument/2006/relationships/revisionLog" Target="revisionLog112.xml"/><Relationship Id="rId629" Type="http://schemas.openxmlformats.org/officeDocument/2006/relationships/revisionLog" Target="revisionLog161.xml"/><Relationship Id="rId780" Type="http://schemas.openxmlformats.org/officeDocument/2006/relationships/revisionLog" Target="revisionLog13.xml"/><Relationship Id="rId433" Type="http://schemas.openxmlformats.org/officeDocument/2006/relationships/revisionLog" Target="revisionLog18.xml"/><Relationship Id="rId836" Type="http://schemas.openxmlformats.org/officeDocument/2006/relationships/revisionLog" Target="revisionLog14.xml"/><Relationship Id="rId475" Type="http://schemas.openxmlformats.org/officeDocument/2006/relationships/revisionLog" Target="revisionLog1611.xml"/><Relationship Id="rId640" Type="http://schemas.openxmlformats.org/officeDocument/2006/relationships/revisionLog" Target="revisionLog17.xml"/><Relationship Id="rId682" Type="http://schemas.openxmlformats.org/officeDocument/2006/relationships/revisionLog" Target="revisionLog113.xml"/><Relationship Id="rId738" Type="http://schemas.openxmlformats.org/officeDocument/2006/relationships/revisionLog" Target="revisionLog115.xml"/><Relationship Id="rId377" Type="http://schemas.openxmlformats.org/officeDocument/2006/relationships/revisionLog" Target="revisionLog181.xml"/><Relationship Id="rId500" Type="http://schemas.openxmlformats.org/officeDocument/2006/relationships/revisionLog" Target="revisionLog1131.xml"/><Relationship Id="rId542" Type="http://schemas.openxmlformats.org/officeDocument/2006/relationships/revisionLog" Target="revisionLog1151.xml"/><Relationship Id="rId584" Type="http://schemas.openxmlformats.org/officeDocument/2006/relationships/revisionLog" Target="revisionLog1321.xml"/><Relationship Id="rId805" Type="http://schemas.openxmlformats.org/officeDocument/2006/relationships/revisionLog" Target="revisionLog142.xml"/><Relationship Id="rId402" Type="http://schemas.openxmlformats.org/officeDocument/2006/relationships/revisionLog" Target="revisionLog11311.xml"/><Relationship Id="rId791" Type="http://schemas.openxmlformats.org/officeDocument/2006/relationships/revisionLog" Target="revisionLog1421.xml"/><Relationship Id="rId847" Type="http://schemas.openxmlformats.org/officeDocument/2006/relationships/revisionLog" Target="revisionLog16.xml"/><Relationship Id="rId444" Type="http://schemas.openxmlformats.org/officeDocument/2006/relationships/revisionLog" Target="revisionLog11211.xml"/><Relationship Id="rId486" Type="http://schemas.openxmlformats.org/officeDocument/2006/relationships/revisionLog" Target="revisionLog1132.xml"/><Relationship Id="rId651" Type="http://schemas.openxmlformats.org/officeDocument/2006/relationships/revisionLog" Target="revisionLog191.xml"/><Relationship Id="rId693" Type="http://schemas.openxmlformats.org/officeDocument/2006/relationships/revisionLog" Target="revisionLog1142.xml"/><Relationship Id="rId707" Type="http://schemas.openxmlformats.org/officeDocument/2006/relationships/revisionLog" Target="revisionLog116.xml"/><Relationship Id="rId749" Type="http://schemas.openxmlformats.org/officeDocument/2006/relationships/revisionLog" Target="revisionLog119.xml"/><Relationship Id="rId388" Type="http://schemas.openxmlformats.org/officeDocument/2006/relationships/revisionLog" Target="revisionLog114111.xml"/><Relationship Id="rId511" Type="http://schemas.openxmlformats.org/officeDocument/2006/relationships/revisionLog" Target="revisionLog11511.xml"/><Relationship Id="rId553" Type="http://schemas.openxmlformats.org/officeDocument/2006/relationships/revisionLog" Target="revisionLog123.xml"/><Relationship Id="rId609" Type="http://schemas.openxmlformats.org/officeDocument/2006/relationships/revisionLog" Target="revisionLog1621.xml"/><Relationship Id="rId760" Type="http://schemas.openxmlformats.org/officeDocument/2006/relationships/revisionLog" Target="revisionLog131.xml"/><Relationship Id="rId413" Type="http://schemas.openxmlformats.org/officeDocument/2006/relationships/revisionLog" Target="revisionLog151111.xml"/><Relationship Id="rId595" Type="http://schemas.openxmlformats.org/officeDocument/2006/relationships/revisionLog" Target="revisionLog1911.xml"/><Relationship Id="rId816" Type="http://schemas.openxmlformats.org/officeDocument/2006/relationships/revisionLog" Target="revisionLog162.xml"/><Relationship Id="rId455" Type="http://schemas.openxmlformats.org/officeDocument/2006/relationships/revisionLog" Target="revisionLog11911.xml"/><Relationship Id="rId497" Type="http://schemas.openxmlformats.org/officeDocument/2006/relationships/revisionLog" Target="revisionLog126.xml"/><Relationship Id="rId620" Type="http://schemas.openxmlformats.org/officeDocument/2006/relationships/revisionLog" Target="revisionLog1713.xml"/><Relationship Id="rId662" Type="http://schemas.openxmlformats.org/officeDocument/2006/relationships/revisionLog" Target="revisionLog11421.xml"/><Relationship Id="rId718" Type="http://schemas.openxmlformats.org/officeDocument/2006/relationships/revisionLog" Target="revisionLog1171.xml"/><Relationship Id="rId522" Type="http://schemas.openxmlformats.org/officeDocument/2006/relationships/revisionLog" Target="revisionLog1192.xml"/><Relationship Id="rId399" Type="http://schemas.openxmlformats.org/officeDocument/2006/relationships/revisionLog" Target="revisionLog113311.xml"/><Relationship Id="rId564" Type="http://schemas.openxmlformats.org/officeDocument/2006/relationships/revisionLog" Target="revisionLog13211.xml"/><Relationship Id="rId771" Type="http://schemas.openxmlformats.org/officeDocument/2006/relationships/revisionLog" Target="revisionLog1422.xml"/><Relationship Id="rId827" Type="http://schemas.openxmlformats.org/officeDocument/2006/relationships/revisionLog" Target="revisionLog19.xml"/><Relationship Id="rId424" Type="http://schemas.openxmlformats.org/officeDocument/2006/relationships/revisionLog" Target="revisionLog17121.xml"/><Relationship Id="rId466" Type="http://schemas.openxmlformats.org/officeDocument/2006/relationships/revisionLog" Target="revisionLog1251.xml"/><Relationship Id="rId631" Type="http://schemas.openxmlformats.org/officeDocument/2006/relationships/revisionLog" Target="revisionLog11332.xml"/><Relationship Id="rId673" Type="http://schemas.openxmlformats.org/officeDocument/2006/relationships/revisionLog" Target="revisionLog11611.xml"/><Relationship Id="rId729" Type="http://schemas.openxmlformats.org/officeDocument/2006/relationships/revisionLog" Target="revisionLog124.xml"/><Relationship Id="rId533" Type="http://schemas.openxmlformats.org/officeDocument/2006/relationships/revisionLog" Target="revisionLog132111.xml"/><Relationship Id="rId368" Type="http://schemas.openxmlformats.org/officeDocument/2006/relationships/revisionLog" Target="revisionLog1821.xml"/><Relationship Id="rId575" Type="http://schemas.openxmlformats.org/officeDocument/2006/relationships/revisionLog" Target="revisionLog192.xml"/><Relationship Id="rId740" Type="http://schemas.openxmlformats.org/officeDocument/2006/relationships/revisionLog" Target="revisionLog125.xml"/><Relationship Id="rId782" Type="http://schemas.openxmlformats.org/officeDocument/2006/relationships/revisionLog" Target="revisionLog1622.xml"/><Relationship Id="rId838" Type="http://schemas.openxmlformats.org/officeDocument/2006/relationships/revisionLog" Target="revisionLog110.xml"/><Relationship Id="rId435" Type="http://schemas.openxmlformats.org/officeDocument/2006/relationships/revisionLog" Target="revisionLog1921.xml"/><Relationship Id="rId477" Type="http://schemas.openxmlformats.org/officeDocument/2006/relationships/revisionLog" Target="revisionLog1102.xml"/><Relationship Id="rId600" Type="http://schemas.openxmlformats.org/officeDocument/2006/relationships/revisionLog" Target="revisionLog163.xml"/><Relationship Id="rId642" Type="http://schemas.openxmlformats.org/officeDocument/2006/relationships/revisionLog" Target="revisionLog116111.xml"/><Relationship Id="rId684" Type="http://schemas.openxmlformats.org/officeDocument/2006/relationships/revisionLog" Target="revisionLog12011.xml"/><Relationship Id="rId502" Type="http://schemas.openxmlformats.org/officeDocument/2006/relationships/revisionLog" Target="revisionLog119211.xml"/><Relationship Id="rId379" Type="http://schemas.openxmlformats.org/officeDocument/2006/relationships/revisionLog" Target="revisionLog12811.xml"/><Relationship Id="rId544" Type="http://schemas.openxmlformats.org/officeDocument/2006/relationships/revisionLog" Target="revisionLog13011.xml"/><Relationship Id="rId586" Type="http://schemas.openxmlformats.org/officeDocument/2006/relationships/revisionLog" Target="revisionLog11421111.xml"/><Relationship Id="rId751" Type="http://schemas.openxmlformats.org/officeDocument/2006/relationships/revisionLog" Target="revisionLog1311.xml"/><Relationship Id="rId793" Type="http://schemas.openxmlformats.org/officeDocument/2006/relationships/revisionLog" Target="revisionLog1931.xml"/><Relationship Id="rId807" Type="http://schemas.openxmlformats.org/officeDocument/2006/relationships/revisionLog" Target="revisionLog1101.xml"/><Relationship Id="rId849" Type="http://schemas.openxmlformats.org/officeDocument/2006/relationships/revisionLog" Target="revisionLog117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25" Type="http://schemas.openxmlformats.org/officeDocument/2006/relationships/revisionLog" Target="revisionLog17211.xml"/><Relationship Id="rId446" Type="http://schemas.openxmlformats.org/officeDocument/2006/relationships/revisionLog" Target="revisionLog11021.xml"/><Relationship Id="rId467" Type="http://schemas.openxmlformats.org/officeDocument/2006/relationships/revisionLog" Target="revisionLog11221.xml"/><Relationship Id="rId611" Type="http://schemas.openxmlformats.org/officeDocument/2006/relationships/revisionLog" Target="revisionLog11712.xml"/><Relationship Id="rId632" Type="http://schemas.openxmlformats.org/officeDocument/2006/relationships/revisionLog" Target="revisionLog12412.xml"/><Relationship Id="rId653" Type="http://schemas.openxmlformats.org/officeDocument/2006/relationships/revisionLog" Target="revisionLog11721.xml"/><Relationship Id="rId488" Type="http://schemas.openxmlformats.org/officeDocument/2006/relationships/revisionLog" Target="revisionLog1351.xml"/><Relationship Id="rId674" Type="http://schemas.openxmlformats.org/officeDocument/2006/relationships/revisionLog" Target="revisionLog120111.xml"/><Relationship Id="rId695" Type="http://schemas.openxmlformats.org/officeDocument/2006/relationships/revisionLog" Target="revisionLog12521.xml"/><Relationship Id="rId709" Type="http://schemas.openxmlformats.org/officeDocument/2006/relationships/revisionLog" Target="revisionLog128.xml"/><Relationship Id="rId369" Type="http://schemas.openxmlformats.org/officeDocument/2006/relationships/revisionLog" Target="revisionLog12111.xml"/><Relationship Id="rId513" Type="http://schemas.openxmlformats.org/officeDocument/2006/relationships/revisionLog" Target="revisionLog1361.xml"/><Relationship Id="rId534" Type="http://schemas.openxmlformats.org/officeDocument/2006/relationships/revisionLog" Target="revisionLog137.xml"/><Relationship Id="rId555" Type="http://schemas.openxmlformats.org/officeDocument/2006/relationships/revisionLog" Target="revisionLog139.xml"/><Relationship Id="rId576" Type="http://schemas.openxmlformats.org/officeDocument/2006/relationships/revisionLog" Target="revisionLog17131.xml"/><Relationship Id="rId597" Type="http://schemas.openxmlformats.org/officeDocument/2006/relationships/revisionLog" Target="revisionLog1161111.xml"/><Relationship Id="rId720" Type="http://schemas.openxmlformats.org/officeDocument/2006/relationships/revisionLog" Target="revisionLog133.xml"/><Relationship Id="rId741" Type="http://schemas.openxmlformats.org/officeDocument/2006/relationships/revisionLog" Target="revisionLog134.xml"/><Relationship Id="rId762" Type="http://schemas.openxmlformats.org/officeDocument/2006/relationships/revisionLog" Target="revisionLog164.xml"/><Relationship Id="rId783" Type="http://schemas.openxmlformats.org/officeDocument/2006/relationships/revisionLog" Target="revisionLog19311.xml"/><Relationship Id="rId818" Type="http://schemas.openxmlformats.org/officeDocument/2006/relationships/revisionLog" Target="revisionLog1141.xml"/><Relationship Id="rId839" Type="http://schemas.openxmlformats.org/officeDocument/2006/relationships/revisionLog" Target="revisionLog1172.xml"/><Relationship Id="rId380" Type="http://schemas.openxmlformats.org/officeDocument/2006/relationships/revisionLog" Target="revisionLog1105.xml"/><Relationship Id="rId415" Type="http://schemas.openxmlformats.org/officeDocument/2006/relationships/revisionLog" Target="revisionLog1511.xml"/><Relationship Id="rId436" Type="http://schemas.openxmlformats.org/officeDocument/2006/relationships/revisionLog" Target="revisionLog1922.xml"/><Relationship Id="rId457" Type="http://schemas.openxmlformats.org/officeDocument/2006/relationships/revisionLog" Target="revisionLog11521.xml"/><Relationship Id="rId601" Type="http://schemas.openxmlformats.org/officeDocument/2006/relationships/revisionLog" Target="revisionLog117211.xml"/><Relationship Id="rId622" Type="http://schemas.openxmlformats.org/officeDocument/2006/relationships/revisionLog" Target="revisionLog124121.xml"/><Relationship Id="rId643" Type="http://schemas.openxmlformats.org/officeDocument/2006/relationships/revisionLog" Target="revisionLog1173.xml"/><Relationship Id="rId478" Type="http://schemas.openxmlformats.org/officeDocument/2006/relationships/revisionLog" Target="revisionLog171311.xml"/><Relationship Id="rId499" Type="http://schemas.openxmlformats.org/officeDocument/2006/relationships/revisionLog" Target="revisionLog13611.xml"/><Relationship Id="rId664" Type="http://schemas.openxmlformats.org/officeDocument/2006/relationships/revisionLog" Target="revisionLog1331.xml"/><Relationship Id="rId685" Type="http://schemas.openxmlformats.org/officeDocument/2006/relationships/revisionLog" Target="revisionLog1282.xml"/><Relationship Id="rId850" Type="http://schemas.openxmlformats.org/officeDocument/2006/relationships/revisionLog" Target="revisionLog118.xml"/><Relationship Id="rId503" Type="http://schemas.openxmlformats.org/officeDocument/2006/relationships/revisionLog" Target="revisionLog1154.xml"/><Relationship Id="rId524" Type="http://schemas.openxmlformats.org/officeDocument/2006/relationships/revisionLog" Target="revisionLog13811.xml"/><Relationship Id="rId545" Type="http://schemas.openxmlformats.org/officeDocument/2006/relationships/revisionLog" Target="revisionLog1391.xml"/><Relationship Id="rId566" Type="http://schemas.openxmlformats.org/officeDocument/2006/relationships/revisionLog" Target="revisionLog140.xml"/><Relationship Id="rId587" Type="http://schemas.openxmlformats.org/officeDocument/2006/relationships/revisionLog" Target="revisionLog11611111.xml"/><Relationship Id="rId710" Type="http://schemas.openxmlformats.org/officeDocument/2006/relationships/revisionLog" Target="revisionLog1341.xml"/><Relationship Id="rId731" Type="http://schemas.openxmlformats.org/officeDocument/2006/relationships/revisionLog" Target="revisionLog135.xml"/><Relationship Id="rId752" Type="http://schemas.openxmlformats.org/officeDocument/2006/relationships/revisionLog" Target="revisionLog142211.xml"/><Relationship Id="rId773" Type="http://schemas.openxmlformats.org/officeDocument/2006/relationships/revisionLog" Target="revisionLog193111.xml"/><Relationship Id="rId808" Type="http://schemas.openxmlformats.org/officeDocument/2006/relationships/revisionLog" Target="revisionLog11411.xml"/><Relationship Id="rId405" Type="http://schemas.openxmlformats.org/officeDocument/2006/relationships/revisionLog" Target="revisionLog123111.xml"/><Relationship Id="rId370" Type="http://schemas.openxmlformats.org/officeDocument/2006/relationships/revisionLog" Target="revisionLog182.xml"/><Relationship Id="rId391" Type="http://schemas.openxmlformats.org/officeDocument/2006/relationships/revisionLog" Target="revisionLog1162.xml"/><Relationship Id="rId426" Type="http://schemas.openxmlformats.org/officeDocument/2006/relationships/revisionLog" Target="revisionLog191111.xml"/><Relationship Id="rId447" Type="http://schemas.openxmlformats.org/officeDocument/2006/relationships/revisionLog" Target="revisionLog115112.xml"/><Relationship Id="rId612" Type="http://schemas.openxmlformats.org/officeDocument/2006/relationships/revisionLog" Target="revisionLog1203.xml"/><Relationship Id="rId633" Type="http://schemas.openxmlformats.org/officeDocument/2006/relationships/revisionLog" Target="revisionLog12821.xml"/><Relationship Id="rId794" Type="http://schemas.openxmlformats.org/officeDocument/2006/relationships/revisionLog" Target="revisionLog11011.xml"/><Relationship Id="rId829" Type="http://schemas.openxmlformats.org/officeDocument/2006/relationships/revisionLog" Target="revisionLog1174.xml"/><Relationship Id="rId468" Type="http://schemas.openxmlformats.org/officeDocument/2006/relationships/revisionLog" Target="revisionLog13221.xml"/><Relationship Id="rId489" Type="http://schemas.openxmlformats.org/officeDocument/2006/relationships/revisionLog" Target="revisionLog125211.xml"/><Relationship Id="rId654" Type="http://schemas.openxmlformats.org/officeDocument/2006/relationships/revisionLog" Target="revisionLog13411.xml"/><Relationship Id="rId675" Type="http://schemas.openxmlformats.org/officeDocument/2006/relationships/revisionLog" Target="revisionLog1283.xml"/><Relationship Id="rId696" Type="http://schemas.openxmlformats.org/officeDocument/2006/relationships/revisionLog" Target="revisionLog1352.xml"/><Relationship Id="rId840" Type="http://schemas.openxmlformats.org/officeDocument/2006/relationships/revisionLog" Target="revisionLog1181.xml"/><Relationship Id="rId514" Type="http://schemas.openxmlformats.org/officeDocument/2006/relationships/revisionLog" Target="revisionLog1193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1.xml"/><Relationship Id="rId577" Type="http://schemas.openxmlformats.org/officeDocument/2006/relationships/revisionLog" Target="revisionLog1135.xml"/><Relationship Id="rId700" Type="http://schemas.openxmlformats.org/officeDocument/2006/relationships/revisionLog" Target="revisionLog136.xml"/><Relationship Id="rId721" Type="http://schemas.openxmlformats.org/officeDocument/2006/relationships/revisionLog" Target="revisionLog138.xml"/><Relationship Id="rId742" Type="http://schemas.openxmlformats.org/officeDocument/2006/relationships/revisionLog" Target="revisionLog143.xml"/><Relationship Id="rId763" Type="http://schemas.openxmlformats.org/officeDocument/2006/relationships/revisionLog" Target="revisionLog132.xml"/><Relationship Id="rId381" Type="http://schemas.openxmlformats.org/officeDocument/2006/relationships/revisionLog" Target="revisionLog1141111.xml"/><Relationship Id="rId416" Type="http://schemas.openxmlformats.org/officeDocument/2006/relationships/revisionLog" Target="revisionLog1512.xml"/><Relationship Id="rId598" Type="http://schemas.openxmlformats.org/officeDocument/2006/relationships/revisionLog" Target="revisionLog1172111.xml"/><Relationship Id="rId602" Type="http://schemas.openxmlformats.org/officeDocument/2006/relationships/revisionLog" Target="revisionLog12031.xml"/><Relationship Id="rId784" Type="http://schemas.openxmlformats.org/officeDocument/2006/relationships/revisionLog" Target="revisionLog110111.xml"/><Relationship Id="rId819" Type="http://schemas.openxmlformats.org/officeDocument/2006/relationships/revisionLog" Target="revisionLog11741.xml"/><Relationship Id="rId437" Type="http://schemas.openxmlformats.org/officeDocument/2006/relationships/revisionLog" Target="revisionLog11511111.xml"/><Relationship Id="rId458" Type="http://schemas.openxmlformats.org/officeDocument/2006/relationships/revisionLog" Target="revisionLog1241211.xml"/><Relationship Id="rId479" Type="http://schemas.openxmlformats.org/officeDocument/2006/relationships/revisionLog" Target="revisionLog11013.xml"/><Relationship Id="rId623" Type="http://schemas.openxmlformats.org/officeDocument/2006/relationships/revisionLog" Target="revisionLog12522.xml"/><Relationship Id="rId644" Type="http://schemas.openxmlformats.org/officeDocument/2006/relationships/revisionLog" Target="revisionLog1342.xml"/><Relationship Id="rId665" Type="http://schemas.openxmlformats.org/officeDocument/2006/relationships/revisionLog" Target="revisionLog144.xml"/><Relationship Id="rId686" Type="http://schemas.openxmlformats.org/officeDocument/2006/relationships/revisionLog" Target="revisionLog1362.xml"/><Relationship Id="rId830" Type="http://schemas.openxmlformats.org/officeDocument/2006/relationships/revisionLog" Target="revisionLog11811.xml"/><Relationship Id="rId851" Type="http://schemas.openxmlformats.org/officeDocument/2006/relationships/revisionLog" Target="revisionLog120.xml"/><Relationship Id="rId490" Type="http://schemas.openxmlformats.org/officeDocument/2006/relationships/revisionLog" Target="revisionLog1302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21.xml"/><Relationship Id="rId567" Type="http://schemas.openxmlformats.org/officeDocument/2006/relationships/revisionLog" Target="revisionLog1431.xml"/><Relationship Id="rId711" Type="http://schemas.openxmlformats.org/officeDocument/2006/relationships/revisionLog" Target="revisionLog1381.xml"/><Relationship Id="rId732" Type="http://schemas.openxmlformats.org/officeDocument/2006/relationships/revisionLog" Target="revisionLog1432.xml"/><Relationship Id="rId753" Type="http://schemas.openxmlformats.org/officeDocument/2006/relationships/revisionLog" Target="revisionLog1641.xml"/><Relationship Id="rId406" Type="http://schemas.openxmlformats.org/officeDocument/2006/relationships/revisionLog" Target="revisionLog13012.xml"/><Relationship Id="rId371" Type="http://schemas.openxmlformats.org/officeDocument/2006/relationships/revisionLog" Target="revisionLog110121.xml"/><Relationship Id="rId588" Type="http://schemas.openxmlformats.org/officeDocument/2006/relationships/revisionLog" Target="revisionLog1441.xml"/><Relationship Id="rId774" Type="http://schemas.openxmlformats.org/officeDocument/2006/relationships/revisionLog" Target="revisionLog1310.xml"/><Relationship Id="rId795" Type="http://schemas.openxmlformats.org/officeDocument/2006/relationships/revisionLog" Target="revisionLog114112.xml"/><Relationship Id="rId809" Type="http://schemas.openxmlformats.org/officeDocument/2006/relationships/revisionLog" Target="revisionLog117411.xml"/><Relationship Id="rId392" Type="http://schemas.openxmlformats.org/officeDocument/2006/relationships/revisionLog" Target="revisionLog11831.xml"/><Relationship Id="rId427" Type="http://schemas.openxmlformats.org/officeDocument/2006/relationships/revisionLog" Target="revisionLog19112.xml"/><Relationship Id="rId448" Type="http://schemas.openxmlformats.org/officeDocument/2006/relationships/revisionLog" Target="revisionLog11512.xml"/><Relationship Id="rId469" Type="http://schemas.openxmlformats.org/officeDocument/2006/relationships/revisionLog" Target="revisionLog13212.xml"/><Relationship Id="rId613" Type="http://schemas.openxmlformats.org/officeDocument/2006/relationships/revisionLog" Target="revisionLog1242.xml"/><Relationship Id="rId634" Type="http://schemas.openxmlformats.org/officeDocument/2006/relationships/revisionLog" Target="revisionLog1451.xml"/><Relationship Id="rId655" Type="http://schemas.openxmlformats.org/officeDocument/2006/relationships/revisionLog" Target="revisionLog13521.xml"/><Relationship Id="rId676" Type="http://schemas.openxmlformats.org/officeDocument/2006/relationships/revisionLog" Target="revisionLog136211.xml"/><Relationship Id="rId697" Type="http://schemas.openxmlformats.org/officeDocument/2006/relationships/revisionLog" Target="revisionLog13812.xml"/><Relationship Id="rId820" Type="http://schemas.openxmlformats.org/officeDocument/2006/relationships/revisionLog" Target="revisionLog118111.xml"/><Relationship Id="rId841" Type="http://schemas.openxmlformats.org/officeDocument/2006/relationships/revisionLog" Target="revisionLog1201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701" Type="http://schemas.openxmlformats.org/officeDocument/2006/relationships/revisionLog" Target="revisionLog147.xml"/><Relationship Id="rId722" Type="http://schemas.openxmlformats.org/officeDocument/2006/relationships/revisionLog" Target="revisionLog14321.xml"/><Relationship Id="rId557" Type="http://schemas.openxmlformats.org/officeDocument/2006/relationships/revisionLog" Target="revisionLog1631.xml"/><Relationship Id="rId578" Type="http://schemas.openxmlformats.org/officeDocument/2006/relationships/revisionLog" Target="revisionLog1142111111.xml"/><Relationship Id="rId599" Type="http://schemas.openxmlformats.org/officeDocument/2006/relationships/revisionLog" Target="revisionLog14511.xml"/><Relationship Id="rId743" Type="http://schemas.openxmlformats.org/officeDocument/2006/relationships/revisionLog" Target="revisionLog145.xml"/><Relationship Id="rId764" Type="http://schemas.openxmlformats.org/officeDocument/2006/relationships/revisionLog" Target="revisionLog146.xml"/><Relationship Id="rId785" Type="http://schemas.openxmlformats.org/officeDocument/2006/relationships/revisionLog" Target="revisionLog1141121.xml"/><Relationship Id="rId382" Type="http://schemas.openxmlformats.org/officeDocument/2006/relationships/revisionLog" Target="revisionLog1211.xml"/><Relationship Id="rId417" Type="http://schemas.openxmlformats.org/officeDocument/2006/relationships/revisionLog" Target="revisionLog1513.xml"/><Relationship Id="rId438" Type="http://schemas.openxmlformats.org/officeDocument/2006/relationships/revisionLog" Target="revisionLog193111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1.xml"/><Relationship Id="rId624" Type="http://schemas.openxmlformats.org/officeDocument/2006/relationships/revisionLog" Target="revisionLog1282111.xml"/><Relationship Id="rId645" Type="http://schemas.openxmlformats.org/officeDocument/2006/relationships/revisionLog" Target="revisionLog1471.xml"/><Relationship Id="rId666" Type="http://schemas.openxmlformats.org/officeDocument/2006/relationships/revisionLog" Target="revisionLog12012.xml"/><Relationship Id="rId687" Type="http://schemas.openxmlformats.org/officeDocument/2006/relationships/revisionLog" Target="revisionLog138121.xml"/><Relationship Id="rId810" Type="http://schemas.openxmlformats.org/officeDocument/2006/relationships/revisionLog" Target="revisionLog1181111.xml"/><Relationship Id="rId831" Type="http://schemas.openxmlformats.org/officeDocument/2006/relationships/revisionLog" Target="revisionLog12013.xml"/><Relationship Id="rId852" Type="http://schemas.openxmlformats.org/officeDocument/2006/relationships/revisionLog" Target="revisionLog114.xml"/><Relationship Id="rId470" Type="http://schemas.openxmlformats.org/officeDocument/2006/relationships/revisionLog" Target="revisionLog13111.xml"/><Relationship Id="rId491" Type="http://schemas.openxmlformats.org/officeDocument/2006/relationships/revisionLog" Target="revisionLog1731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1111.xml"/><Relationship Id="rId712" Type="http://schemas.openxmlformats.org/officeDocument/2006/relationships/revisionLog" Target="revisionLog148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11.xml"/><Relationship Id="rId733" Type="http://schemas.openxmlformats.org/officeDocument/2006/relationships/revisionLog" Target="revisionLog1452.xml"/><Relationship Id="rId754" Type="http://schemas.openxmlformats.org/officeDocument/2006/relationships/revisionLog" Target="revisionLog1462.xml"/><Relationship Id="rId775" Type="http://schemas.openxmlformats.org/officeDocument/2006/relationships/revisionLog" Target="revisionLog1101111.xml"/><Relationship Id="rId796" Type="http://schemas.openxmlformats.org/officeDocument/2006/relationships/revisionLog" Target="revisionLog1174111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211.xml"/><Relationship Id="rId407" Type="http://schemas.openxmlformats.org/officeDocument/2006/relationships/revisionLog" Target="revisionLog116111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614" Type="http://schemas.openxmlformats.org/officeDocument/2006/relationships/revisionLog" Target="revisionLog14711.xml"/><Relationship Id="rId635" Type="http://schemas.openxmlformats.org/officeDocument/2006/relationships/revisionLog" Target="revisionLog1481.xml"/><Relationship Id="rId656" Type="http://schemas.openxmlformats.org/officeDocument/2006/relationships/revisionLog" Target="revisionLog149.xml"/><Relationship Id="rId677" Type="http://schemas.openxmlformats.org/officeDocument/2006/relationships/revisionLog" Target="revisionLog150.xml"/><Relationship Id="rId800" Type="http://schemas.openxmlformats.org/officeDocument/2006/relationships/revisionLog" Target="revisionLog11811111.xml"/><Relationship Id="rId821" Type="http://schemas.openxmlformats.org/officeDocument/2006/relationships/revisionLog" Target="revisionLog120131.xml"/><Relationship Id="rId842" Type="http://schemas.openxmlformats.org/officeDocument/2006/relationships/revisionLog" Target="revisionLog121.xml"/><Relationship Id="rId460" Type="http://schemas.openxmlformats.org/officeDocument/2006/relationships/revisionLog" Target="revisionLog11721111.xml"/><Relationship Id="rId481" Type="http://schemas.openxmlformats.org/officeDocument/2006/relationships/revisionLog" Target="revisionLog11011111.xml"/><Relationship Id="rId516" Type="http://schemas.openxmlformats.org/officeDocument/2006/relationships/revisionLog" Target="revisionLog11514.xml"/><Relationship Id="rId698" Type="http://schemas.openxmlformats.org/officeDocument/2006/relationships/revisionLog" Target="revisionLog152.xml"/><Relationship Id="rId702" Type="http://schemas.openxmlformats.org/officeDocument/2006/relationships/revisionLog" Target="revisionLog1343.xml"/><Relationship Id="rId537" Type="http://schemas.openxmlformats.org/officeDocument/2006/relationships/revisionLog" Target="revisionLog120311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11.xml"/><Relationship Id="rId723" Type="http://schemas.openxmlformats.org/officeDocument/2006/relationships/revisionLog" Target="revisionLog153.xml"/><Relationship Id="rId744" Type="http://schemas.openxmlformats.org/officeDocument/2006/relationships/revisionLog" Target="revisionLog14621.xml"/><Relationship Id="rId765" Type="http://schemas.openxmlformats.org/officeDocument/2006/relationships/revisionLog" Target="revisionLog151.xml"/><Relationship Id="rId786" Type="http://schemas.openxmlformats.org/officeDocument/2006/relationships/revisionLog" Target="revisionLog11741111.xml"/><Relationship Id="rId383" Type="http://schemas.openxmlformats.org/officeDocument/2006/relationships/revisionLog" Target="revisionLog11321.xml"/><Relationship Id="rId418" Type="http://schemas.openxmlformats.org/officeDocument/2006/relationships/revisionLog" Target="revisionLog161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4.xml"/><Relationship Id="rId604" Type="http://schemas.openxmlformats.org/officeDocument/2006/relationships/revisionLog" Target="revisionLog165.xml"/><Relationship Id="rId625" Type="http://schemas.openxmlformats.org/officeDocument/2006/relationships/revisionLog" Target="revisionLog14811.xml"/><Relationship Id="rId646" Type="http://schemas.openxmlformats.org/officeDocument/2006/relationships/revisionLog" Target="revisionLog1491.xml"/><Relationship Id="rId811" Type="http://schemas.openxmlformats.org/officeDocument/2006/relationships/revisionLog" Target="revisionLog1202.xml"/><Relationship Id="rId832" Type="http://schemas.openxmlformats.org/officeDocument/2006/relationships/revisionLog" Target="revisionLog1212.xml"/><Relationship Id="rId450" Type="http://schemas.openxmlformats.org/officeDocument/2006/relationships/revisionLog" Target="revisionLog117121.xml"/><Relationship Id="rId471" Type="http://schemas.openxmlformats.org/officeDocument/2006/relationships/revisionLog" Target="revisionLog12421.xml"/><Relationship Id="rId506" Type="http://schemas.openxmlformats.org/officeDocument/2006/relationships/revisionLog" Target="revisionLog115111.xml"/><Relationship Id="rId667" Type="http://schemas.openxmlformats.org/officeDocument/2006/relationships/revisionLog" Target="revisionLog1256.xml"/><Relationship Id="rId688" Type="http://schemas.openxmlformats.org/officeDocument/2006/relationships/revisionLog" Target="revisionLog1521.xml"/><Relationship Id="rId853" Type="http://schemas.openxmlformats.org/officeDocument/2006/relationships/revisionLog" Target="revisionLog122.xml"/><Relationship Id="rId492" Type="http://schemas.openxmlformats.org/officeDocument/2006/relationships/revisionLog" Target="revisionLog1152.xml"/><Relationship Id="rId527" Type="http://schemas.openxmlformats.org/officeDocument/2006/relationships/revisionLog" Target="revisionLog120121.xml"/><Relationship Id="rId548" Type="http://schemas.openxmlformats.org/officeDocument/2006/relationships/revisionLog" Target="revisionLog12551.xml"/><Relationship Id="rId569" Type="http://schemas.openxmlformats.org/officeDocument/2006/relationships/revisionLog" Target="revisionLog14211.xml"/><Relationship Id="rId713" Type="http://schemas.openxmlformats.org/officeDocument/2006/relationships/revisionLog" Target="revisionLog1531.xml"/><Relationship Id="rId734" Type="http://schemas.openxmlformats.org/officeDocument/2006/relationships/revisionLog" Target="revisionLog154.xml"/><Relationship Id="rId755" Type="http://schemas.openxmlformats.org/officeDocument/2006/relationships/revisionLog" Target="revisionLog155.xml"/><Relationship Id="rId776" Type="http://schemas.openxmlformats.org/officeDocument/2006/relationships/revisionLog" Target="revisionLog11412.xml"/><Relationship Id="rId797" Type="http://schemas.openxmlformats.org/officeDocument/2006/relationships/revisionLog" Target="revisionLog118111111.xml"/><Relationship Id="rId408" Type="http://schemas.openxmlformats.org/officeDocument/2006/relationships/revisionLog" Target="revisionLog1282111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94" Type="http://schemas.openxmlformats.org/officeDocument/2006/relationships/revisionLog" Target="revisionLog1183.xml"/><Relationship Id="rId580" Type="http://schemas.openxmlformats.org/officeDocument/2006/relationships/revisionLog" Target="revisionLog1714.xml"/><Relationship Id="rId615" Type="http://schemas.openxmlformats.org/officeDocument/2006/relationships/revisionLog" Target="revisionLog172.xml"/><Relationship Id="rId636" Type="http://schemas.openxmlformats.org/officeDocument/2006/relationships/revisionLog" Target="revisionLog1332.xml"/><Relationship Id="rId801" Type="http://schemas.openxmlformats.org/officeDocument/2006/relationships/revisionLog" Target="revisionLog1221.xml"/><Relationship Id="rId822" Type="http://schemas.openxmlformats.org/officeDocument/2006/relationships/revisionLog" Target="revisionLog12121.xml"/><Relationship Id="rId440" Type="http://schemas.openxmlformats.org/officeDocument/2006/relationships/revisionLog" Target="revisionLog1171111.xml"/><Relationship Id="rId657" Type="http://schemas.openxmlformats.org/officeDocument/2006/relationships/revisionLog" Target="revisionLog1501.xml"/><Relationship Id="rId678" Type="http://schemas.openxmlformats.org/officeDocument/2006/relationships/revisionLog" Target="revisionLog1382.xml"/><Relationship Id="rId699" Type="http://schemas.openxmlformats.org/officeDocument/2006/relationships/revisionLog" Target="revisionLog15311.xml"/><Relationship Id="rId843" Type="http://schemas.openxmlformats.org/officeDocument/2006/relationships/revisionLog" Target="revisionLog127.xml"/><Relationship Id="rId461" Type="http://schemas.openxmlformats.org/officeDocument/2006/relationships/revisionLog" Target="revisionLog1291.xml"/><Relationship Id="rId482" Type="http://schemas.openxmlformats.org/officeDocument/2006/relationships/revisionLog" Target="revisionLog11341.xml"/><Relationship Id="rId517" Type="http://schemas.openxmlformats.org/officeDocument/2006/relationships/revisionLog" Target="revisionLog12021.xml"/><Relationship Id="rId538" Type="http://schemas.openxmlformats.org/officeDocument/2006/relationships/revisionLog" Target="revisionLog13321.xml"/><Relationship Id="rId559" Type="http://schemas.openxmlformats.org/officeDocument/2006/relationships/revisionLog" Target="revisionLog134211.xml"/><Relationship Id="rId703" Type="http://schemas.openxmlformats.org/officeDocument/2006/relationships/revisionLog" Target="revisionLog1541.xml"/><Relationship Id="rId724" Type="http://schemas.openxmlformats.org/officeDocument/2006/relationships/revisionLog" Target="revisionLog1551.xml"/><Relationship Id="rId745" Type="http://schemas.openxmlformats.org/officeDocument/2006/relationships/revisionLog" Target="revisionLog156.xml"/><Relationship Id="rId766" Type="http://schemas.openxmlformats.org/officeDocument/2006/relationships/revisionLog" Target="revisionLog157.xml"/><Relationship Id="rId384" Type="http://schemas.openxmlformats.org/officeDocument/2006/relationships/revisionLog" Target="revisionLog1271.xml"/><Relationship Id="rId419" Type="http://schemas.openxmlformats.org/officeDocument/2006/relationships/revisionLog" Target="revisionLog1612.xml"/><Relationship Id="rId570" Type="http://schemas.openxmlformats.org/officeDocument/2006/relationships/revisionLog" Target="revisionLog16211.xml"/><Relationship Id="rId591" Type="http://schemas.openxmlformats.org/officeDocument/2006/relationships/revisionLog" Target="revisionLog113321.xml"/><Relationship Id="rId605" Type="http://schemas.openxmlformats.org/officeDocument/2006/relationships/revisionLog" Target="revisionLog1164.xml"/><Relationship Id="rId626" Type="http://schemas.openxmlformats.org/officeDocument/2006/relationships/revisionLog" Target="revisionLog11731.xml"/><Relationship Id="rId787" Type="http://schemas.openxmlformats.org/officeDocument/2006/relationships/revisionLog" Target="revisionLog1181111111.xml"/><Relationship Id="rId812" Type="http://schemas.openxmlformats.org/officeDocument/2006/relationships/revisionLog" Target="revisionLog158.xml"/><Relationship Id="rId430" Type="http://schemas.openxmlformats.org/officeDocument/2006/relationships/revisionLog" Target="revisionLog111111.xml"/><Relationship Id="rId647" Type="http://schemas.openxmlformats.org/officeDocument/2006/relationships/revisionLog" Target="revisionLog117411111.xml"/><Relationship Id="rId668" Type="http://schemas.openxmlformats.org/officeDocument/2006/relationships/revisionLog" Target="revisionLog12831.xml"/><Relationship Id="rId689" Type="http://schemas.openxmlformats.org/officeDocument/2006/relationships/revisionLog" Target="revisionLog153111.xml"/><Relationship Id="rId833" Type="http://schemas.openxmlformats.org/officeDocument/2006/relationships/revisionLog" Target="revisionLog1272.xml"/><Relationship Id="rId854" Type="http://schemas.openxmlformats.org/officeDocument/2006/relationships/revisionLog" Target="revisionLog129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1.xml"/><Relationship Id="rId493" Type="http://schemas.openxmlformats.org/officeDocument/2006/relationships/revisionLog" Target="revisionLog131111.xml"/><Relationship Id="rId507" Type="http://schemas.openxmlformats.org/officeDocument/2006/relationships/revisionLog" Target="revisionLog134121.xml"/><Relationship Id="rId528" Type="http://schemas.openxmlformats.org/officeDocument/2006/relationships/revisionLog" Target="revisionLog135211.xml"/><Relationship Id="rId549" Type="http://schemas.openxmlformats.org/officeDocument/2006/relationships/revisionLog" Target="revisionLog1301.xml"/><Relationship Id="rId714" Type="http://schemas.openxmlformats.org/officeDocument/2006/relationships/revisionLog" Target="revisionLog15511.xml"/><Relationship Id="rId735" Type="http://schemas.openxmlformats.org/officeDocument/2006/relationships/revisionLog" Target="revisionLog1561.xml"/><Relationship Id="rId756" Type="http://schemas.openxmlformats.org/officeDocument/2006/relationships/revisionLog" Target="revisionLog121211.xml"/><Relationship Id="rId395" Type="http://schemas.openxmlformats.org/officeDocument/2006/relationships/revisionLog" Target="revisionLog12911.xml"/><Relationship Id="rId374" Type="http://schemas.openxmlformats.org/officeDocument/2006/relationships/revisionLog" Target="revisionLog12711.xml"/><Relationship Id="rId409" Type="http://schemas.openxmlformats.org/officeDocument/2006/relationships/revisionLog" Target="revisionLog1321111.xml"/><Relationship Id="rId560" Type="http://schemas.openxmlformats.org/officeDocument/2006/relationships/revisionLog" Target="revisionLog142112.xml"/><Relationship Id="rId581" Type="http://schemas.openxmlformats.org/officeDocument/2006/relationships/revisionLog" Target="revisionLog1133212.xml"/><Relationship Id="rId777" Type="http://schemas.openxmlformats.org/officeDocument/2006/relationships/revisionLog" Target="revisionLog1581.xml"/><Relationship Id="rId798" Type="http://schemas.openxmlformats.org/officeDocument/2006/relationships/revisionLog" Target="revisionLog12211.xml"/><Relationship Id="rId420" Type="http://schemas.openxmlformats.org/officeDocument/2006/relationships/revisionLog" Target="revisionLog1621111.xml"/><Relationship Id="rId616" Type="http://schemas.openxmlformats.org/officeDocument/2006/relationships/revisionLog" Target="revisionLog1204.xml"/><Relationship Id="rId637" Type="http://schemas.openxmlformats.org/officeDocument/2006/relationships/revisionLog" Target="revisionLog12561.xml"/><Relationship Id="rId658" Type="http://schemas.openxmlformats.org/officeDocument/2006/relationships/revisionLog" Target="revisionLog128311.xml"/><Relationship Id="rId679" Type="http://schemas.openxmlformats.org/officeDocument/2006/relationships/revisionLog" Target="revisionLog15211.xml"/><Relationship Id="rId802" Type="http://schemas.openxmlformats.org/officeDocument/2006/relationships/revisionLog" Target="revisionLog14212.xml"/><Relationship Id="rId823" Type="http://schemas.openxmlformats.org/officeDocument/2006/relationships/revisionLog" Target="revisionLog12721.xml"/><Relationship Id="rId844" Type="http://schemas.openxmlformats.org/officeDocument/2006/relationships/revisionLog" Target="revisionLog1292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1.xml"/><Relationship Id="rId518" Type="http://schemas.openxmlformats.org/officeDocument/2006/relationships/revisionLog" Target="revisionLog125212.xml"/><Relationship Id="rId539" Type="http://schemas.openxmlformats.org/officeDocument/2006/relationships/revisionLog" Target="revisionLog1362111.xml"/><Relationship Id="rId690" Type="http://schemas.openxmlformats.org/officeDocument/2006/relationships/revisionLog" Target="revisionLog12523.xml"/><Relationship Id="rId704" Type="http://schemas.openxmlformats.org/officeDocument/2006/relationships/revisionLog" Target="revisionLog155111.xml"/><Relationship Id="rId725" Type="http://schemas.openxmlformats.org/officeDocument/2006/relationships/revisionLog" Target="revisionLog15611.xml"/><Relationship Id="rId746" Type="http://schemas.openxmlformats.org/officeDocument/2006/relationships/revisionLog" Target="revisionLog1571.xml"/><Relationship Id="rId550" Type="http://schemas.openxmlformats.org/officeDocument/2006/relationships/revisionLog" Target="revisionLog13821.xml"/><Relationship Id="rId767" Type="http://schemas.openxmlformats.org/officeDocument/2006/relationships/revisionLog" Target="revisionLog15811.xml"/><Relationship Id="rId788" Type="http://schemas.openxmlformats.org/officeDocument/2006/relationships/revisionLog" Target="revisionLog159.xml"/><Relationship Id="rId385" Type="http://schemas.openxmlformats.org/officeDocument/2006/relationships/revisionLog" Target="revisionLog1133111.xml"/><Relationship Id="rId571" Type="http://schemas.openxmlformats.org/officeDocument/2006/relationships/revisionLog" Target="revisionLog1932.xml"/><Relationship Id="rId592" Type="http://schemas.openxmlformats.org/officeDocument/2006/relationships/revisionLog" Target="revisionLog11611112.xml"/><Relationship Id="rId606" Type="http://schemas.openxmlformats.org/officeDocument/2006/relationships/revisionLog" Target="revisionLog1642.xml"/><Relationship Id="rId627" Type="http://schemas.openxmlformats.org/officeDocument/2006/relationships/revisionLog" Target="revisionLog125231.xml"/><Relationship Id="rId648" Type="http://schemas.openxmlformats.org/officeDocument/2006/relationships/revisionLog" Target="revisionLog11742.xml"/><Relationship Id="rId669" Type="http://schemas.openxmlformats.org/officeDocument/2006/relationships/revisionLog" Target="revisionLog1201311.xml"/><Relationship Id="rId813" Type="http://schemas.openxmlformats.org/officeDocument/2006/relationships/revisionLog" Target="revisionLog160.xml"/><Relationship Id="rId834" Type="http://schemas.openxmlformats.org/officeDocument/2006/relationships/revisionLog" Target="revisionLog12921.xml"/><Relationship Id="rId855" Type="http://schemas.openxmlformats.org/officeDocument/2006/relationships/revisionLog" Target="revisionLog130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94" Type="http://schemas.openxmlformats.org/officeDocument/2006/relationships/revisionLog" Target="revisionLog1153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211.xml"/><Relationship Id="rId680" Type="http://schemas.openxmlformats.org/officeDocument/2006/relationships/revisionLog" Target="revisionLog1257.xml"/><Relationship Id="rId715" Type="http://schemas.openxmlformats.org/officeDocument/2006/relationships/revisionLog" Target="revisionLog156111.xml"/><Relationship Id="rId736" Type="http://schemas.openxmlformats.org/officeDocument/2006/relationships/revisionLog" Target="revisionLog15711.xml"/><Relationship Id="rId540" Type="http://schemas.openxmlformats.org/officeDocument/2006/relationships/revisionLog" Target="revisionLog1253.xml"/><Relationship Id="rId757" Type="http://schemas.openxmlformats.org/officeDocument/2006/relationships/revisionLog" Target="revisionLog1313.xml"/><Relationship Id="rId778" Type="http://schemas.openxmlformats.org/officeDocument/2006/relationships/revisionLog" Target="revisionLog1591.xml"/><Relationship Id="rId799" Type="http://schemas.openxmlformats.org/officeDocument/2006/relationships/revisionLog" Target="revisionLog142121.xml"/><Relationship Id="rId396" Type="http://schemas.openxmlformats.org/officeDocument/2006/relationships/revisionLog" Target="revisionLog11811111111.xml"/><Relationship Id="rId375" Type="http://schemas.openxmlformats.org/officeDocument/2006/relationships/revisionLog" Target="revisionLog110111111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2.xml"/><Relationship Id="rId617" Type="http://schemas.openxmlformats.org/officeDocument/2006/relationships/revisionLog" Target="revisionLog124122.xml"/><Relationship Id="rId638" Type="http://schemas.openxmlformats.org/officeDocument/2006/relationships/revisionLog" Target="revisionLog13312.xml"/><Relationship Id="rId659" Type="http://schemas.openxmlformats.org/officeDocument/2006/relationships/revisionLog" Target="revisionLog13431.xml"/><Relationship Id="rId803" Type="http://schemas.openxmlformats.org/officeDocument/2006/relationships/revisionLog" Target="revisionLog1601.xml"/><Relationship Id="rId824" Type="http://schemas.openxmlformats.org/officeDocument/2006/relationships/revisionLog" Target="revisionLog129211.xml"/><Relationship Id="rId845" Type="http://schemas.openxmlformats.org/officeDocument/2006/relationships/revisionLog" Target="revisionLog1303.xml"/><Relationship Id="rId400" Type="http://schemas.openxmlformats.org/officeDocument/2006/relationships/revisionLog" Target="revisionLog1133211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1.xml"/><Relationship Id="rId484" Type="http://schemas.openxmlformats.org/officeDocument/2006/relationships/revisionLog" Target="revisionLog1134.xml"/><Relationship Id="rId519" Type="http://schemas.openxmlformats.org/officeDocument/2006/relationships/revisionLog" Target="revisionLog138111.xml"/><Relationship Id="rId670" Type="http://schemas.openxmlformats.org/officeDocument/2006/relationships/revisionLog" Target="revisionLog1254.xml"/><Relationship Id="rId705" Type="http://schemas.openxmlformats.org/officeDocument/2006/relationships/revisionLog" Target="revisionLog1344.xml"/><Relationship Id="rId530" Type="http://schemas.openxmlformats.org/officeDocument/2006/relationships/revisionLog" Target="revisionLog13911.xml"/><Relationship Id="rId691" Type="http://schemas.openxmlformats.org/officeDocument/2006/relationships/revisionLog" Target="revisionLog12524.xml"/><Relationship Id="rId726" Type="http://schemas.openxmlformats.org/officeDocument/2006/relationships/revisionLog" Target="revisionLog157111.xml"/><Relationship Id="rId747" Type="http://schemas.openxmlformats.org/officeDocument/2006/relationships/revisionLog" Target="revisionLog158111.xml"/><Relationship Id="rId768" Type="http://schemas.openxmlformats.org/officeDocument/2006/relationships/revisionLog" Target="revisionLog1210.xml"/><Relationship Id="rId789" Type="http://schemas.openxmlformats.org/officeDocument/2006/relationships/revisionLog" Target="revisionLog16011.xml"/><Relationship Id="rId386" Type="http://schemas.openxmlformats.org/officeDocument/2006/relationships/revisionLog" Target="revisionLog1261.xml"/><Relationship Id="rId551" Type="http://schemas.openxmlformats.org/officeDocument/2006/relationships/revisionLog" Target="revisionLog1421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211.xml"/><Relationship Id="rId607" Type="http://schemas.openxmlformats.org/officeDocument/2006/relationships/revisionLog" Target="revisionLog173.xml"/><Relationship Id="rId628" Type="http://schemas.openxmlformats.org/officeDocument/2006/relationships/revisionLog" Target="revisionLog128211.xml"/><Relationship Id="rId649" Type="http://schemas.openxmlformats.org/officeDocument/2006/relationships/revisionLog" Target="revisionLog13412.xml"/><Relationship Id="rId814" Type="http://schemas.openxmlformats.org/officeDocument/2006/relationships/revisionLog" Target="revisionLog166.xml"/><Relationship Id="rId835" Type="http://schemas.openxmlformats.org/officeDocument/2006/relationships/revisionLog" Target="revisionLog13031.xml"/><Relationship Id="rId856" Type="http://schemas.openxmlformats.org/officeDocument/2006/relationships/revisionLog" Target="revisionLog167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.xml"/><Relationship Id="rId453" Type="http://schemas.openxmlformats.org/officeDocument/2006/relationships/revisionLog" Target="revisionLog1201111.xml"/><Relationship Id="rId474" Type="http://schemas.openxmlformats.org/officeDocument/2006/relationships/revisionLog" Target="revisionLog1613.xml"/><Relationship Id="rId509" Type="http://schemas.openxmlformats.org/officeDocument/2006/relationships/revisionLog" Target="revisionLog11921.xml"/><Relationship Id="rId660" Type="http://schemas.openxmlformats.org/officeDocument/2006/relationships/revisionLog" Target="revisionLog13522.xml"/><Relationship Id="rId495" Type="http://schemas.openxmlformats.org/officeDocument/2006/relationships/revisionLog" Target="revisionLog131112.xml"/><Relationship Id="rId681" Type="http://schemas.openxmlformats.org/officeDocument/2006/relationships/revisionLog" Target="revisionLog13621.xml"/><Relationship Id="rId716" Type="http://schemas.openxmlformats.org/officeDocument/2006/relationships/revisionLog" Target="revisionLog14521.xml"/><Relationship Id="rId737" Type="http://schemas.openxmlformats.org/officeDocument/2006/relationships/revisionLog" Target="revisionLog1581111.xml"/><Relationship Id="rId758" Type="http://schemas.openxmlformats.org/officeDocument/2006/relationships/revisionLog" Target="revisionLog1323.xml"/><Relationship Id="rId779" Type="http://schemas.openxmlformats.org/officeDocument/2006/relationships/revisionLog" Target="revisionLog160111.xml"/><Relationship Id="rId397" Type="http://schemas.openxmlformats.org/officeDocument/2006/relationships/revisionLog" Target="revisionLog1292111.xml"/><Relationship Id="rId376" Type="http://schemas.openxmlformats.org/officeDocument/2006/relationships/revisionLog" Target="revisionLog1132111.xml"/><Relationship Id="rId520" Type="http://schemas.openxmlformats.org/officeDocument/2006/relationships/revisionLog" Target="revisionLog1252211.xml"/><Relationship Id="rId541" Type="http://schemas.openxmlformats.org/officeDocument/2006/relationships/revisionLog" Target="revisionLog12541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1111.xml"/><Relationship Id="rId618" Type="http://schemas.openxmlformats.org/officeDocument/2006/relationships/revisionLog" Target="revisionLog1255.xml"/><Relationship Id="rId639" Type="http://schemas.openxmlformats.org/officeDocument/2006/relationships/revisionLog" Target="revisionLog13421.xml"/><Relationship Id="rId790" Type="http://schemas.openxmlformats.org/officeDocument/2006/relationships/revisionLog" Target="revisionLog1661.xml"/><Relationship Id="rId804" Type="http://schemas.openxmlformats.org/officeDocument/2006/relationships/revisionLog" Target="revisionLog1205.xml"/><Relationship Id="rId825" Type="http://schemas.openxmlformats.org/officeDocument/2006/relationships/revisionLog" Target="revisionLog1671.xml"/><Relationship Id="rId401" Type="http://schemas.openxmlformats.org/officeDocument/2006/relationships/revisionLog" Target="revisionLog130111.xml"/><Relationship Id="rId422" Type="http://schemas.openxmlformats.org/officeDocument/2006/relationships/revisionLog" Target="revisionLog17111.xml"/><Relationship Id="rId443" Type="http://schemas.openxmlformats.org/officeDocument/2006/relationships/revisionLog" Target="revisionLog11212.xml"/><Relationship Id="rId464" Type="http://schemas.openxmlformats.org/officeDocument/2006/relationships/revisionLog" Target="revisionLog12511.xml"/><Relationship Id="rId650" Type="http://schemas.openxmlformats.org/officeDocument/2006/relationships/revisionLog" Target="revisionLog146211.xml"/><Relationship Id="rId846" Type="http://schemas.openxmlformats.org/officeDocument/2006/relationships/revisionLog" Target="revisionLog168.xml"/><Relationship Id="rId485" Type="http://schemas.openxmlformats.org/officeDocument/2006/relationships/revisionLog" Target="revisionLog12101.xml"/><Relationship Id="rId692" Type="http://schemas.openxmlformats.org/officeDocument/2006/relationships/revisionLog" Target="revisionLog1313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6611.xml"/><Relationship Id="rId387" Type="http://schemas.openxmlformats.org/officeDocument/2006/relationships/revisionLog" Target="revisionLog1212111.xml"/><Relationship Id="rId510" Type="http://schemas.openxmlformats.org/officeDocument/2006/relationships/revisionLog" Target="revisionLog1314.xml"/><Relationship Id="rId552" Type="http://schemas.openxmlformats.org/officeDocument/2006/relationships/revisionLog" Target="revisionLog1514.xml"/><Relationship Id="rId594" Type="http://schemas.openxmlformats.org/officeDocument/2006/relationships/revisionLog" Target="revisionLog13231.xml"/><Relationship Id="rId608" Type="http://schemas.openxmlformats.org/officeDocument/2006/relationships/revisionLog" Target="revisionLog1422111.xml"/><Relationship Id="rId815" Type="http://schemas.openxmlformats.org/officeDocument/2006/relationships/revisionLog" Target="revisionLog16711.xml"/><Relationship Id="rId412" Type="http://schemas.openxmlformats.org/officeDocument/2006/relationships/revisionLog" Target="revisionLog1411.xml"/><Relationship Id="rId857" Type="http://schemas.openxmlformats.org/officeDocument/2006/relationships/revisionLog" Target="revisionLog1.xml"/><Relationship Id="rId454" Type="http://schemas.openxmlformats.org/officeDocument/2006/relationships/revisionLog" Target="revisionLog1121.xml"/><Relationship Id="rId496" Type="http://schemas.openxmlformats.org/officeDocument/2006/relationships/revisionLog" Target="revisionLog1103.xml"/><Relationship Id="rId661" Type="http://schemas.openxmlformats.org/officeDocument/2006/relationships/revisionLog" Target="revisionLog194.xml"/><Relationship Id="rId717" Type="http://schemas.openxmlformats.org/officeDocument/2006/relationships/revisionLog" Target="revisionLog114121.xml"/><Relationship Id="rId759" Type="http://schemas.openxmlformats.org/officeDocument/2006/relationships/revisionLog" Target="revisionLog1213.xml"/><Relationship Id="rId398" Type="http://schemas.openxmlformats.org/officeDocument/2006/relationships/revisionLog" Target="revisionLog110112.xml"/><Relationship Id="rId521" Type="http://schemas.openxmlformats.org/officeDocument/2006/relationships/revisionLog" Target="revisionLog1141211.xml"/><Relationship Id="rId563" Type="http://schemas.openxmlformats.org/officeDocument/2006/relationships/revisionLog" Target="revisionLog1122.xml"/><Relationship Id="rId619" Type="http://schemas.openxmlformats.org/officeDocument/2006/relationships/revisionLog" Target="revisionLog162211.xml"/><Relationship Id="rId770" Type="http://schemas.openxmlformats.org/officeDocument/2006/relationships/revisionLog" Target="revisionLog1315.xml"/><Relationship Id="rId423" Type="http://schemas.openxmlformats.org/officeDocument/2006/relationships/revisionLog" Target="revisionLog1711.xml"/><Relationship Id="rId826" Type="http://schemas.openxmlformats.org/officeDocument/2006/relationships/revisionLog" Target="revisionLog1681.xml"/><Relationship Id="rId465" Type="http://schemas.openxmlformats.org/officeDocument/2006/relationships/revisionLog" Target="revisionLog1182.xml"/><Relationship Id="rId630" Type="http://schemas.openxmlformats.org/officeDocument/2006/relationships/revisionLog" Target="revisionLog171.xml"/><Relationship Id="rId672" Type="http://schemas.openxmlformats.org/officeDocument/2006/relationships/revisionLog" Target="revisionLog1133.xml"/><Relationship Id="rId728" Type="http://schemas.openxmlformats.org/officeDocument/2006/relationships/revisionLog" Target="revisionLog1175.xml"/><Relationship Id="rId367" Type="http://schemas.openxmlformats.org/officeDocument/2006/relationships/revisionLog" Target="revisionLog122111.xml"/><Relationship Id="rId532" Type="http://schemas.openxmlformats.org/officeDocument/2006/relationships/revisionLog" Target="revisionLog1191.xml"/><Relationship Id="rId574" Type="http://schemas.openxmlformats.org/officeDocument/2006/relationships/revisionLog" Target="revisionLog1421211.xml"/><Relationship Id="rId781" Type="http://schemas.openxmlformats.org/officeDocument/2006/relationships/revisionLog" Target="revisionLog1423.xml"/><Relationship Id="rId837" Type="http://schemas.openxmlformats.org/officeDocument/2006/relationships/revisionLog" Target="revisionLog169.xml"/><Relationship Id="rId434" Type="http://schemas.openxmlformats.org/officeDocument/2006/relationships/revisionLog" Target="revisionLog1121111.xml"/><Relationship Id="rId476" Type="http://schemas.openxmlformats.org/officeDocument/2006/relationships/revisionLog" Target="revisionLog1712.xml"/><Relationship Id="rId641" Type="http://schemas.openxmlformats.org/officeDocument/2006/relationships/revisionLog" Target="revisionLog11331.xml"/><Relationship Id="rId683" Type="http://schemas.openxmlformats.org/officeDocument/2006/relationships/revisionLog" Target="revisionLog1161.xml"/><Relationship Id="rId739" Type="http://schemas.openxmlformats.org/officeDocument/2006/relationships/revisionLog" Target="revisionLog12051.xml"/><Relationship Id="rId501" Type="http://schemas.openxmlformats.org/officeDocument/2006/relationships/revisionLog" Target="revisionLog1151111.xml"/><Relationship Id="rId543" Type="http://schemas.openxmlformats.org/officeDocument/2006/relationships/revisionLog" Target="revisionLog1231.xml"/><Relationship Id="rId403" Type="http://schemas.openxmlformats.org/officeDocument/2006/relationships/revisionLog" Target="revisionLog127211.xml"/><Relationship Id="rId378" Type="http://schemas.openxmlformats.org/officeDocument/2006/relationships/revisionLog" Target="revisionLog113211.xml"/><Relationship Id="rId585" Type="http://schemas.openxmlformats.org/officeDocument/2006/relationships/revisionLog" Target="revisionLog19111.xml"/><Relationship Id="rId750" Type="http://schemas.openxmlformats.org/officeDocument/2006/relationships/revisionLog" Target="revisionLog1214.xml"/><Relationship Id="rId792" Type="http://schemas.openxmlformats.org/officeDocument/2006/relationships/revisionLog" Target="revisionLog16811.xml"/><Relationship Id="rId806" Type="http://schemas.openxmlformats.org/officeDocument/2006/relationships/revisionLog" Target="revisionLog195.xml"/><Relationship Id="rId848" Type="http://schemas.openxmlformats.org/officeDocument/2006/relationships/revisionLog" Target="revisionLog170.xml"/><Relationship Id="rId445" Type="http://schemas.openxmlformats.org/officeDocument/2006/relationships/revisionLog" Target="revisionLog119111.xml"/><Relationship Id="rId487" Type="http://schemas.openxmlformats.org/officeDocument/2006/relationships/revisionLog" Target="revisionLog1293.xml"/><Relationship Id="rId610" Type="http://schemas.openxmlformats.org/officeDocument/2006/relationships/revisionLog" Target="revisionLog1721.xml"/><Relationship Id="rId652" Type="http://schemas.openxmlformats.org/officeDocument/2006/relationships/revisionLog" Target="revisionLog114211.xml"/><Relationship Id="rId694" Type="http://schemas.openxmlformats.org/officeDocument/2006/relationships/revisionLog" Target="revisionLog11711.xml"/><Relationship Id="rId708" Type="http://schemas.openxmlformats.org/officeDocument/2006/relationships/revisionLog" Target="revisionLog12014.xml"/><Relationship Id="rId512" Type="http://schemas.openxmlformats.org/officeDocument/2006/relationships/revisionLog" Target="revisionLog12311.xml"/><Relationship Id="rId389" Type="http://schemas.openxmlformats.org/officeDocument/2006/relationships/revisionLog" Target="revisionLog1281.xml"/><Relationship Id="rId554" Type="http://schemas.openxmlformats.org/officeDocument/2006/relationships/revisionLog" Target="revisionLog130311.xml"/><Relationship Id="rId596" Type="http://schemas.openxmlformats.org/officeDocument/2006/relationships/revisionLog" Target="revisionLog1142111.xml"/><Relationship Id="rId761" Type="http://schemas.openxmlformats.org/officeDocument/2006/relationships/revisionLog" Target="revisionLog14221.xml"/><Relationship Id="rId817" Type="http://schemas.openxmlformats.org/officeDocument/2006/relationships/revisionLog" Target="revisionLog193.xml"/><Relationship Id="rId414" Type="http://schemas.openxmlformats.org/officeDocument/2006/relationships/revisionLog" Target="revisionLog15111.xml"/><Relationship Id="rId456" Type="http://schemas.openxmlformats.org/officeDocument/2006/relationships/revisionLog" Target="revisionLog12411.xml"/><Relationship Id="rId498" Type="http://schemas.openxmlformats.org/officeDocument/2006/relationships/revisionLog" Target="revisionLog11513.xml"/><Relationship Id="rId621" Type="http://schemas.openxmlformats.org/officeDocument/2006/relationships/revisionLog" Target="revisionLog117111.xml"/><Relationship Id="rId663" Type="http://schemas.openxmlformats.org/officeDocument/2006/relationships/revisionLog" Target="revisionLog11722.xml"/><Relationship Id="rId523" Type="http://schemas.openxmlformats.org/officeDocument/2006/relationships/revisionLog" Target="revisionLog1322.xml"/><Relationship Id="rId719" Type="http://schemas.openxmlformats.org/officeDocument/2006/relationships/revisionLog" Target="revisionLog1241.xml"/><Relationship Id="rId565" Type="http://schemas.openxmlformats.org/officeDocument/2006/relationships/revisionLog" Target="revisionLog162111.xml"/><Relationship Id="rId730" Type="http://schemas.openxmlformats.org/officeDocument/2006/relationships/revisionLog" Target="revisionLog1252.xml"/><Relationship Id="rId772" Type="http://schemas.openxmlformats.org/officeDocument/2006/relationships/revisionLog" Target="revisionLog16221.xml"/><Relationship Id="rId828" Type="http://schemas.openxmlformats.org/officeDocument/2006/relationships/revisionLog" Target="revisionLog1143.xml"/></Relationships>
</file>

<file path=xl/revisions/revisionHeaders.xml><?xml version="1.0" encoding="utf-8"?>
<headers xmlns="http://schemas.openxmlformats.org/spreadsheetml/2006/main" xmlns:r="http://schemas.openxmlformats.org/officeDocument/2006/relationships" guid="{88AE4855-42E9-4473-87A6-7018DB3E2044}" diskRevisions="1" revisionId="33647" version="587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F959DE-1261-4189-B28F-22699BED1A36}" dateTime="2020-04-17T16:44:30" maxSheetId="25" userName="morgau_fin7" r:id="rId6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D4C4019-16CF-43AB-9F48-DEAD85A1C390}" dateTime="2020-05-06T10:15:42" maxSheetId="25" userName="morgau_fin3" r:id="rId606" minRId="24089" maxRId="240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34AD84-A538-4E94-9B8D-451141270A43}" dateTime="2020-05-06T10:16:39" maxSheetId="25" userName="morgau_fin3" r:id="rId607" minRId="24125" maxRId="241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F71DC9-0756-4A21-AB4B-81E8B77F5889}" dateTime="2020-05-06T10:17:16" maxSheetId="25" userName="morgau_fin3" r:id="rId608" minRId="24157" maxRId="241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990DC-151C-4D18-99C0-F26E57567DD4}" dateTime="2020-05-06T10:22:22" maxSheetId="25" userName="morgau_fin3" r:id="rId609" minRId="24189" maxRId="241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49E3C7-FEA3-4922-BBD1-B6D7E62799D8}" dateTime="2020-05-06T10:23:12" maxSheetId="25" userName="morgau_fin3" r:id="rId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F988D0-1E86-45A7-BE57-BDD4BF86D948}" dateTime="2020-05-06T10:23:43" maxSheetId="25" userName="morgau_fin3" r:id="rId611" minRId="24250" maxRId="242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E5AB1E4-58E4-42FC-A281-15E39997B417}" dateTime="2020-05-06T10:26:02" maxSheetId="25" userName="morgau_fin3" r:id="rId612" minRId="24282" maxRId="242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07426B-2B2A-44A0-B665-1081239F30A9}" dateTime="2020-05-06T10:30:38" maxSheetId="25" userName="morgau_fin3" r:id="rId613" minRId="24314" maxRId="24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B2D7E7-F5DF-487B-B932-82F44529379D}" dateTime="2020-05-06T10:45:33" maxSheetId="25" userName="morgau_fin3" r:id="rId614" minRId="24346" maxRId="243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BD67EE-96CA-46BF-BC17-BF6854371D63}" dateTime="2020-05-06T10:46:26" maxSheetId="25" userName="morgau_fin3" r:id="rId615" minRId="24381" maxRId="243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9CAFFA-A557-4785-8060-B98F0901EA2F}" dateTime="2020-05-06T10:47:16" maxSheetId="25" userName="morgau_fin3" r:id="rId616" minRId="24413" maxRId="244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D88FA96-D778-46FA-9E51-34A433098EBF}" dateTime="2020-05-06T10:47:45" maxSheetId="25" userName="morgau_fin3" r:id="rId6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2A7C1AA-3637-4FAD-A83A-4AB88C7BC207}" dateTime="2020-05-06T10:48:20" maxSheetId="25" userName="morgau_fin3" r:id="rId618" minRId="24474" maxRId="244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C06E90-DA7D-43AD-A18A-9365BE6A19E2}" dateTime="2020-05-06T10:49:14" maxSheetId="25" userName="morgau_fin3" r:id="rId619" minRId="24506" maxRId="245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D60682-AA91-4F8B-9284-CE99FBD14EB1}" dateTime="2020-05-06T10:49:50" maxSheetId="25" userName="morgau_fin3" r:id="rId620" minRId="24538" maxRId="24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8BE2192-D54D-4D37-A382-2B0DA6AD4EB7}" dateTime="2020-05-06T10:50:18" maxSheetId="25" userName="morgau_fin3" r:id="rId6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746072-7EE0-499F-B257-C342880DB388}" dateTime="2020-05-06T10:50:55" maxSheetId="25" userName="morgau_fin3" r:id="rId622" minRId="24599" maxRId="246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941C11-5FCA-4C6F-A130-D6E4C67B9F5C}" dateTime="2020-05-06T15:58:27" maxSheetId="25" userName="morgau_fin3" r:id="rId623" minRId="24631" maxRId="24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0480D0-E971-4752-AFD6-B47AF8F6A7DE}" dateTime="2020-05-06T16:02:17" maxSheetId="25" userName="morgau_fin3" r:id="rId6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7483E3-B157-4596-9FF8-D8F94224B6D3}" dateTime="2020-05-06T16:22:23" maxSheetId="25" userName="morgau_fin3" r:id="rId625" minRId="24713" maxRId="247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FAAC09-A804-4751-83AB-867D44ADE50D}" dateTime="2020-05-06T16:23:08" maxSheetId="25" userName="morgau_fin3" r:id="rId6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E141C-0326-4510-BCB1-7E63E6FA8D83}" dateTime="2020-05-06T16:25:54" maxSheetId="25" userName="morgau_fin3" r:id="rId6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4F61A3-682A-49AA-9393-0927ED2AC1F5}" dateTime="2020-05-06T16:30:52" maxSheetId="25" userName="morgau_fin3" r:id="rId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B1FF72-E25F-4154-8D41-30730987F727}" dateTime="2020-05-06T16:32:00" maxSheetId="25" userName="morgau_fin3" r:id="rId6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986E4A-DB15-48E3-92EB-E5B39F150A8A}" dateTime="2020-05-07T09:54:36" maxSheetId="25" userName="morgau_fin3" r:id="rId630" minRId="24874" maxRId="2488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E134D0-8896-4D80-B59A-75A793CA8F4F}" dateTime="2020-05-07T10:19:49" maxSheetId="25" userName="morgau_fin3" r:id="rId631" minRId="24918" maxRId="24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FB45AA-F385-40C3-9F40-27084BD3D7CF}" dateTime="2020-05-07T11:00:48" maxSheetId="25" userName="morgau_fin3" r:id="rId632" minRId="24974" maxRId="249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D8FF30-BEE1-45CE-9977-F70D761A0016}" dateTime="2020-05-07T11:25:10" maxSheetId="25" userName="morgau_fin3" r:id="rId633" minRId="25025" maxRId="250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6E1506-5AEE-4383-8CDF-B941B2895CF2}" dateTime="2020-05-07T11:45:37" maxSheetId="25" userName="morgau_fin3" r:id="rId634" minRId="25071" maxRId="250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2009C-3026-4294-9E5D-26CF804FD211}" dateTime="2020-05-07T12:03:05" maxSheetId="25" userName="morgau_fin3" r:id="rId635" minRId="25115" maxRId="251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F77CF-188F-4E23-B0C1-6C9CDD8329A4}" dateTime="2020-05-07T12:03:31" maxSheetId="25" userName="morgau_fin3" r:id="rId6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1C5E693-CA98-466C-AE85-565151C12AB5}" dateTime="2020-05-07T13:53:33" maxSheetId="25" userName="morgau_fin3" r:id="rId6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81B034-88AA-48C4-9C74-73C133655A5C}" dateTime="2020-05-07T14:15:05" maxSheetId="25" userName="morgau_fin3" r:id="rId638" minRId="25225" maxRId="252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F34143-06BE-4AC6-97A3-95CC4ECDAF46}" dateTime="2020-05-07T14:39:59" maxSheetId="25" userName="morgau_fin3" r:id="rId639" minRId="25275" maxRId="252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E771A7B-2870-4EB2-B8EF-7AB497B35C10}" dateTime="2020-05-07T15:02:28" maxSheetId="25" userName="morgau_fin3" r:id="rId640" minRId="25322" maxRId="253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4179D5-3AE1-4A51-8CD0-143C92684CF3}" dateTime="2020-05-07T15:12:43" maxSheetId="25" userName="morgau_fin3" r:id="rId641" minRId="25372" maxRId="25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096205-B252-44DC-BA30-E5AF2C16101A}" dateTime="2020-05-07T15:34:49" maxSheetId="25" userName="morgau_fin3" r:id="rId642" minRId="25417" maxRId="254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CF5A1-CE18-4337-BA80-13689DA198D2}" dateTime="2020-05-07T15:47:17" maxSheetId="25" userName="morgau_fin3" r:id="rId643" minRId="25463" maxRId="254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872047-CF9D-4B05-9BE5-981D988E0854}" dateTime="2020-05-07T16:01:42" maxSheetId="25" userName="morgau_fin3" r:id="rId644" minRId="25509" maxRId="25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0A14D5-ABDE-42DB-8408-6C3D0AFCCA91}" dateTime="2020-05-07T16:11:34" maxSheetId="25" userName="morgau_fin3" r:id="rId645" minRId="25562" maxRId="25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08B1D2B-355D-42AF-B86D-75721E81725B}" dateTime="2020-05-07T16:31:46" maxSheetId="25" userName="morgau_fin3" r:id="rId646" minRId="25609" maxRId="25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DFFE50-1309-46B5-BA26-1055AEE166D9}" dateTime="2020-05-07T16:33:02" maxSheetId="25" userName="morgau_fin3" r:id="rId6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21866-CC7F-40BD-AF6B-90A5703BE3E1}" dateTime="2020-05-07T16:35:06" maxSheetId="25" userName="morgau_fin3" r:id="rId648" minRId="25687" maxRId="256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6BF9C-BDE4-4D9B-A89C-781BF476F7EE}" dateTime="2020-05-07T16:38:23" maxSheetId="25" userName="morgau_fin3" r:id="rId649" minRId="25721" maxRId="257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409B0-C9C9-4EE2-9F6A-4FA01649DEA0}" dateTime="2020-05-07T16:38:38" maxSheetId="25" userName="morgau_fin3" r:id="rId650" minRId="25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EC8862-DBB2-4A4F-BC2A-5C48E7F96802}" dateTime="2020-05-07T16:40:41" maxSheetId="25" userName="morgau_fin3" r:id="rId651" minRId="25782" maxRId="257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04A1B-B4F9-41ED-80F2-3B54728C94A9}" dateTime="2020-05-07T16:41:49" maxSheetId="25" userName="morgau_fin3" r:id="rId652" minRId="25815" maxRId="258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EDCC6D-77BC-4DD6-8F0A-B9F7949737EC}" dateTime="2020-05-07T16:42:37" maxSheetId="25" userName="morgau_fin3" r:id="rId653" minRId="25846" maxRId="258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3A7AD0-530D-44CC-9958-0DFAEA2C717A}" dateTime="2020-05-07T16:42:51" maxSheetId="25" userName="morgau_fin3" r:id="rId654" minRId="258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AF6E62-7A4E-401F-B7CC-F4A40A87FC45}" dateTime="2020-05-07T16:43:27" maxSheetId="25" userName="morgau_fin3" r:id="rId655" minRId="25907" maxRId="25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0C84932-6F29-470E-B662-A923800F8200}" dateTime="2020-05-07T16:43:50" maxSheetId="25" userName="morgau_fin3" r:id="rId656" minRId="259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5A5F428-CA99-4C0F-9517-F5AB73C83FE9}" dateTime="2020-05-07T16:44:18" maxSheetId="25" userName="morgau_fin3" r:id="rId657" minRId="259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82393C-FD68-4BEE-894B-E9AEE111EABC}" dateTime="2020-05-07T16:44:30" maxSheetId="25" userName="morgau_fin3" r:id="rId6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0C3303-C7B8-4F4D-BAAD-A9680A634E87}" dateTime="2020-05-08T09:31:24" maxSheetId="25" userName="morgau_fin3" r:id="rId659" minRId="26027" maxRId="260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47BA0B-55B8-449F-9C45-BBE72D105C62}" dateTime="2020-05-08T10:17:41" maxSheetId="25" userName="morgau_fin3" r:id="rId660" minRId="26070" maxRId="260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2D3B23-49B0-4B51-A71F-19F22AAF1D33}" dateTime="2020-05-08T10:17:58" maxSheetId="25" userName="morgau_fin3" r:id="rId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73F231-9C19-4986-AEDC-9B3488DC3AF7}" dateTime="2020-05-08T10:33:45" maxSheetId="25" userName="morgau_fin3" r:id="rId662" minRId="26157" maxRId="261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744C95-CA4E-44C4-8F3C-33168706EADE}" dateTime="2020-05-08T10:36:21" maxSheetId="25" userName="morgau_fin3" r:id="rId663" minRId="26191" maxRId="261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3B538B-0AA5-47D7-B7B7-A99C6E8623F6}" dateTime="2020-05-08T10:40:23" maxSheetId="25" userName="morgau_fin3" r:id="rId664" minRId="26223" maxRId="262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87316C-EC0F-4495-A006-FB9CA8B21CB7}" dateTime="2020-05-08T11:05:48" maxSheetId="25" userName="morgau_fin3" r:id="rId665" minRId="26256" maxRId="262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673BDF-9923-468D-9088-8B6DF7E254C8}" dateTime="2020-05-08T11:34:09" maxSheetId="25" userName="morgau_fin3" r:id="rId666" minRId="26292" maxRId="263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700064-533F-4455-B7C8-701988D14678}" dateTime="2020-05-08T11:40:05" maxSheetId="25" userName="morgau_fin3" r:id="rId667" minRId="26350" maxRId="263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0FBED2-6306-4ED5-A897-77F246A599DF}" dateTime="2020-05-08T11:40:43" maxSheetId="25" userName="morgau_fin3" r:id="rId6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D50AD69-64F9-4098-A3EF-2D12C1ECCE6B}" dateTime="2020-05-08T11:42:21" maxSheetId="25" userName="morgau_fin3" r:id="rId6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3F4162-A404-4210-B414-95D40FC095D1}" dateTime="2020-05-08T11:42:58" maxSheetId="25" userName="morgau_fin3" r:id="rId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492ED-5A95-49F4-968D-092D01FBE60D}" dateTime="2020-05-08T15:14:54" maxSheetId="25" userName="morgau_fin3" r:id="rId6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297F92-B264-49D4-8134-7F6A13F164AB}" dateTime="2020-06-03T10:12:50" maxSheetId="25" userName="morgau_fin3" r:id="rId672" minRId="26505" maxRId="265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05232C9-6164-4CE2-AA2A-46B401949EC6}" dateTime="2020-06-03T11:34:10" maxSheetId="25" userName="morgau_fin3" r:id="rId673" minRId="26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B8863C-C0A4-4436-9884-92F94E8FDD43}" dateTime="2020-06-03T11:36:29" maxSheetId="25" userName="morgau_fin2" r:id="rId674" minRId="26566" maxRId="265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F98FEB6-B2FD-416D-A361-A09FD5C53C4A}" dateTime="2020-06-03T11:36:33" maxSheetId="25" userName="morgau_fin2" r:id="rId6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376B97F-CD06-4EF4-91BE-BCC4529F3DF0}" dateTime="2020-06-03T11:39:48" maxSheetId="25" userName="morgau_fin2" r:id="rId676" minRId="26634" maxRId="266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833DBE-E77A-436E-9DC5-0EAB848A6651}" dateTime="2020-06-03T11:42:44" maxSheetId="25" userName="morgau_fin2" r:id="rId677" minRId="26678" maxRId="26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5952DCC-AE6B-42B8-8BCC-DAEF91035A21}" dateTime="2020-06-03T11:42:47" maxSheetId="25" userName="morgau_fin2" r:id="rId6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0A920E9-3AE9-4528-A09B-9B3C216CB95D}" dateTime="2020-06-03T11:43:44" maxSheetId="25" userName="morgau_fin3" r:id="rId679" minRId="26745" maxRId="267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43C2-8861-4DE0-A39C-014E8FC9B7F4}" dateTime="2020-06-03T11:43:51" maxSheetId="25" userName="morgau_fin3" r:id="rId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614DA1-A58F-41B3-9857-BE6DCD298A85}" dateTime="2020-06-03T11:45:20" maxSheetId="25" userName="morgau_fin2" r:id="rId681" minRId="26821" maxRId="268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53B03E6-DB84-436D-8188-E293ED848012}" dateTime="2020-06-03T11:48:56" maxSheetId="25" userName="morgau_fin2" r:id="rId682" minRId="26865" maxRId="268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B569FD5-A1E8-4F6F-AA83-E6A818EE3CD3}" dateTime="2020-06-03T11:48:59" maxSheetId="25" userName="morgau_fin2" r:id="rId6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2025EA9-61D7-4DE1-8996-0C7AF3017543}" dateTime="2020-06-03T11:51:42" maxSheetId="25" userName="morgau_fin2" r:id="rId684" minRId="26935" maxRId="269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E5337-E5D0-489B-8E63-A89062D5895A}" dateTime="2020-06-03T11:51:59" maxSheetId="25" userName="morgau_fin2" r:id="rId6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42F5E4-0E06-4D90-8253-4D5DD39CFA55}" dateTime="2020-06-03T11:52:02" maxSheetId="25" userName="morgau_fin2" r:id="rId6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BD63B6-BDB0-4592-BFD2-A64D9933A897}" dateTime="2020-06-03T11:58:19" maxSheetId="25" userName="morgau_fin3" r:id="rId687" minRId="27052" maxRId="270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37E7F6-681C-4566-89DE-EDCF3C61E9D6}" dateTime="2020-06-03T14:00:15" maxSheetId="25" userName="morgau_fin2" r:id="rId688" minRId="27102" maxRId="271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A9041-209A-4711-A580-D7E3B7D0FE2B}" dateTime="2020-06-03T14:00:56" maxSheetId="25" userName="morgau_fin2" r:id="rId689" minRId="27144" maxRId="271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89F9D05-F66C-46A1-B02A-530081C226DD}" dateTime="2020-06-03T14:00:59" maxSheetId="25" userName="morgau_fin2" r:id="rId6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D83DE6-AB88-4F56-B3CC-0B362E77A808}" dateTime="2020-06-03T14:03:37" maxSheetId="25" userName="morgau_fin2" r:id="rId691" minRId="27211" maxRId="272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9B9E0D-3C7A-49CC-B6A3-174FA4940CF6}" dateTime="2020-06-03T14:03:41" maxSheetId="25" userName="morgau_fin2" r:id="rId6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7C2678-ACDF-4017-9B7D-E02B4138C217}" dateTime="2020-06-03T14:06:02" maxSheetId="25" userName="morgau_fin2" r:id="rId693" minRId="27288" maxRId="272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13B80D-7F43-49BE-9036-7A44A58E06C1}" dateTime="2020-06-03T14:06:32" maxSheetId="25" userName="morgau_fin2" r:id="rId6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59FD65-3529-4931-A3C1-E7ECE99500D3}" dateTime="2020-06-03T14:06:38" maxSheetId="25" userName="morgau_fin2" r:id="rId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711463-1857-4CED-8C6B-E32A3912CB82}" dateTime="2020-06-03T14:06:44" maxSheetId="25" userName="morgau_fin2" r:id="rId6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45BE47F-3C3F-4901-A165-C2F8C049FB21}" dateTime="2020-06-03T14:07:30" maxSheetId="25" userName="morgau_fin2" r:id="rId697" minRId="27422" maxRId="27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902232-B6C3-44FA-8498-9482D7CA9A32}" dateTime="2020-06-03T14:07:34" maxSheetId="25" userName="morgau_fin2" r:id="rId6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D2542F-1066-4960-B721-B8CAE0E4ECD8}" dateTime="2020-06-03T14:11:27" maxSheetId="25" userName="morgau_fin2" r:id="rId699" minRId="27490" maxRId="27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6C7CA0-905C-475D-A637-7DB6E3E20215}" dateTime="2020-06-03T14:11:30" maxSheetId="25" userName="morgau_fin2" r:id="rId7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ADE58D-A2A4-4542-A42B-EEF357D832F9}" dateTime="2020-06-03T14:11:39" maxSheetId="25" userName="morgau_fin2" r:id="rId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D4173ED-1AD1-4AA7-8A92-F7EF53FD0D13}" dateTime="2020-06-03T14:13:44" maxSheetId="25" userName="morgau_fin2" r:id="rId702" minRId="27594" maxRId="276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10D711C-2B9E-4704-BBBF-707CE595B4D0}" dateTime="2020-06-03T14:13:55" maxSheetId="25" userName="morgau_fin2" r:id="rId7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87C0D5-34C5-40A2-A446-D9D051D529EE}" dateTime="2020-06-03T14:14:13" maxSheetId="25" userName="morgau_fin2" r:id="rId704" minRId="27665" maxRId="276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5167E3-FAB3-482C-8CF6-AF93E45FE59B}" dateTime="2020-06-03T14:14:22" maxSheetId="25" userName="morgau_fin2" r:id="rId7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9A484A7-31E1-48DC-9CD7-9A396B3974BE}" dateTime="2020-06-03T14:19:37" maxSheetId="25" userName="morgau_fin2" r:id="rId706" minRId="27732" maxRId="27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A7DA34-6198-40E7-BA33-D0953898FA0F}" dateTime="2020-06-03T14:19:54" maxSheetId="25" userName="morgau_fin2" r:id="rId7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85E80-E24C-4331-9943-5CF33B08FD3B}" dateTime="2020-06-03T14:20:13" maxSheetId="25" userName="morgau_fin2" r:id="rId7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2C7B8B5-A23B-4072-AC59-71E6508D662E}" dateTime="2020-06-03T14:20:17" maxSheetId="25" userName="morgau_fin2" r:id="rId7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C4EE3E-936A-4CED-A69F-F2E08DDB411D}" dateTime="2020-06-03T14:20:28" maxSheetId="25" userName="morgau_fin2" r:id="rId7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9421D1-29BB-4089-871C-6AA7B763F3AC}" dateTime="2020-06-03T14:20:35" maxSheetId="25" userName="morgau_fin2" r:id="rId7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7EDD16-F267-4962-A058-02ECE206012C}" dateTime="2020-06-03T14:20:42" maxSheetId="25" userName="morgau_fin2" r:id="rId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7E963E-71D1-4C90-A709-63609C4DE0E7}" dateTime="2020-06-03T14:21:17" maxSheetId="25" userName="morgau_fin2" r:id="rId713" minRId="27968" maxRId="279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7AC959-07A4-4B38-97FD-6A5551E55002}" dateTime="2020-06-03T14:21:22" maxSheetId="25" userName="morgau_fin2" r:id="rId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38BB4F6-6D6E-4A63-912A-84D7AB389361}" dateTime="2020-06-03T14:39:28" maxSheetId="25" userName="morgau_fin2" r:id="rId715" minRId="28035" maxRId="28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40E5F5-404D-492D-A90E-A76B28C42165}" dateTime="2020-06-03T14:39:46" maxSheetId="25" userName="morgau_fin2" r:id="rId7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6E68CE0-900B-492F-BB5A-DA38DBC3106C}" dateTime="2020-06-03T14:39:51" maxSheetId="25" userName="morgau_fin2" r:id="rId7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B83D56-71B0-4FCD-A0CF-A23C54421D1F}" dateTime="2020-06-03T14:46:40" maxSheetId="25" userName="morgau_fin2" r:id="rId71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9465C9-9338-4C89-B5F6-559282D30815}" dateTime="2020-06-03T15:06:41" maxSheetId="25" userName="morgau_fin3" r:id="rId719" minRId="28181" maxRId="28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0CD6DE-500D-4E2E-9765-F4F4577CE1DE}" dateTime="2020-06-03T15:15:46" maxSheetId="25" userName="morgau_fin3" r:id="rId720" minRId="28239" maxRId="282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5651F10-CE98-4C14-9906-8FD8B9D252C1}" dateTime="2020-06-03T15:25:45" maxSheetId="25" userName="morgau_fin3" r:id="rId721" minRId="28287" maxRId="28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5159E4-58F7-4DF9-AF68-90FC0A962521}" dateTime="2020-06-03T15:37:54" maxSheetId="25" userName="morgau_fin3" r:id="rId722" minRId="28336" maxRId="283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04C6C9-CD8D-4AB5-B4B0-1807DF52BD9A}" dateTime="2020-06-03T15:47:08" maxSheetId="25" userName="morgau_fin3" r:id="rId723" minRId="28385" maxRId="284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CE9F30-7692-4902-858A-CF415721D52F}" dateTime="2020-06-03T15:57:06" maxSheetId="25" userName="morgau_fin3" r:id="rId724" minRId="28433" maxRId="284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321FDA7-4EA5-432E-90A4-982819F60322}" dateTime="2020-06-03T16:07:34" maxSheetId="25" userName="morgau_fin3" r:id="rId725" minRId="28488" maxRId="285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F15FA6-1106-4839-80AE-667CE7A5955B}" dateTime="2020-06-03T16:07:49" maxSheetId="25" userName="morgau_fin3" r:id="rId7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C2790C-C480-44CB-B3BB-170CE2B23D44}" dateTime="2020-06-03T16:53:02" maxSheetId="25" userName="morgau_fin3" r:id="rId727" minRId="285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CAF453F-4DBC-45A3-9E29-49408F428033}" dateTime="2020-06-04T09:11:59" maxSheetId="25" userName="morgau_fin3" r:id="rId728" minRId="28591" maxRId="286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F2F8D9-8747-4268-824A-55483A782E7F}" dateTime="2020-06-04T09:24:56" maxSheetId="25" userName="morgau_fin3" r:id="rId729" minRId="28646" maxRId="28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C3FE8B6-6734-4E54-B5F2-CB4F8F743DAD}" dateTime="2020-06-04T09:52:22" maxSheetId="25" userName="morgau_fin3" r:id="rId730" minRId="28691" maxRId="28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1BA296-9980-432C-8262-6BC8A8CD1CE2}" dateTime="2020-06-04T10:18:19" maxSheetId="25" userName="morgau_fin3" r:id="rId731" minRId="28744" maxRId="287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FD286A-096B-4AC8-A2F7-9F1A8089D3E6}" dateTime="2020-06-04T10:49:52" maxSheetId="25" userName="morgau_fin2" r:id="rId732" minRId="28800" maxRId="288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57926D2-8ED3-4026-BBC5-7DF90A8AD797}" dateTime="2020-06-04T10:49:56" maxSheetId="25" userName="morgau_fin2" r:id="rId7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E95C6B-DD14-4894-AD12-DED7F49BD0DC}" dateTime="2020-06-04T10:50:03" maxSheetId="25" userName="morgau_fin2" r:id="rId7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8D0461-BB10-4CEA-83B7-F9F38DC01136}" dateTime="2020-06-04T11:00:17" maxSheetId="25" userName="morgau_fin3" r:id="rId7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77A4B8-83AA-41E0-A37E-D106031A4792}" dateTime="2020-06-04T11:00:43" maxSheetId="25" userName="morgau_fin2" r:id="rId7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CC6917-4D40-4DFC-AA1C-5947B867BD67}" dateTime="2020-06-04T11:08:45" maxSheetId="25" userName="morgau_fin3" r:id="rId737" minRId="28960" maxRId="289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6652623-57B2-47BC-BE44-42419BFB3CAD}" dateTime="2020-06-04T11:08:56" maxSheetId="25" userName="morgau_fin3" r:id="rId7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2F59B-1E29-44BA-88EC-FD3287A41760}" dateTime="2020-06-04T11:08:59" maxSheetId="25" userName="morgau_fin3" r:id="rId7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CF218A1-A7AF-4DC2-87C3-745275872527}" dateTime="2020-06-04T11:09:03" maxSheetId="25" userName="morgau_fin3" r:id="rId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56DCEEF-5CC0-413E-8490-7AEB467238D3}" dateTime="2020-06-04T11:09:10" maxSheetId="25" userName="morgau_fin3" r:id="rId7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CEC0BE-3CBF-45B1-A981-58935AC20333}" dateTime="2020-06-04T11:09:18" maxSheetId="25" userName="morgau_fin3" r:id="rId7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E7FCE3-F628-45D6-9F97-7DF9F72C9F52}" dateTime="2020-06-04T11:09:24" maxSheetId="25" userName="morgau_fin3" r:id="rId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288A9B7-7881-4D61-956E-5B80E6394638}" dateTime="2020-06-04T13:49:17" maxSheetId="25" userName="morgau_fin3" r:id="rId7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A89887F-E43C-43B4-8ED8-C68C0AABE026}" dateTime="2020-07-02T15:17:37" maxSheetId="25" userName="morgau_fin3" r:id="rId745" minRId="29202" maxRId="29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A01655-E016-4C21-B31A-2E5A98BCFA4B}" dateTime="2020-07-02T15:20:46" maxSheetId="25" userName="morgau_fin3" r:id="rId746" minRId="29239" maxRId="292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FAC684A-5645-4079-82D4-EA505D98A382}" dateTime="2020-07-02T15:42:59" maxSheetId="25" userName="morgau_fin3" r:id="rId747" minRId="29271" maxRId="292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8BBDF70-A119-4B77-80D7-2A5BAD26E395}" dateTime="2020-07-03T09:38:13" maxSheetId="25" userName="morgau_fin3" r:id="rId748" minRId="29303" maxRId="29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AA789C-F2E7-40EA-B96F-F35BE4438557}" dateTime="2020-07-03T09:55:19" maxSheetId="25" userName="morgau_fin3" r:id="rId749" minRId="29346" maxRId="29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9C5ACDA-9F8E-4E88-8CBB-DEF9BB92F0C3}" dateTime="2020-07-03T10:09:51" maxSheetId="25" userName="morgau_fin3" r:id="rId750" minRId="29386" maxRId="293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F1C285-8804-4C4D-BF15-0AD07E733429}" dateTime="2020-07-03T10:27:09" maxSheetId="25" userName="morgau_fin3" r:id="rId751" minRId="29425" maxRId="294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819BFE7-2FED-4874-B864-0742BB3FCF06}" dateTime="2020-07-03T10:27:23" maxSheetId="25" userName="morgau_fin3" r:id="rId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22FD24-9E7B-4169-8CC4-83D22E85DDA9}" dateTime="2020-07-03T10:28:40" maxSheetId="25" userName="morgau_fin3" r:id="rId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BE49A9C-41E3-4E82-9EE2-9381E9F86090}" dateTime="2020-07-03T10:42:26" maxSheetId="25" userName="morgau_fin3" r:id="rId754" minRId="29533" maxRId="295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A0B55AD-38FE-4340-BD1E-D6E8D9AC9E86}" dateTime="2020-07-03T11:29:01" maxSheetId="25" userName="morgau_fin3" r:id="rId755" minRId="29572" maxRId="295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9E5156-6CE9-44A6-B486-FE2C19281A6C}" dateTime="2020-07-03T11:47:32" maxSheetId="25" userName="morgau_fin3" r:id="rId756" minRId="29612" maxRId="296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B9009B8-0150-4C86-AC77-E1DA42D79C66}" dateTime="2020-07-03T13:36:02" maxSheetId="25" userName="morgau_fin3" r:id="rId757" minRId="29662" maxRId="296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771F27-4E77-4D6F-A814-6083A6FFDBDD}" dateTime="2020-07-03T13:42:23" maxSheetId="25" userName="morgau_fin3" r:id="rId758" minRId="29702" maxRId="297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9F43FE-00CE-4D53-A334-1284D4894C9C}" dateTime="2020-07-03T14:42:07" maxSheetId="25" userName="morgau_fin3" r:id="rId759" minRId="29734" maxRId="29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0576E5-FBDE-41B6-91A1-C216A53661FC}" dateTime="2020-07-03T14:55:42" maxSheetId="25" userName="morgau_fin3" r:id="rId760" minRId="29783" maxRId="29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4689DE-DC27-470C-AEBE-D53B373E7DC3}" dateTime="2020-07-03T14:57:16" maxSheetId="25" userName="morgau_fin3" r:id="rId7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56BAEEB-9A95-4C17-810B-2A000B9CF110}" dateTime="2020-07-03T15:32:45" maxSheetId="25" userName="morgau_fin3" r:id="rId762" minRId="29849" maxRId="298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F4D3C91-E92B-4F44-916F-0A57582D58B1}" dateTime="2020-07-03T15:58:00" maxSheetId="25" userName="morgau_fin3" r:id="rId763" minRId="29903" maxRId="299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EC8891-06A9-44D3-961E-F3776A11C713}" dateTime="2020-07-03T16:20:14" maxSheetId="25" userName="morgau_fin3" r:id="rId764" minRId="29953" maxRId="299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B1863-0A2C-4AA6-AB9C-0E044614857F}" dateTime="2020-07-03T16:35:19" maxSheetId="25" userName="morgau_fin3" r:id="rId765" minRId="30001" maxRId="300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29C8AE-2EA9-4145-9A37-19AB39094BF1}" dateTime="2020-07-03T16:49:59" maxSheetId="25" userName="morgau_fin3" r:id="rId766" minRId="30057" maxRId="300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8EF454-30B6-4C22-9843-A288B8513B49}" dateTime="2020-07-03T16:50:45" maxSheetId="25" userName="morgau_fin3" r:id="rId7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08AD26-149F-492F-8463-0FD5D2EC7ADE}" dateTime="2020-07-03T16:58:33" maxSheetId="25" userName="morgau_fin3" r:id="rId768" minRId="30135" maxRId="301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AB95584-C7F5-459C-85A2-3676A0027F44}" dateTime="2020-07-03T16:59:06" maxSheetId="25" userName="morgau_fin3" r:id="rId769" minRId="301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084ABC-7A82-48EC-89D1-E0FD181EA3FB}" dateTime="2020-07-03T16:59:39" maxSheetId="25" userName="morgau_fin3" r:id="rId770" minRId="302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4A777EB-A416-45FB-A1D7-36AFB02E41B6}" dateTime="2020-07-03T16:59:55" maxSheetId="25" userName="morgau_fin3" r:id="rId771" minRId="302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9B23484-4D78-46F8-8A2F-D85A0DF49AC0}" dateTime="2020-07-03T17:00:14" maxSheetId="25" userName="morgau_fin3" r:id="rId7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EF2775-F1B9-4935-BF0D-58EEC217E050}" dateTime="2020-07-06T08:34:51" maxSheetId="25" userName="morgau_fin3" r:id="rId773" minRId="30294" maxRId="30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32F2B97-EA3A-43C6-8452-00C6016A9638}" dateTime="2020-07-06T09:10:37" maxSheetId="25" userName="morgau_fin3" r:id="rId774" minRId="30336" maxRId="30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6753864-8539-4A87-A551-28C400072730}" dateTime="2020-07-06T09:32:34" maxSheetId="25" userName="morgau_fin3" r:id="rId775" minRId="30386" maxRId="304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DA463A6-3A5D-4F8A-BAA5-FFE7DD1AB027}" dateTime="2020-07-06T09:53:45" maxSheetId="25" userName="morgau_fin3" r:id="rId776" minRId="30440" maxRId="304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ADD59B-1A91-4A94-8E34-1FB0859A30F7}" dateTime="2020-07-06T09:54:48" maxSheetId="25" userName="morgau_fin3" r:id="rId7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1FA5A1C-87A5-4366-81B7-980B887847DD}" dateTime="2020-07-06T10:40:00" maxSheetId="25" userName="morgau_fin3" r:id="rId778" minRId="30518" maxRId="30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91C20A-EC2B-409E-8EEF-5919EFB5174E}" dateTime="2020-07-06T11:22:45" maxSheetId="25" userName="morgau_fin3" r:id="rId779" minRId="30563" maxRId="305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7D28219-D0E5-45EC-9E41-FBA2117C4F01}" dateTime="2020-07-06T12:16:19" maxSheetId="25" userName="morgau_fin3" r:id="rId780" minRId="30620" maxRId="306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CF3397E-531C-4F8E-9705-9E90AE342874}" dateTime="2020-07-06T13:21:26" maxSheetId="25" userName="morgau_fin3" r:id="rId781" minRId="306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C041F0-5CB2-487E-BFC7-515B5A18BDB1}" dateTime="2020-07-06T13:22:33" maxSheetId="25" userName="morgau_fin3" r:id="rId782" minRId="306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3A45A2C-16E3-41E2-A588-706DE15E9EF3}" dateTime="2020-07-06T13:23:17" maxSheetId="25" userName="morgau_fin3" r:id="rId783" minRId="30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FFA51E3-D43A-4653-B2E1-CD139FE4B479}" dateTime="2020-07-06T13:23:47" maxSheetId="25" userName="morgau_fin3" r:id="rId7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C509B-D82B-4FF4-AE4D-91225A678741}" dateTime="2020-07-06T13:58:09" maxSheetId="25" userName="morgau_fin3" r:id="rId785" minRId="30771" maxRId="307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CE1059-8127-48F6-9730-C249E3E8333E}" dateTime="2020-07-06T14:38:50" maxSheetId="25" userName="morgau_fin3" r:id="rId786" minRId="30816" maxRId="3083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533A27-F8CB-4671-B801-C272A6ABA990}" dateTime="2020-07-06T15:05:53" maxSheetId="25" userName="morgau_fin3" r:id="rId787" minRId="30860" maxRId="308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99D10F2-EA05-4ACB-BAB2-6DBE54C8C4FF}" dateTime="2020-07-06T15:18:59" maxSheetId="25" userName="morgau_fin3" r:id="rId788" minRId="30916" maxRId="309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923457-8ACF-46D0-9CCD-9CE9410AA7B1}" dateTime="2020-07-06T15:23:30" maxSheetId="25" userName="morgau_fin3" r:id="rId78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5FEF3E-3265-40E6-90AB-417AC25435CC}" dateTime="2020-07-06T16:06:01" maxSheetId="25" userName="morgau_fin3" r:id="rId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7E1833-8E63-4ED5-8C83-D9FBDA667351}" dateTime="2020-07-06T16:33:21" maxSheetId="25" userName="morgau_fin3" r:id="rId7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61D40B-D9BC-47E2-ADFB-AC8AA1782582}" dateTime="2020-07-06T16:47:22" maxSheetId="25" userName="morgau_fin3" r:id="rId7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5F8AB2-AAA7-4AD7-A1AE-817C78058117}" dateTime="2020-07-10T14:42:06" maxSheetId="25" userName="morgau_fin2" r:id="rId793" minRId="31072" maxRId="311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13594E-9637-420C-BEE9-DC38ED0FE8A8}" dateTime="2020-08-05T08:29:54" maxSheetId="25" userName="morgau_fin3" r:id="rId794" minRId="31140" maxRId="311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981BA6-6450-4287-89BF-040445C1EBD8}" dateTime="2020-08-05T09:42:47" maxSheetId="25" userName="morgau_fin3" r:id="rId795" minRId="31178" maxRId="311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9A628CE-D0DB-496B-841E-55850CFC80A0}" dateTime="2020-08-05T10:24:17" maxSheetId="25" userName="morgau_fin3" r:id="rId796" minRId="31227" maxRId="312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8AC6EB-772E-430A-99AF-C5D713EDA741}" dateTime="2020-08-05T10:51:04" maxSheetId="25" userName="morgau_fin3" r:id="rId797" minRId="31286" maxRId="313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010836-F0BC-4669-9710-E981DABFC3ED}" dateTime="2020-08-05T11:10:26" maxSheetId="25" userName="morgau_fin3" r:id="rId798" minRId="31343" maxRId="313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8BA97-6C7B-4A1B-A109-5C82031DBED6}" dateTime="2020-08-05T11:22:05" maxSheetId="25" userName="morgau_fin3" r:id="rId799" minRId="31393" maxRId="314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B99AC-5D82-4CFC-9072-2E81CBAF3ADA}" dateTime="2020-08-05T11:23:50" maxSheetId="25" userName="morgau_fin3" r:id="rId8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3840AE-FE9D-47E3-A3C4-756947F02F3B}" dateTime="2020-08-05T11:32:25" maxSheetId="25" userName="morgau_fin3" r:id="rId801" minRId="31468" maxRId="314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48681-4AB1-4BEA-8EC0-211DE03D69A4}" dateTime="2020-08-05T11:42:42" maxSheetId="25" userName="morgau_fin3" r:id="rId802" minRId="31511" maxRId="315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731D3A-4994-4C77-A88F-42C46617B27B}" dateTime="2020-08-05T14:32:26" maxSheetId="25" userName="morgau_fin3" r:id="rId803" minRId="31555" maxRId="315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002FA6-D5A5-4222-99AE-6F3873A35EF4}" dateTime="2020-08-05T14:32:58" maxSheetId="25" userName="morgau_fin3" r:id="rId8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4AFF04-CF69-43DE-961B-6C6148463739}" dateTime="2020-08-05T14:57:36" maxSheetId="25" userName="morgau_fin3" r:id="rId8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AACBF72-BFC0-4380-A650-A6D6F87C124D}" dateTime="2020-08-05T15:29:49" maxSheetId="25" userName="morgau_fin3" r:id="rId806" minRId="31666" maxRId="31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AD0940-09EB-47D6-AF0F-5AB7AC937F25}" dateTime="2020-08-05T15:50:35" maxSheetId="25" userName="morgau_fin3" r:id="rId807" minRId="31726" maxRId="31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6CA76F-7AE8-4E95-A9DC-446CDB19BFC9}" dateTime="2020-08-05T16:14:11" maxSheetId="25" userName="morgau_fin3" r:id="rId808" minRId="31783" maxRId="3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988C0F8-F58A-44BF-9D74-7E41157DF412}" dateTime="2020-08-05T16:35:10" maxSheetId="25" userName="morgau_fin3" r:id="rId809" minRId="31843" maxRId="318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7EFA13-53C6-4936-9136-901A21BDE461}" dateTime="2020-08-05T16:51:05" maxSheetId="25" userName="morgau_fin3" r:id="rId810" minRId="31905" maxRId="319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EEE6C81-DCAE-43FD-8ADD-71674B6A47F6}" dateTime="2020-08-05T16:57:09" maxSheetId="25" userName="morgau_fin3" r:id="rId811" minRId="31951" maxRId="319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B73EE9-978E-4A69-80DB-BAE87E35F1E9}" dateTime="2020-08-05T16:57:56" maxSheetId="25" userName="morgau_fin3" r:id="rId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030226-2E52-4A0C-A41C-A81072019C8B}" dateTime="2020-08-05T16:58:32" maxSheetId="25" userName="morgau_fin3" r:id="rId813" minRId="32023" maxRId="320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62493D6-279C-430B-85BD-2BB58860ACF4}" dateTime="2020-08-05T17:10:41" maxSheetId="25" userName="morgau_fin3" r:id="rId814" minRId="32056" maxRId="320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34BC38-C2E9-484D-BDFA-F2052A041EE2}" dateTime="2020-08-05T17:15:59" maxSheetId="25" userName="morgau_fin3" r:id="rId815" minRId="32099" maxRId="321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CCFB32-944E-4DD6-B89F-4B944FB0A090}" dateTime="2020-08-05T17:24:33" maxSheetId="25" userName="morgau_fin3" r:id="rId816" minRId="32141" maxRId="321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DD21C-C395-4BCA-8FE0-2ABC4A635E84}" dateTime="2020-08-05T17:28:08" maxSheetId="25" userName="morgau_fin3" r:id="rId817" minRId="32189" maxRId="322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43D71F-C0E1-440C-A71B-43097720D444}" dateTime="2020-08-06T09:18:47" maxSheetId="25" userName="morgau_fin3" r:id="rId818" minRId="32232" maxRId="322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3C0B2A-C089-4231-A7EA-EA7C269906F0}" dateTime="2020-08-06T09:34:32" maxSheetId="25" userName="morgau_fin3" r:id="rId819" minRId="32264" maxRId="322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B38D039-5235-46D6-8CB1-298571899554}" dateTime="2020-08-06T09:42:32" maxSheetId="25" userName="morgau_fin3" r:id="rId820" minRId="32311" maxRId="323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1C6A76D-4F63-45CD-8553-E57AA0C269C5}" dateTime="2020-08-06T09:57:44" maxSheetId="25" userName="morgau_fin3" r:id="rId821" minRId="32353" maxRId="323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EF67E8-8C87-4C7E-B5F2-44BDA11CA60C}" dateTime="2020-08-06T10:04:32" maxSheetId="25" userName="morgau_fin3" r:id="rId822" minRId="32411" maxRId="32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755C735-1FB3-41C1-9E7E-5F2DF3449F21}" dateTime="2020-08-06T10:13:28" maxSheetId="25" userName="morgau_fin3" r:id="rId823" minRId="32456" maxRId="324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B7E9FB-4F5A-4323-8E58-F4E213CE1419}" dateTime="2020-08-06T11:06:08" maxSheetId="25" userName="morgau_fin3" r:id="rId824" minRId="32496" maxRId="325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4C68152-D7CD-4BD5-96C8-CBED964136B9}" dateTime="2020-08-06T11:32:57" maxSheetId="25" userName="morgau_fin3" r:id="rId825" minRId="32554" maxRId="32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959DF48-AAAA-47C0-80E0-E368918FDEA3}" dateTime="2020-08-06T11:50:00" maxSheetId="25" userName="morgau_fin3" r:id="rId826" minRId="32610" maxRId="326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79A3BA9-9AF3-4725-9C53-898073668A0E}" dateTime="2020-08-06T11:54:10" maxSheetId="25" userName="morgau_fin3" r:id="rId827" minRId="326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4AD55F1-BF0C-44EA-BE74-DB5F6B5D769E}" dateTime="2020-08-06T11:59:39" maxSheetId="25" userName="morgau_fin3" r:id="rId828" minRId="32696" maxRId="32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EC0588-36DC-431C-82A6-C3217BA70760}" dateTime="2020-08-06T12:03:36" maxSheetId="25" userName="morgau_fin3" r:id="rId829" minRId="32732" maxRId="32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912C1F-87A8-489A-9088-7F6314AC5564}" dateTime="2020-08-06T12:06:01" maxSheetId="25" userName="morgau_fin3" r:id="rId830" minRId="32771" maxRId="327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EA6139A-EF68-4B35-AD8D-7A5736FDF3C5}" dateTime="2020-08-06T13:53:09" maxSheetId="25" userName="morgau_fin3" r:id="rId831" minRId="32804" maxRId="328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597E6C-C9F0-4CBD-A133-6C83248418CE}" dateTime="2020-08-06T13:54:41" maxSheetId="25" userName="morgau_fin3" r:id="rId832" minRId="328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1AB3A1-0DC9-49A5-9375-8AC358360BF7}" dateTime="2020-08-06T14:04:34" maxSheetId="25" userName="morgau_fin3" r:id="rId833" minRId="328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0EC7FFF-C8AE-4A4D-8B16-5029D475A6F9}" dateTime="2020-08-06T14:04:49" maxSheetId="25" userName="morgau_fin3" r:id="rId8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435BC49-E8F9-4324-A4FA-10BCF3179241}" dateTime="2020-08-06T14:06:48" maxSheetId="25" userName="morgau_fin3" r:id="rId835" minRId="329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012DD8B-17F6-4520-B478-2D4A249B3406}" dateTime="2020-08-06T14:07:00" maxSheetId="25" userName="morgau_fin3" r:id="rId836" minRId="329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92FC1DB-49D8-49B0-945A-C7FA9A2CC756}" dateTime="2020-08-06T14:07:17" maxSheetId="25" userName="morgau_fin3" r:id="rId837" minRId="329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2D21AE7-1CC2-4B58-AED9-953F9E0632A4}" dateTime="2020-08-06T14:07:42" maxSheetId="25" userName="morgau_fin3" r:id="rId838" minRId="330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7C518E-3BF9-4ABB-BC71-0C4008A46C3C}" dateTime="2020-08-06T14:07:56" maxSheetId="25" userName="morgau_fin3" r:id="rId839" minRId="33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A3DF605-F019-483C-A38B-299A1883991C}" dateTime="2020-08-06T14:08:08" maxSheetId="25" userName="morgau_fin3" r:id="rId840" minRId="330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A402AC-5B50-4C37-BDDD-CEAAC23E901F}" dateTime="2020-08-06T14:08:18" maxSheetId="25" userName="morgau_fin3" r:id="rId841" minRId="331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A79AA86-8ABB-4DD0-ABE5-63542DD5B2DE}" dateTime="2020-08-06T14:08:30" maxSheetId="25" userName="morgau_fin3" r:id="rId842" minRId="331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EA5E44-0A1D-41C9-A6B2-809B42869ED8}" dateTime="2020-08-06T14:08:41" maxSheetId="25" userName="morgau_fin3" r:id="rId843" minRId="331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637F0E-1B9A-4B19-A0E5-698CE6461353}" dateTime="2020-08-06T14:08:52" maxSheetId="25" userName="morgau_fin3" r:id="rId844" minRId="332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1F8FCFA-37FE-49C5-B090-1B7308E42152}" dateTime="2020-08-06T14:09:04" maxSheetId="25" userName="morgau_fin3" r:id="rId845" minRId="332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74F2F30-BA95-4E9D-B0C6-46B15502DA08}" dateTime="2020-08-06T14:09:15" maxSheetId="25" userName="morgau_fin3" r:id="rId846" minRId="332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1A17E00-3F10-4391-A516-B1EA96B97FDC}" dateTime="2020-08-06T14:09:28" maxSheetId="25" userName="morgau_fin3" r:id="rId847" minRId="333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31B68E-F0D9-44C0-AB1F-2DFB04FC29F7}" dateTime="2020-08-06T14:09:40" maxSheetId="25" userName="morgau_fin3" r:id="rId848" minRId="333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28E0C3-1F19-4861-A2B3-244B0114BEF6}" dateTime="2020-08-06T14:09:50" maxSheetId="25" userName="morgau_fin3" r:id="rId849" minRId="333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845646-9517-4643-B655-B0DB95C09A0E}" dateTime="2020-08-06T14:10:01" maxSheetId="25" userName="morgau_fin3" r:id="rId850" minRId="333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861576-A9C5-41D9-AE32-05869691573B}" dateTime="2020-08-06T14:11:54" maxSheetId="25" userName="morgau_fin3" r:id="rId851" minRId="33424" maxRId="33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AF8BE90-8DBD-4251-96B1-0F4C38ED6D2B}" dateTime="2020-08-06T14:18:09" maxSheetId="25" userName="morgau_fin3" r:id="rId852" minRId="33456" maxRId="334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A1C16-817F-42F8-91E5-F8975E974FC7}" dateTime="2020-08-06T14:35:05" maxSheetId="25" userName="morgau_fin3" r:id="rId853" minRId="33488" maxRId="33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BD63B8-F44C-46F7-B296-2D845D0EF1CB}" dateTime="2020-08-06T14:35:48" maxSheetId="25" userName="morgau_fin3" r:id="rId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547AE0-C873-4078-A47C-6535C5EFC9B8}" dateTime="2020-08-06T14:58:26" maxSheetId="25" userName="morgau_fin3" r:id="rId8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A9B1C5-1E51-4862-9F9A-5D633D50162B}" dateTime="2020-08-06T14:59:25" maxSheetId="25" userName="morgau_fin3" r:id="rId8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8AE4855-42E9-4473-87A6-7018DB3E2044}" dateTime="2020-08-06T15:21:49" maxSheetId="25" userName="morgau_fin3" r:id="rId8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fmt sheetId="3" sqref="D116">
    <dxf>
      <numFmt numFmtId="173" formatCode="0.000000"/>
    </dxf>
  </rfmt>
  <rfmt sheetId="3" sqref="D116">
    <dxf>
      <numFmt numFmtId="177" formatCode="0.0000000"/>
    </dxf>
  </rfmt>
  <rfmt sheetId="3" sqref="D116">
    <dxf>
      <numFmt numFmtId="173" formatCode="0.000000"/>
    </dxf>
  </rfmt>
  <rfmt sheetId="3" sqref="D116">
    <dxf>
      <numFmt numFmtId="168" formatCode="0.00000"/>
    </dxf>
  </rfmt>
  <rfmt sheetId="3" sqref="D116">
    <dxf>
      <numFmt numFmtId="174" formatCode="0.0000"/>
    </dxf>
  </rfmt>
  <rfmt sheetId="3" sqref="D116">
    <dxf>
      <numFmt numFmtId="183" formatCode="0.000"/>
    </dxf>
  </rfmt>
  <rfmt sheetId="3" sqref="D116">
    <dxf>
      <numFmt numFmtId="2" formatCode="0.00"/>
    </dxf>
  </rfmt>
  <rfmt sheetId="3" sqref="D116">
    <dxf>
      <numFmt numFmtId="166" formatCode="0.0"/>
    </dxf>
  </rfmt>
  <rfmt sheetId="3" sqref="D113">
    <dxf>
      <numFmt numFmtId="174" formatCode="0.0000"/>
    </dxf>
  </rfmt>
  <rfmt sheetId="3" sqref="D113">
    <dxf>
      <numFmt numFmtId="183" formatCode="0.000"/>
    </dxf>
  </rfmt>
  <rfmt sheetId="3" sqref="D113">
    <dxf>
      <numFmt numFmtId="2" formatCode="0.00"/>
    </dxf>
  </rfmt>
  <rfmt sheetId="3" sqref="D113">
    <dxf>
      <numFmt numFmtId="166" formatCode="0.0"/>
    </dxf>
  </rfmt>
  <rfmt sheetId="3" sqref="D107">
    <dxf>
      <numFmt numFmtId="174" formatCode="0.0000"/>
    </dxf>
  </rfmt>
  <rfmt sheetId="3" sqref="D107">
    <dxf>
      <numFmt numFmtId="183" formatCode="0.000"/>
    </dxf>
  </rfmt>
  <rfmt sheetId="3" sqref="D107">
    <dxf>
      <numFmt numFmtId="2" formatCode="0.00"/>
    </dxf>
  </rfmt>
  <rfmt sheetId="3" sqref="D107">
    <dxf>
      <numFmt numFmtId="166" formatCode="0.0"/>
    </dxf>
  </rfmt>
  <rfmt sheetId="3" sqref="D101">
    <dxf>
      <numFmt numFmtId="174" formatCode="0.0000"/>
    </dxf>
  </rfmt>
  <rfmt sheetId="3" sqref="D101">
    <dxf>
      <numFmt numFmtId="183" formatCode="0.000"/>
    </dxf>
  </rfmt>
  <rfmt sheetId="3" sqref="D101">
    <dxf>
      <numFmt numFmtId="2" formatCode="0.00"/>
    </dxf>
  </rfmt>
  <rfmt sheetId="3" sqref="D101">
    <dxf>
      <numFmt numFmtId="166" formatCode="0.0"/>
    </dxf>
  </rfmt>
  <rfmt sheetId="3" sqref="D94">
    <dxf>
      <numFmt numFmtId="174" formatCode="0.0000"/>
    </dxf>
  </rfmt>
  <rfmt sheetId="3" sqref="D94">
    <dxf>
      <numFmt numFmtId="183" formatCode="0.000"/>
    </dxf>
  </rfmt>
  <rfmt sheetId="3" sqref="D94">
    <dxf>
      <numFmt numFmtId="2" formatCode="0.00"/>
    </dxf>
  </rfmt>
  <rfmt sheetId="3" sqref="D94">
    <dxf>
      <numFmt numFmtId="166" formatCode="0.0"/>
    </dxf>
  </rfmt>
  <rfmt sheetId="3" sqref="D88">
    <dxf>
      <numFmt numFmtId="183" formatCode="0.000"/>
    </dxf>
  </rfmt>
  <rfmt sheetId="3" sqref="D88">
    <dxf>
      <numFmt numFmtId="2" formatCode="0.00"/>
    </dxf>
  </rfmt>
  <rfmt sheetId="3" sqref="D88">
    <dxf>
      <numFmt numFmtId="166" formatCode="0.0"/>
    </dxf>
  </rfmt>
  <rfmt sheetId="3" sqref="D78">
    <dxf>
      <numFmt numFmtId="174" formatCode="0.0000"/>
    </dxf>
  </rfmt>
  <rfmt sheetId="3" sqref="D78">
    <dxf>
      <numFmt numFmtId="183" formatCode="0.000"/>
    </dxf>
  </rfmt>
  <rfmt sheetId="3" sqref="D78">
    <dxf>
      <numFmt numFmtId="2" formatCode="0.00"/>
    </dxf>
  </rfmt>
  <rfmt sheetId="3" sqref="D78">
    <dxf>
      <numFmt numFmtId="166" formatCode="0.0"/>
    </dxf>
  </rfmt>
  <rfmt sheetId="3" sqref="D73">
    <dxf>
      <numFmt numFmtId="174" formatCode="0.0000"/>
    </dxf>
  </rfmt>
  <rfmt sheetId="3" sqref="D73">
    <dxf>
      <numFmt numFmtId="183" formatCode="0.000"/>
    </dxf>
  </rfmt>
  <rfmt sheetId="3" sqref="D73">
    <dxf>
      <numFmt numFmtId="2" formatCode="0.00"/>
    </dxf>
  </rfmt>
  <rfmt sheetId="3" sqref="D73">
    <dxf>
      <numFmt numFmtId="166" formatCode="0.0"/>
    </dxf>
  </rfmt>
  <rfmt sheetId="3" sqref="C73">
    <dxf>
      <numFmt numFmtId="174" formatCode="0.0000"/>
    </dxf>
  </rfmt>
  <rfmt sheetId="3" sqref="C73">
    <dxf>
      <numFmt numFmtId="183" formatCode="0.000"/>
    </dxf>
  </rfmt>
  <rfmt sheetId="3" sqref="C73">
    <dxf>
      <numFmt numFmtId="2" formatCode="0.00"/>
    </dxf>
  </rfmt>
  <rfmt sheetId="3" sqref="C73">
    <dxf>
      <numFmt numFmtId="166" formatCode="0.0"/>
    </dxf>
  </rfmt>
  <rfmt sheetId="3" sqref="D63">
    <dxf>
      <numFmt numFmtId="175" formatCode="_(* #,##0.0000_);_(* \(#,##0.0000\);_(* &quot;-&quot;??_);_(@_)"/>
    </dxf>
  </rfmt>
  <rfmt sheetId="3" sqref="D63">
    <dxf>
      <numFmt numFmtId="186" formatCode="_(* #,##0.000_);_(* \(#,##0.000\);_(* &quot;-&quot;??_);_(@_)"/>
    </dxf>
  </rfmt>
  <rfmt sheetId="3" sqref="D63">
    <dxf>
      <numFmt numFmtId="165" formatCode="_(* #,##0.00_);_(* \(#,##0.00\);_(* &quot;-&quot;??_);_(@_)"/>
    </dxf>
  </rfmt>
  <rfmt sheetId="3" sqref="D63">
    <dxf>
      <numFmt numFmtId="169" formatCode="_(* #,##0.0_);_(* \(#,##0.0\);_(* &quot;-&quot;??_);_(@_)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33021" sId="7" numFmtId="34">
    <oc r="D60">
      <v>44</v>
    </oc>
    <nc r="D6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31726" sId="11">
    <oc r="D54" t="inlineStr">
      <is>
        <t>исполнено на 01.07.2020 г.</t>
      </is>
    </oc>
    <nc r="D54" t="inlineStr">
      <is>
        <t>исполнено на 01.08.2020 г.</t>
      </is>
    </nc>
  </rcc>
  <rcc rId="31727" sId="11">
    <oc r="D3" t="inlineStr">
      <is>
        <t>исполнен на 01.07.2020 г.</t>
      </is>
    </oc>
    <nc r="D3" t="inlineStr">
      <is>
        <t>исполнен на 01.08.2020 г.</t>
      </is>
    </nc>
  </rcc>
  <rcc rId="31728" sId="11">
    <oc r="A1" t="inlineStr">
      <is>
        <t xml:space="preserve">                     Анализ исполнения бюджета Сятракасинского сельского поселения на 01.07.2020 г.</t>
      </is>
    </oc>
    <nc r="A1" t="inlineStr">
      <is>
        <t xml:space="preserve">                     Анализ исполнения бюджета Сятракасинского сельского поселения на 01.08.2020 г.</t>
      </is>
    </nc>
  </rcc>
  <rcc rId="31729" sId="11" numFmtId="4">
    <oc r="D6">
      <v>56.456760000000003</v>
    </oc>
    <nc r="D6">
      <v>59.724960000000003</v>
    </nc>
  </rcc>
  <rcc rId="31730" sId="11" numFmtId="4">
    <oc r="D8">
      <v>124.9688</v>
    </oc>
    <nc r="D8">
      <v>147.16668000000001</v>
    </nc>
  </rcc>
  <rcc rId="31731" sId="11" numFmtId="4">
    <oc r="D9">
      <v>0.81764000000000003</v>
    </oc>
    <nc r="D9">
      <v>0.96148999999999996</v>
    </nc>
  </rcc>
  <rcc rId="31732" sId="11" numFmtId="4">
    <oc r="D10">
      <v>162.85588999999999</v>
    </oc>
    <nc r="D10">
      <v>194.15898999999999</v>
    </nc>
  </rcc>
  <rcc rId="31733" sId="11" numFmtId="4">
    <oc r="D11">
      <v>-24.873100000000001</v>
    </oc>
    <nc r="D11">
      <v>-29.126809999999999</v>
    </nc>
  </rcc>
  <rcc rId="31734" sId="11" numFmtId="4">
    <oc r="D15">
      <v>14.2568</v>
    </oc>
    <nc r="D15">
      <v>15.34027</v>
    </nc>
  </rcc>
  <rcc rId="31735" sId="11" numFmtId="4">
    <oc r="D16">
      <v>187.6369</v>
    </oc>
    <nc r="D16">
      <v>197.45725999999999</v>
    </nc>
  </rcc>
  <rcc rId="31736" sId="11" numFmtId="4">
    <oc r="D18">
      <v>2</v>
    </oc>
    <nc r="D18">
      <v>2.5</v>
    </nc>
  </rcc>
  <rcc rId="31737" sId="11" numFmtId="4">
    <oc r="D28">
      <v>3.3868800000000001</v>
    </oc>
    <nc r="D28">
      <v>3.9513600000000002</v>
    </nc>
  </rcc>
  <rcc rId="31738" sId="11" numFmtId="4">
    <oc r="D30">
      <v>1.6790400000000001</v>
    </oc>
    <nc r="D30">
      <v>2.5085799999999998</v>
    </nc>
  </rcc>
  <rcc rId="31739" sId="11" numFmtId="4">
    <oc r="D41">
      <v>1518.3240000000001</v>
    </oc>
    <nc r="D41">
      <v>1771.3779999999999</v>
    </nc>
  </rcc>
  <rcc rId="31740" sId="11" numFmtId="4">
    <oc r="D43">
      <v>172.376</v>
    </oc>
    <nc r="D43">
      <v>350.77321000000001</v>
    </nc>
  </rcc>
  <rcc rId="31741" sId="11" numFmtId="4">
    <oc r="D44">
      <v>90.099900000000005</v>
    </oc>
    <nc r="D44">
      <v>105.1999</v>
    </nc>
  </rcc>
  <rcc rId="31742" sId="11" numFmtId="4">
    <oc r="C48">
      <v>2812</v>
    </oc>
    <nc r="C48">
      <v>3912</v>
    </nc>
  </rcc>
  <rcc rId="31743" sId="11" numFmtId="34">
    <oc r="D58">
      <v>628.23334</v>
    </oc>
    <nc r="D58">
      <v>731.58064999999999</v>
    </nc>
  </rcc>
  <rcc rId="31744" sId="11" numFmtId="34">
    <oc r="D61">
      <v>0</v>
    </oc>
    <nc r="D61">
      <v>42</v>
    </nc>
  </rcc>
  <rcc rId="31745" sId="11" numFmtId="34">
    <oc r="D63">
      <v>51.3</v>
    </oc>
    <nc r="D63">
      <v>52.3</v>
    </nc>
  </rcc>
  <rcc rId="31746" sId="11" numFmtId="34">
    <oc r="D65">
      <v>85.23133</v>
    </oc>
    <nc r="D65">
      <v>94.940029999999993</v>
    </nc>
  </rcc>
  <rcc rId="31747" sId="11" numFmtId="34">
    <oc r="C74">
      <v>100</v>
    </oc>
    <nc r="C74">
      <v>0</v>
    </nc>
  </rcc>
  <rcc rId="31748" sId="11" numFmtId="34">
    <oc r="D74">
      <v>47.1</v>
    </oc>
    <nc r="D74">
      <v>0</v>
    </nc>
  </rcc>
  <rcc rId="31749" sId="11" numFmtId="34">
    <oc r="C79">
      <v>0</v>
    </oc>
    <nc r="C79">
      <v>100</v>
    </nc>
  </rcc>
  <rcc rId="31750" sId="11" numFmtId="34">
    <oc r="D79">
      <v>0</v>
    </oc>
    <nc r="D79">
      <v>47.1</v>
    </nc>
  </rcc>
  <rcc rId="31751" sId="11" numFmtId="34">
    <oc r="C80">
      <v>3833.6564100000001</v>
    </oc>
    <nc r="C80">
      <v>4933.6564099999996</v>
    </nc>
  </rcc>
  <rcc rId="31752" sId="11" numFmtId="34">
    <oc r="D80">
      <v>526.88349000000005</v>
    </oc>
    <nc r="D80">
      <v>827.71217999999999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31140" sId="3">
    <oc r="A2" t="inlineStr">
      <is>
        <t xml:space="preserve">                                                        Моргаушского района на 01.07.2020 г. </t>
      </is>
    </oc>
    <nc r="A2" t="inlineStr">
      <is>
        <t xml:space="preserve">                                                        Моргаушского района на 01.08.2020 г. </t>
      </is>
    </nc>
  </rcc>
  <rcc rId="31141" sId="3">
    <oc r="D3" t="inlineStr">
      <is>
        <t>исполнено на 01.07.2020 г.</t>
      </is>
    </oc>
    <nc r="D3" t="inlineStr">
      <is>
        <t>исполнено на 01.08.2020 г.</t>
      </is>
    </nc>
  </rcc>
  <rcc rId="31142" sId="3">
    <oc r="D76" t="inlineStr">
      <is>
        <t xml:space="preserve">исполнено на 01.07.2020 г. </t>
      </is>
    </oc>
    <nc r="D76" t="inlineStr">
      <is>
        <t xml:space="preserve">исполнено на 01.08.2020 г. </t>
      </is>
    </nc>
  </rcc>
  <rcc rId="31143" sId="2">
    <oc r="B5" t="inlineStr">
      <is>
        <t>об исполнении бюджетов поселений  Моргаушского района  на 1 июля 2020 г.</t>
      </is>
    </oc>
    <nc r="B5" t="inlineStr">
      <is>
        <t>об исполнении бюджетов поселений  Моргаушского района  на 1 августа 2020 г.</t>
      </is>
    </nc>
  </rcc>
  <rcc rId="31144" sId="1">
    <oc r="A1" t="inlineStr">
      <is>
        <t>Анализ исполнения консолидированного бюджета Моргаушского районана 01.07.2020 г.</t>
      </is>
    </oc>
    <nc r="A1" t="inlineStr">
      <is>
        <t>Анализ исполнения консолидированного бюджета Моргаушского районана 01.08.2020 г.</t>
      </is>
    </nc>
  </rcc>
  <rcc rId="31145" sId="1">
    <oc r="D3" t="inlineStr">
      <is>
        <t>исполнено на 01.07.2020 г.</t>
      </is>
    </oc>
    <nc r="D3" t="inlineStr">
      <is>
        <t>исполнено на 01.08.2020 г.</t>
      </is>
    </nc>
  </rcc>
  <rcc rId="31146" sId="1">
    <oc r="G3" t="inlineStr">
      <is>
        <t>исполнено на 01.07.2020 г.</t>
      </is>
    </oc>
    <nc r="G3" t="inlineStr">
      <is>
        <t>исполнено на 01.08.2020 г.</t>
      </is>
    </nc>
  </rcc>
  <rcc rId="31147" sId="1">
    <oc r="J3" t="inlineStr">
      <is>
        <t>исполнено на 01.07.2020 г.</t>
      </is>
    </oc>
    <nc r="J3" t="inlineStr">
      <is>
        <t>исполнено на 01.08.2020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cc rId="30386" sId="18">
    <oc r="D55" t="inlineStr">
      <is>
        <t>исполнено на 01.06.2020 г.</t>
      </is>
    </oc>
    <nc r="D55" t="inlineStr">
      <is>
        <t>исполнено на 01.07.2020 г.</t>
      </is>
    </nc>
  </rcc>
  <rcc rId="30387" sId="18">
    <oc r="D3" t="inlineStr">
      <is>
        <t>исполнен на 01.06.2020 г.</t>
      </is>
    </oc>
    <nc r="D3" t="inlineStr">
      <is>
        <t>исполнен на 01.07.2020 г.</t>
      </is>
    </nc>
  </rcc>
  <rcc rId="30388" sId="18">
    <oc r="A1" t="inlineStr">
      <is>
        <t xml:space="preserve">                     Анализ исполнения бюджета Ярабайкасинского сельского поселения на 01.06.2020 г.</t>
      </is>
    </oc>
    <nc r="A1" t="inlineStr">
      <is>
        <t xml:space="preserve">                     Анализ исполнения бюджета Ярабайкасинского сельского поселения на 01.07.2020 г.</t>
      </is>
    </nc>
  </rcc>
  <rcc rId="30389" sId="18" numFmtId="4">
    <oc r="D6">
      <v>92.4221</v>
    </oc>
    <nc r="D6">
      <v>111.49812</v>
    </nc>
  </rcc>
  <rcc rId="30390" sId="18" numFmtId="4">
    <oc r="D8">
      <v>148.45515</v>
    </oc>
    <nc r="D8">
      <v>175.47702000000001</v>
    </nc>
  </rcc>
  <rcc rId="30391" sId="18" numFmtId="4">
    <oc r="D9">
      <v>0.94540000000000002</v>
    </oc>
    <nc r="D9">
      <v>1.14811</v>
    </nc>
  </rcc>
  <rcc rId="30392" sId="18" numFmtId="4">
    <oc r="D10">
      <v>197.35608999999999</v>
    </oc>
    <nc r="D10">
      <v>228.67681999999999</v>
    </nc>
  </rcc>
  <rcc rId="30393" sId="18" numFmtId="4">
    <oc r="D11">
      <v>-31.104569999999999</v>
    </oc>
    <nc r="D11">
      <v>-34.92597</v>
    </nc>
  </rcc>
  <rcc rId="30394" sId="18" numFmtId="4">
    <oc r="D15">
      <v>37.113880000000002</v>
    </oc>
    <nc r="D15">
      <v>44.061520000000002</v>
    </nc>
  </rcc>
  <rcc rId="30395" sId="18" numFmtId="4">
    <oc r="D16">
      <v>182.51231999999999</v>
    </oc>
    <nc r="D16">
      <v>198.57793000000001</v>
    </nc>
  </rcc>
  <rcc rId="30396" sId="18" numFmtId="4">
    <oc r="D18">
      <v>2.9</v>
    </oc>
    <nc r="D18">
      <v>3.4</v>
    </nc>
  </rcc>
  <rcc rId="30397" sId="18" numFmtId="4">
    <oc r="D27">
      <v>7.9345999999999997</v>
    </oc>
    <nc r="D27">
      <v>29.337610000000002</v>
    </nc>
  </rcc>
  <rcc rId="30398" sId="18" numFmtId="4">
    <oc r="D31">
      <v>12.49527</v>
    </oc>
    <nc r="D31">
      <v>23.459499999999998</v>
    </nc>
  </rcc>
  <rcc rId="30399" sId="18" numFmtId="4">
    <oc r="D42">
      <v>835.27499999999998</v>
    </oc>
    <nc r="D42">
      <v>1002.33</v>
    </nc>
  </rcc>
  <rcc rId="30400" sId="18" numFmtId="4">
    <oc r="D43">
      <v>0</v>
    </oc>
    <nc r="D43">
      <v>207</v>
    </nc>
  </rcc>
  <rcc rId="30401" sId="18" numFmtId="4">
    <oc r="D45">
      <v>74.999899999999997</v>
    </oc>
    <nc r="D45">
      <v>90.099900000000005</v>
    </nc>
  </rcc>
  <rcc rId="30402" sId="18" numFmtId="4">
    <oc r="D47">
      <v>0</v>
    </oc>
    <nc r="D47">
      <v>119</v>
    </nc>
  </rcc>
  <rcc rId="30403" sId="18" numFmtId="4">
    <oc r="C51">
      <v>0</v>
    </oc>
    <nc r="C51">
      <v>38.513100000000001</v>
    </nc>
  </rcc>
  <rcc rId="30404" sId="18" numFmtId="4">
    <oc r="D51">
      <v>0</v>
    </oc>
    <nc r="D51">
      <v>106.89651000000001</v>
    </nc>
  </rcc>
  <rcc rId="30405" sId="18" numFmtId="34">
    <oc r="D59">
      <v>503.68392999999998</v>
    </oc>
    <nc r="D59">
      <v>612.82928000000004</v>
    </nc>
  </rcc>
  <rcc rId="30406" sId="18" numFmtId="34">
    <oc r="D66">
      <v>67.973039999999997</v>
    </oc>
    <nc r="D66">
      <v>83.766300000000001</v>
    </nc>
  </rcc>
  <rcc rId="30407" sId="18" numFmtId="34">
    <oc r="C81">
      <v>4206.7969000000003</v>
    </oc>
    <nc r="C81">
      <v>4245.3100000000004</v>
    </nc>
  </rcc>
  <rcc rId="30408" sId="18" numFmtId="34">
    <oc r="D81">
      <v>266.68270000000001</v>
    </oc>
    <nc r="D81">
      <v>313.73802000000001</v>
    </nc>
  </rcc>
  <rcc rId="30409" sId="18" numFmtId="34">
    <oc r="C83">
      <v>6700.4</v>
    </oc>
    <nc r="C83">
      <v>6984.0780000000004</v>
    </nc>
  </rcc>
  <rcc rId="30410" sId="18" numFmtId="34">
    <oc r="D83">
      <v>871.95555000000002</v>
    </oc>
    <nc r="D83">
      <v>1021.70656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1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26865" sId="5" numFmtId="4">
    <oc r="D42">
      <v>1094.616</v>
    </oc>
    <nc r="D42">
      <v>1368.27</v>
    </nc>
  </rcc>
  <rcc rId="26866" sId="5" numFmtId="4">
    <oc r="D46">
      <v>59.899900000000002</v>
    </oc>
    <nc r="D46">
      <v>74.999899999999997</v>
    </nc>
  </rcc>
  <rfmt sheetId="5" sqref="C52:D52">
    <dxf>
      <numFmt numFmtId="2" formatCode="0.00"/>
    </dxf>
  </rfmt>
  <rfmt sheetId="5" sqref="C52:D52">
    <dxf>
      <numFmt numFmtId="183" formatCode="0.000"/>
    </dxf>
  </rfmt>
  <rfmt sheetId="5" sqref="C52:D52">
    <dxf>
      <numFmt numFmtId="174" formatCode="0.0000"/>
    </dxf>
  </rfmt>
  <rfmt sheetId="5" sqref="C52:D52">
    <dxf>
      <numFmt numFmtId="168" formatCode="0.00000"/>
    </dxf>
  </rfmt>
  <rcc rId="26867" sId="5" numFmtId="4">
    <oc r="D59">
      <v>566.55730000000005</v>
    </oc>
    <nc r="D59">
      <v>639.03017999999997</v>
    </nc>
  </rcc>
  <rcc rId="26868" sId="5" numFmtId="4">
    <oc r="D66">
      <v>59.509779999999999</v>
    </oc>
    <nc r="D66">
      <v>67.17304</v>
    </nc>
  </rcc>
  <rcc rId="26869" sId="5" numFmtId="4">
    <oc r="D75">
      <v>182.01261</v>
    </oc>
    <nc r="D75">
      <v>218.31261000000001</v>
    </nc>
  </rcc>
  <rcc rId="26870" sId="5" numFmtId="4">
    <oc r="D81">
      <v>208.54671999999999</v>
    </oc>
    <nc r="D81">
      <v>364.42243999999999</v>
    </nc>
  </rcc>
  <rfmt sheetId="5" sqref="C101:D101">
    <dxf>
      <numFmt numFmtId="2" formatCode="0.00"/>
    </dxf>
  </rfmt>
  <rfmt sheetId="5" sqref="C101:D101">
    <dxf>
      <numFmt numFmtId="183" formatCode="0.000"/>
    </dxf>
  </rfmt>
  <rfmt sheetId="5" sqref="C101:D101">
    <dxf>
      <numFmt numFmtId="174" formatCode="0.0000"/>
    </dxf>
  </rfmt>
  <rfmt sheetId="5" sqref="C101:D101">
    <dxf>
      <numFmt numFmtId="168" formatCode="0.00000"/>
    </dxf>
  </rfmt>
  <rfmt sheetId="5" sqref="C53:D53">
    <dxf>
      <numFmt numFmtId="2" formatCode="0.00"/>
    </dxf>
  </rfmt>
  <rfmt sheetId="5" sqref="C53:D53">
    <dxf>
      <numFmt numFmtId="183" formatCode="0.000"/>
    </dxf>
  </rfmt>
  <rfmt sheetId="5" sqref="C53:D53">
    <dxf>
      <numFmt numFmtId="174" formatCode="0.0000"/>
    </dxf>
  </rfmt>
  <rfmt sheetId="5" sqref="C53:D53">
    <dxf>
      <numFmt numFmtId="168" formatCode="0.00000"/>
    </dxf>
  </rfmt>
  <rfmt sheetId="5" sqref="C53:D53 C101:D101 C52:D52">
    <dxf>
      <numFmt numFmtId="174" formatCode="0.0000"/>
    </dxf>
  </rfmt>
  <rfmt sheetId="5" sqref="C53:D53 C101:D101 C52:D52">
    <dxf>
      <numFmt numFmtId="183" formatCode="0.000"/>
    </dxf>
  </rfmt>
  <rfmt sheetId="5" sqref="C53:D53 C101:D101 C52:D52">
    <dxf>
      <numFmt numFmtId="2" formatCode="0.00"/>
    </dxf>
  </rfmt>
  <rfmt sheetId="5" sqref="C53:D53 C101:D101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6505" sId="4">
    <oc r="D50" t="inlineStr">
      <is>
        <t>исполнено на 01.05.2020 г.</t>
      </is>
    </oc>
    <nc r="D50" t="inlineStr">
      <is>
        <t>исполнено на 01.06.2020 г.</t>
      </is>
    </nc>
  </rcc>
  <rcc rId="26506" sId="4">
    <oc r="D3" t="inlineStr">
      <is>
        <t>исполнен на 01.05.2020 г.</t>
      </is>
    </oc>
    <nc r="D3" t="inlineStr">
      <is>
        <t>исполнен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c rId="25372" sId="13" numFmtId="4">
    <oc r="D6">
      <v>1.98447</v>
    </oc>
    <nc r="D6">
      <v>4.6650299999999998</v>
    </nc>
  </rcc>
  <rcc rId="25373" sId="13" numFmtId="4">
    <oc r="D8">
      <v>40.571309999999997</v>
    </oc>
    <nc r="D8">
      <v>55.191630000000004</v>
    </nc>
  </rcc>
  <rcc rId="25374" sId="13" numFmtId="4">
    <oc r="D9">
      <v>0.26449</v>
    </oc>
    <nc r="D9">
      <v>0.33113999999999999</v>
    </nc>
  </rcc>
  <rcc rId="25375" sId="13" numFmtId="4">
    <oc r="D10">
      <v>56.943989999999999</v>
    </oc>
    <nc r="D10">
      <v>75.888829999999999</v>
    </nc>
  </rcc>
  <rcc rId="25376" sId="13" numFmtId="4">
    <oc r="D11">
      <v>-8.3802800000000008</v>
    </oc>
    <nc r="D11">
      <v>-10.874790000000001</v>
    </nc>
  </rcc>
  <rcc rId="25377" sId="13" numFmtId="4">
    <oc r="D15">
      <v>3.8753700000000002</v>
    </oc>
    <nc r="D15">
      <v>3.8753799999999998</v>
    </nc>
  </rcc>
  <rcc rId="25378" sId="13" numFmtId="4">
    <oc r="D16">
      <v>33.295859999999998</v>
    </oc>
    <nc r="D16">
      <v>35.926969999999997</v>
    </nc>
  </rcc>
  <rcc rId="25379" sId="13" numFmtId="4">
    <oc r="D39">
      <v>339.61799999999999</v>
    </oc>
    <nc r="D39">
      <v>452.82400000000001</v>
    </nc>
  </rcc>
  <rcc rId="25380" sId="13" numFmtId="4">
    <oc r="D42">
      <v>123.307</v>
    </oc>
    <nc r="D42">
      <v>159.30699999999999</v>
    </nc>
  </rcc>
  <rcc rId="25381" sId="13" numFmtId="4">
    <oc r="D43">
      <v>22.400400000000001</v>
    </oc>
    <nc r="D43">
      <v>29.950399999999998</v>
    </nc>
  </rcc>
  <rcc rId="25382" sId="13" numFmtId="34">
    <oc r="D56">
      <v>180.82956999999999</v>
    </oc>
    <nc r="D56">
      <v>324.89476999999999</v>
    </nc>
  </rcc>
  <rcc rId="25383" sId="13" numFmtId="34">
    <oc r="D61">
      <v>0</v>
    </oc>
    <nc r="D61">
      <v>4.5</v>
    </nc>
  </rcc>
  <rcc rId="25384" sId="13" numFmtId="34">
    <oc r="D63">
      <v>17.79326</v>
    </oc>
    <nc r="D63">
      <v>29.754899999999999</v>
    </nc>
  </rcc>
  <rcc rId="25385" sId="13" numFmtId="34">
    <oc r="D72">
      <v>0</v>
    </oc>
    <nc r="D72">
      <v>23.2</v>
    </nc>
  </rcc>
  <rcc rId="25386" sId="13" numFmtId="34">
    <oc r="D73">
      <v>141.00800000000001</v>
    </oc>
    <nc r="D73">
      <v>177.00800000000001</v>
    </nc>
  </rcc>
  <rcc rId="25387" sId="13" numFmtId="34">
    <oc r="D80">
      <v>238.6808</v>
    </oc>
    <nc r="D80">
      <v>413.88375000000002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c rId="24918" sId="5" numFmtId="4">
    <oc r="D6">
      <v>75.091449999999995</v>
    </oc>
    <nc r="D6">
      <v>100.59662</v>
    </nc>
  </rcc>
  <rcc rId="24919" sId="5" numFmtId="4">
    <oc r="D8">
      <v>77.672700000000006</v>
    </oc>
    <nc r="D8">
      <v>105.66293</v>
    </nc>
  </rcc>
  <rcc rId="24920" sId="5" numFmtId="4">
    <oc r="D9">
      <v>0.50636000000000003</v>
    </oc>
    <nc r="D9">
      <v>0.63392999999999999</v>
    </nc>
  </rcc>
  <rcc rId="24921" sId="5" numFmtId="4">
    <oc r="D10">
      <v>109.01776</v>
    </oc>
    <nc r="D10">
      <v>145.28715</v>
    </nc>
  </rcc>
  <rcc rId="24922" sId="5" numFmtId="4">
    <oc r="D11">
      <v>-16.043839999999999</v>
    </oc>
    <nc r="D11">
      <v>-20.819500000000001</v>
    </nc>
  </rcc>
  <rcc rId="24923" sId="5" numFmtId="4">
    <oc r="D13">
      <v>6.6672000000000002</v>
    </oc>
    <nc r="D13">
      <v>28.9788</v>
    </nc>
  </rcc>
  <rcc rId="24924" sId="5" numFmtId="4">
    <oc r="D15">
      <v>14.641400000000001</v>
    </oc>
    <nc r="D15">
      <v>20.880040000000001</v>
    </nc>
  </rcc>
  <rcc rId="24925" sId="5" numFmtId="4">
    <oc r="D16">
      <v>135.68731</v>
    </oc>
    <nc r="D16">
      <v>175.13256999999999</v>
    </nc>
  </rcc>
  <rcc rId="24926" sId="5" numFmtId="4">
    <oc r="D18">
      <v>1.7</v>
    </oc>
    <nc r="D18">
      <v>2.4</v>
    </nc>
  </rcc>
  <rcc rId="24927" sId="5" numFmtId="4">
    <oc r="D29">
      <v>12.500999999999999</v>
    </oc>
    <nc r="D29">
      <v>16.667999999999999</v>
    </nc>
  </rcc>
  <rcc rId="24928" sId="5" numFmtId="4">
    <oc r="D31">
      <v>26.27403</v>
    </oc>
    <nc r="D31">
      <v>28.74877</v>
    </nc>
  </rcc>
  <rcc rId="24929" sId="5" numFmtId="4">
    <oc r="D42">
      <v>820.96199999999999</v>
    </oc>
    <nc r="D42">
      <v>1094.616</v>
    </nc>
  </rcc>
  <rcc rId="24930" sId="5" numFmtId="4">
    <oc r="D44">
      <v>153.923</v>
    </oc>
    <nc r="D44">
      <v>271.00799999999998</v>
    </nc>
  </rcc>
  <rcc rId="24931" sId="5" numFmtId="4">
    <oc r="D46">
      <v>44.799900000000001</v>
    </oc>
    <nc r="D46">
      <v>59.899900000000002</v>
    </nc>
  </rcc>
  <rcc rId="24932" sId="5" numFmtId="4">
    <oc r="D48">
      <v>0</v>
    </oc>
    <nc r="D48">
      <v>11.0966</v>
    </nc>
  </rcc>
  <rcc rId="24933" sId="5" numFmtId="4">
    <oc r="C48">
      <v>0</v>
    </oc>
    <nc r="C48">
      <v>11.0966</v>
    </nc>
  </rcc>
  <rfmt sheetId="5" sqref="D52">
    <dxf>
      <numFmt numFmtId="168" formatCode="0.00000"/>
    </dxf>
  </rfmt>
  <rcc rId="24934" sId="5" numFmtId="4">
    <oc r="D59">
      <v>301.13576</v>
    </oc>
    <nc r="D59">
      <v>566.55730000000005</v>
    </nc>
  </rcc>
  <rcc rId="24935" sId="5" numFmtId="4">
    <oc r="D66">
      <v>35.58652</v>
    </oc>
    <nc r="D66">
      <v>59.509779999999999</v>
    </nc>
  </rcc>
  <rcc rId="24936" sId="5" numFmtId="4">
    <oc r="C72">
      <v>4</v>
    </oc>
    <nc r="C72">
      <v>6.3</v>
    </nc>
  </rcc>
  <rcc rId="24937" sId="5" numFmtId="4">
    <oc r="C75">
      <v>659.6</v>
    </oc>
    <nc r="C75">
      <v>744.43100000000004</v>
    </nc>
  </rcc>
  <rcc rId="24938" sId="5" numFmtId="4">
    <oc r="D75">
      <v>129.45375000000001</v>
    </oc>
    <nc r="D75">
      <v>182.01261</v>
    </nc>
  </rcc>
  <rcc rId="24939" sId="5" numFmtId="4">
    <oc r="D76">
      <v>294.46800000000002</v>
    </oc>
    <nc r="D76">
      <v>411.553</v>
    </nc>
  </rcc>
  <rcc rId="24940" sId="5" numFmtId="4">
    <oc r="D77">
      <v>0</v>
    </oc>
    <nc r="D77">
      <v>3.6</v>
    </nc>
  </rcc>
  <rcc rId="24941" sId="5" numFmtId="4">
    <oc r="C81">
      <v>7021.6624300000003</v>
    </oc>
    <nc r="C81">
      <v>6945.6280299999999</v>
    </nc>
  </rcc>
  <rcc rId="24942" sId="5" numFmtId="4">
    <oc r="D81">
      <v>111.38188</v>
    </oc>
    <nc r="D81">
      <v>208.54671999999999</v>
    </nc>
  </rcc>
  <rcc rId="24943" sId="5" numFmtId="4">
    <oc r="D84">
      <v>835.74041</v>
    </oc>
    <nc r="D84">
      <v>933.80174999999997</v>
    </nc>
  </rcc>
  <rcc rId="24944" sId="5" numFmtId="4">
    <oc r="D92">
      <v>8.5850000000000009</v>
    </oc>
    <nc r="D92">
      <v>12.935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212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3456" sId="2" numFmtId="4">
    <oc r="DK32">
      <v>13194.954750000001</v>
    </oc>
    <nc r="DK32">
      <v>12635.437749999999</v>
    </nc>
  </rcc>
  <rcc rId="33457" sId="2" numFmtId="4">
    <oc r="DH32">
      <v>42324.557739999997</v>
    </oc>
    <nc r="DH32">
      <v>41765.040739999997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2232" sId="16" numFmtId="34">
    <oc r="D79">
      <v>94.318629999999999</v>
    </oc>
    <nc r="D79">
      <v>102.41862999999999</v>
    </nc>
  </rcc>
  <rcc rId="32233" sId="16" numFmtId="34">
    <oc r="C79">
      <v>403.13499999999999</v>
    </oc>
    <nc r="C79">
      <v>1127.5830000000001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31783" sId="12">
    <oc r="D54" t="inlineStr">
      <is>
        <t>исполнено на 01.07.2020 г.</t>
      </is>
    </oc>
    <nc r="D54" t="inlineStr">
      <is>
        <t>исполнено на 01.08.2020 г.</t>
      </is>
    </nc>
  </rcc>
  <rcc rId="31784" sId="12">
    <oc r="D3" t="inlineStr">
      <is>
        <t>исполнен на 01.07.2020 г.</t>
      </is>
    </oc>
    <nc r="D3" t="inlineStr">
      <is>
        <t>исполнен на 01.08.2020 г.</t>
      </is>
    </nc>
  </rcc>
  <rcc rId="31785" sId="12">
    <oc r="A1" t="inlineStr">
      <is>
        <t xml:space="preserve">                     Анализ исполнения бюджета Тораевского сельского поселения на 01.07.2020 г.</t>
      </is>
    </oc>
    <nc r="A1" t="inlineStr">
      <is>
        <t xml:space="preserve">                     Анализ исполнения бюджета Тораевского сельского поселения на 01.08.2020 г.</t>
      </is>
    </nc>
  </rcc>
  <rcc rId="31786" sId="12" numFmtId="4">
    <oc r="D6">
      <v>50.205820000000003</v>
    </oc>
    <nc r="D6">
      <v>60.898130000000002</v>
    </nc>
  </rcc>
  <rcc rId="31787" sId="12" numFmtId="4">
    <oc r="D8">
      <v>173.39420999999999</v>
    </oc>
    <nc r="D8">
      <v>204.19378</v>
    </nc>
  </rcc>
  <rcc rId="31788" sId="12" numFmtId="4">
    <oc r="D9">
      <v>1.1344799999999999</v>
    </oc>
    <nc r="D9">
      <v>1.3340700000000001</v>
    </nc>
  </rcc>
  <rcc rId="31789" sId="12" numFmtId="4">
    <oc r="D10">
      <v>225.96256</v>
    </oc>
    <nc r="D10">
      <v>269.39559000000003</v>
    </nc>
  </rcc>
  <rcc rId="31790" sId="12" numFmtId="4">
    <oc r="D11">
      <v>-34.511429999999997</v>
    </oc>
    <nc r="D11">
      <v>-40.413440000000001</v>
    </nc>
  </rcc>
  <rcc rId="31791" sId="12" numFmtId="4">
    <oc r="D15">
      <v>9.8974100000000007</v>
    </oc>
    <nc r="D15">
      <v>9.9109999999999996</v>
    </nc>
  </rcc>
  <rcc rId="31792" sId="12" numFmtId="4">
    <oc r="D16">
      <v>34.856409999999997</v>
    </oc>
    <nc r="D16">
      <v>47.73</v>
    </nc>
  </rcc>
  <rcc rId="31793" sId="12" numFmtId="4">
    <oc r="D18">
      <v>3</v>
    </oc>
    <nc r="D18">
      <v>3.6</v>
    </nc>
  </rcc>
  <rcc rId="31794" sId="12" numFmtId="4">
    <oc r="D27">
      <v>372.75</v>
    </oc>
    <nc r="D27">
      <v>372.95</v>
    </nc>
  </rcc>
  <rcc rId="31795" sId="12" numFmtId="4">
    <oc r="D28">
      <v>38.51952</v>
    </oc>
    <nc r="D28">
      <v>39.062869999999997</v>
    </nc>
  </rcc>
  <rcc rId="31796" sId="12" numFmtId="4">
    <oc r="D30">
      <v>10.95548</v>
    </oc>
    <nc r="D30">
      <v>19.16282</v>
    </nc>
  </rcc>
  <rcc rId="31797" sId="12" numFmtId="4">
    <oc r="D42">
      <v>539.74199999999996</v>
    </oc>
    <nc r="D42">
      <v>629.69899999999996</v>
    </nc>
  </rcc>
  <rcc rId="31798" sId="12" numFmtId="4">
    <oc r="D45">
      <v>90.099900000000005</v>
    </oc>
    <nc r="D45">
      <v>105.1999</v>
    </nc>
  </rcc>
  <rcc rId="31799" sId="12" numFmtId="4">
    <oc r="C46">
      <v>293.7</v>
    </oc>
    <nc r="C46">
      <v>1393.7</v>
    </nc>
  </rcc>
  <rcc rId="31800" sId="12" numFmtId="4">
    <oc r="D38">
      <v>0</v>
    </oc>
    <nc r="D38">
      <v>7</v>
    </nc>
  </rcc>
  <rcc rId="31801" sId="12" numFmtId="34">
    <oc r="D58">
      <v>486.46814999999998</v>
    </oc>
    <nc r="D58">
      <v>614.89121999999998</v>
    </nc>
  </rcc>
  <rcc rId="31802" sId="12" numFmtId="34">
    <oc r="D61">
      <v>0</v>
    </oc>
    <nc r="D61">
      <v>28</v>
    </nc>
  </rcc>
  <rcc rId="31803" sId="12" numFmtId="34">
    <oc r="D63">
      <v>0</v>
    </oc>
    <nc r="D63">
      <v>1</v>
    </nc>
  </rcc>
  <rcc rId="31804" sId="12" numFmtId="34">
    <oc r="D65">
      <v>83.466290000000001</v>
    </oc>
    <nc r="D65">
      <v>105.17292999999999</v>
    </nc>
  </rcc>
  <rcc rId="31805" sId="12" numFmtId="34">
    <oc r="C74">
      <v>345.7</v>
    </oc>
    <nc r="C74">
      <v>0</v>
    </nc>
  </rcc>
  <rcc rId="31806" sId="12" numFmtId="34">
    <oc r="D74">
      <v>9.1417999999999999</v>
    </oc>
    <nc r="D74">
      <v>0</v>
    </nc>
  </rcc>
  <rcc rId="31807" sId="12" numFmtId="34">
    <oc r="D76">
      <v>414.55799999999999</v>
    </oc>
    <nc r="D76">
      <v>423.16699999999997</v>
    </nc>
  </rcc>
  <rcc rId="31808" sId="12" numFmtId="34">
    <oc r="D77">
      <v>4.5999999999999996</v>
    </oc>
    <nc r="D77">
      <v>19.600000000000001</v>
    </nc>
  </rcc>
  <rcc rId="31809" sId="12" numFmtId="34">
    <nc r="C80">
      <v>345.7</v>
    </nc>
  </rcc>
  <rcc rId="31810" sId="12" numFmtId="34">
    <nc r="D80">
      <v>19.307179999999999</v>
    </nc>
  </rcc>
  <rcc rId="31811" sId="12" numFmtId="34">
    <oc r="C81">
      <v>261.15336000000002</v>
    </oc>
    <nc r="C81">
      <v>1361.15336</v>
    </nc>
  </rcc>
  <rcc rId="31812" sId="12" numFmtId="34">
    <oc r="D83">
      <v>657.928</v>
    </oc>
    <nc r="D83">
      <v>846.02099999999996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.xml><?xml version="1.0" encoding="utf-8"?>
<revisions xmlns="http://schemas.openxmlformats.org/spreadsheetml/2006/main" xmlns:r="http://schemas.openxmlformats.org/officeDocument/2006/relationships">
  <rcc rId="31178" sId="4">
    <oc r="D50" t="inlineStr">
      <is>
        <t>исполнено на 01.07.2020 г.</t>
      </is>
    </oc>
    <nc r="D50" t="inlineStr">
      <is>
        <t>исполнено на 01.08.2020 г.</t>
      </is>
    </nc>
  </rcc>
  <rcc rId="31179" sId="4">
    <oc r="A1" t="inlineStr">
      <is>
        <t xml:space="preserve">                     Анализ исполнения бюджета Александровского сельского поселения на 01.07.2020 г.</t>
      </is>
    </oc>
    <nc r="A1" t="inlineStr">
      <is>
        <t xml:space="preserve">                     Анализ исполнения бюджета Александровского сельского поселения на 01.08.2020 г.</t>
      </is>
    </nc>
  </rcc>
  <rcc rId="31180" sId="4">
    <oc r="D3" t="inlineStr">
      <is>
        <t>исполнен на 01.07.2020 г.</t>
      </is>
    </oc>
    <nc r="D3" t="inlineStr">
      <is>
        <t>исполнен на 01.08.2020 г.</t>
      </is>
    </nc>
  </rcc>
  <rcc rId="31181" sId="4" numFmtId="4">
    <oc r="D6">
      <v>28.484929999999999</v>
    </oc>
    <nc r="D6">
      <v>29.002189999999999</v>
    </nc>
  </rcc>
  <rcc rId="31182" sId="4" numFmtId="4">
    <oc r="D8">
      <v>52.591030000000003</v>
    </oc>
    <nc r="D8">
      <v>61.932639999999999</v>
    </nc>
  </rcc>
  <rcc rId="31183" sId="4" numFmtId="4">
    <oc r="D9">
      <v>0.34409000000000001</v>
    </oc>
    <nc r="D9">
      <v>0.40461000000000003</v>
    </nc>
  </rcc>
  <rcc rId="31184" sId="4" numFmtId="4">
    <oc r="D10">
      <v>68.53519</v>
    </oc>
    <nc r="D10">
      <v>81.708560000000006</v>
    </nc>
  </rcc>
  <rcc rId="31185" sId="4" numFmtId="4">
    <oc r="D11">
      <v>-10.467420000000001</v>
    </oc>
    <nc r="D11">
      <v>-12.2575</v>
    </nc>
  </rcc>
  <rcc rId="31186" sId="4" numFmtId="4">
    <oc r="D16">
      <v>39.280679999999997</v>
    </oc>
    <nc r="D16">
      <v>41.818959999999997</v>
    </nc>
  </rcc>
  <rcc rId="31187" sId="4" numFmtId="4">
    <oc r="D18">
      <v>0.9</v>
    </oc>
    <nc r="D18">
      <v>1.1000000000000001</v>
    </nc>
  </rcc>
  <rcc rId="31188" sId="4" numFmtId="4">
    <oc r="D39">
      <v>597.19200000000001</v>
    </oc>
    <nc r="D39">
      <v>696.72400000000005</v>
    </nc>
  </rcc>
  <rfmt sheetId="4" sqref="C47">
    <dxf>
      <numFmt numFmtId="2" formatCode="0.00"/>
    </dxf>
  </rfmt>
  <rfmt sheetId="4" sqref="C47">
    <dxf>
      <numFmt numFmtId="183" formatCode="0.000"/>
    </dxf>
  </rfmt>
  <rfmt sheetId="4" sqref="C47">
    <dxf>
      <numFmt numFmtId="174" formatCode="0.0000"/>
    </dxf>
  </rfmt>
  <rfmt sheetId="4" sqref="C47">
    <dxf>
      <numFmt numFmtId="168" formatCode="0.00000"/>
    </dxf>
  </rfmt>
  <rfmt sheetId="4" sqref="D38">
    <dxf>
      <numFmt numFmtId="165" formatCode="_(* #,##0.00_);_(* \(#,##0.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31189" sId="4" numFmtId="4">
    <oc r="D42">
      <v>45.0501</v>
    </oc>
    <nc r="D42">
      <v>52.600099999999998</v>
    </nc>
  </rcc>
  <rcc rId="31190" sId="4" numFmtId="4">
    <oc r="D54">
      <v>405.57342</v>
    </oc>
    <nc r="D54">
      <v>550.72951999999998</v>
    </nc>
  </rcc>
  <rcc rId="31191" sId="4" numFmtId="4">
    <oc r="D57">
      <v>0</v>
    </oc>
    <nc r="D57">
      <v>12</v>
    </nc>
  </rcc>
  <rcc rId="31192" sId="4" numFmtId="4">
    <oc r="D59">
      <v>4.5</v>
    </oc>
    <nc r="D59">
      <v>5.5</v>
    </nc>
  </rcc>
  <rcc rId="31193" sId="4" numFmtId="4">
    <oc r="D61">
      <v>43.268320000000003</v>
    </oc>
    <nc r="D61">
      <v>49.99783</v>
    </nc>
  </rcc>
  <rcc rId="31194" sId="4" numFmtId="4">
    <oc r="C76">
      <v>275.04700000000003</v>
    </oc>
    <nc r="C76">
      <v>975.04700000000003</v>
    </nc>
  </rcc>
  <rcc rId="31195" sId="4" numFmtId="4">
    <oc r="D76">
      <v>33.265569999999997</v>
    </oc>
    <nc r="D76">
      <v>40.209690000000002</v>
    </nc>
  </rcc>
  <rcc rId="31196" sId="4" numFmtId="4">
    <oc r="D78">
      <v>144</v>
    </oc>
    <nc r="D78">
      <v>192</v>
    </nc>
  </rcc>
  <rfmt sheetId="4" sqref="D94">
    <dxf>
      <numFmt numFmtId="2" formatCode="0.00"/>
    </dxf>
  </rfmt>
  <rfmt sheetId="4" sqref="D94">
    <dxf>
      <numFmt numFmtId="183" formatCode="0.000"/>
    </dxf>
  </rfmt>
  <rfmt sheetId="4" sqref="D94">
    <dxf>
      <numFmt numFmtId="174" formatCode="0.0000"/>
    </dxf>
  </rfmt>
  <rfmt sheetId="4" sqref="D94">
    <dxf>
      <numFmt numFmtId="168" formatCode="0.00000"/>
    </dxf>
  </rfmt>
  <rfmt sheetId="4" sqref="C94">
    <dxf>
      <numFmt numFmtId="2" formatCode="0.00"/>
    </dxf>
  </rfmt>
  <rfmt sheetId="4" sqref="C94">
    <dxf>
      <numFmt numFmtId="183" formatCode="0.000"/>
    </dxf>
  </rfmt>
  <rfmt sheetId="4" sqref="C94">
    <dxf>
      <numFmt numFmtId="174" formatCode="0.0000"/>
    </dxf>
  </rfmt>
  <rfmt sheetId="4" sqref="C9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1.xml><?xml version="1.0" encoding="utf-8"?>
<revisions xmlns="http://schemas.openxmlformats.org/spreadsheetml/2006/main" xmlns:r="http://schemas.openxmlformats.org/officeDocument/2006/relationships">
  <rcc rId="30771" sId="3" numFmtId="4">
    <oc r="D6">
      <v>43535.563199999997</v>
    </oc>
    <nc r="D6">
      <v>52935.436379999999</v>
    </nc>
  </rcc>
  <rcc rId="30772" sId="3" numFmtId="4">
    <oc r="D8">
      <v>925.09145999999998</v>
    </oc>
    <nc r="D8">
      <v>1093.47703</v>
    </nc>
  </rcc>
  <rcc rId="30773" sId="3" numFmtId="4">
    <oc r="D9">
      <v>5.8912000000000004</v>
    </oc>
    <nc r="D9">
      <v>7.1543900000000002</v>
    </nc>
  </rcc>
  <rcc rId="30774" sId="3" numFmtId="4">
    <oc r="D10">
      <v>1229.81539</v>
    </oc>
    <nc r="D10">
      <v>1424.9891</v>
    </nc>
  </rcc>
  <rcc rId="30775" sId="3" numFmtId="4">
    <oc r="D11">
      <v>-193.82669999999999</v>
    </oc>
    <nc r="D11">
      <v>-217.63956999999999</v>
    </nc>
  </rcc>
  <rcc rId="30776" sId="3" numFmtId="4">
    <oc r="D13">
      <v>608.85410999999999</v>
    </oc>
    <nc r="D13">
      <v>688.15084000000002</v>
    </nc>
  </rcc>
  <rcc rId="30777" sId="3" numFmtId="4">
    <oc r="D14">
      <v>2728.1064999999999</v>
    </oc>
    <nc r="D14">
      <v>2857.1135800000002</v>
    </nc>
  </rcc>
  <rcc rId="30778" sId="3" numFmtId="4">
    <oc r="D15">
      <v>814.99261999999999</v>
    </oc>
    <nc r="D15">
      <v>1030.61572</v>
    </nc>
  </rcc>
  <rcc rId="30779" sId="3" numFmtId="4">
    <oc r="D20">
      <v>336.11176</v>
    </oc>
    <nc r="D20">
      <v>367.96598</v>
    </nc>
  </rcc>
  <rcc rId="30780" sId="3" numFmtId="4">
    <oc r="D23">
      <v>760.75102000000004</v>
    </oc>
    <nc r="D23">
      <v>1007.12658</v>
    </nc>
  </rcc>
  <rcc rId="30781" sId="3" numFmtId="4">
    <oc r="D25">
      <v>995.50522000000001</v>
    </oc>
    <nc r="D25">
      <v>1219.31033</v>
    </nc>
  </rcc>
  <rcc rId="30782" sId="3" numFmtId="4">
    <oc r="D27">
      <v>214.28375</v>
    </oc>
    <nc r="D27">
      <v>263.31875000000002</v>
    </nc>
  </rcc>
  <rcc rId="30783" sId="3" numFmtId="4">
    <oc r="D37">
      <v>2646.1081100000001</v>
    </oc>
    <nc r="D37">
      <v>3039.1333300000001</v>
    </nc>
  </rcc>
  <rcc rId="30784" sId="3" numFmtId="4">
    <oc r="D38">
      <v>95.1203</v>
    </oc>
    <nc r="D38">
      <v>119.02948000000001</v>
    </nc>
  </rcc>
  <rcc rId="30785" sId="3" numFmtId="4">
    <oc r="D42">
      <v>205.49860000000001</v>
    </oc>
    <nc r="D42">
      <v>245.45471000000001</v>
    </nc>
  </rcc>
  <rcc rId="30786" sId="3" numFmtId="4">
    <oc r="D50">
      <v>1640.8748700000001</v>
    </oc>
    <nc r="D50">
      <v>1796.5220300000001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c rId="30440" sId="19">
    <oc r="D51" t="inlineStr">
      <is>
        <t>исполнено на 01.06.2020 г.</t>
      </is>
    </oc>
    <nc r="D51" t="inlineStr">
      <is>
        <t>исполнено на 01.07.2020 г.</t>
      </is>
    </nc>
  </rcc>
  <rcc rId="30441" sId="19">
    <oc r="D3" t="inlineStr">
      <is>
        <t>исполнен на 01.06.2020 г.</t>
      </is>
    </oc>
    <nc r="D3" t="inlineStr">
      <is>
        <t>исполнен на 01.07.2020 г.</t>
      </is>
    </nc>
  </rcc>
  <rcc rId="30442" sId="19">
    <oc r="A1" t="inlineStr">
      <is>
        <t xml:space="preserve">                     Анализ исполнения бюджета Ярославского сельского поселения на 01.06.2020 г.</t>
      </is>
    </oc>
    <nc r="A1" t="inlineStr">
      <is>
        <t xml:space="preserve">                     Анализ исполнения бюджета Ярославского сельского поселения на 01.07.2020 г.</t>
      </is>
    </nc>
  </rcc>
  <rcc rId="30443" sId="19" numFmtId="4">
    <oc r="D6">
      <v>48.034860000000002</v>
    </oc>
    <nc r="D6">
      <v>49.383719999999997</v>
    </nc>
  </rcc>
  <rcc rId="30444" sId="19" numFmtId="4">
    <oc r="D8">
      <v>85.460809999999995</v>
    </oc>
    <nc r="D8">
      <v>101.01645000000001</v>
    </nc>
  </rcc>
  <rcc rId="30445" sId="19" numFmtId="4">
    <oc r="D9">
      <v>0.54425000000000001</v>
    </oc>
    <nc r="D9">
      <v>0.66093000000000002</v>
    </nc>
  </rcc>
  <rcc rId="30446" sId="19" numFmtId="4">
    <oc r="D10">
      <v>113.61152</v>
    </oc>
    <nc r="D10">
      <v>131.64185000000001</v>
    </nc>
  </rcc>
  <rcc rId="30447" sId="19" numFmtId="4">
    <oc r="D11">
      <v>-17.905919999999998</v>
    </oc>
    <nc r="D11">
      <v>-20.10576</v>
    </nc>
  </rcc>
  <rcc rId="30448" sId="19" numFmtId="4">
    <oc r="D15">
      <v>25.569929999999999</v>
    </oc>
    <nc r="D15">
      <v>32.168190000000003</v>
    </nc>
  </rcc>
  <rcc rId="30449" sId="19" numFmtId="4">
    <oc r="D16">
      <v>90.309030000000007</v>
    </oc>
    <nc r="D16">
      <v>96.46593</v>
    </nc>
  </rcc>
  <rcc rId="30450" sId="19" numFmtId="4">
    <oc r="D27">
      <v>183.43015</v>
    </oc>
    <nc r="D27">
      <v>196.38499999999999</v>
    </nc>
  </rcc>
  <rcc rId="30451" sId="19" numFmtId="4">
    <oc r="D39">
      <v>304.20499999999998</v>
    </oc>
    <nc r="D39">
      <v>365.04599999999999</v>
    </nc>
  </rcc>
  <rcc rId="30452" sId="19" numFmtId="4">
    <oc r="D40">
      <v>0</v>
    </oc>
    <nc r="D40">
      <v>50</v>
    </nc>
  </rcc>
  <rcc rId="30453" sId="19" numFmtId="4">
    <oc r="D42">
      <v>37.500100000000003</v>
    </oc>
    <nc r="D42">
      <v>45.0501</v>
    </nc>
  </rcc>
  <rcc rId="30454" sId="19" numFmtId="4">
    <oc r="C45">
      <v>658.58882000000006</v>
    </oc>
    <nc r="C45">
      <v>688.58882000000006</v>
    </nc>
  </rcc>
  <rcc rId="30455" sId="19" numFmtId="4">
    <oc r="D45">
      <v>357.88742000000002</v>
    </oc>
    <nc r="D45">
      <v>658.58882000000006</v>
    </nc>
  </rcc>
  <rcc rId="30456" sId="19" numFmtId="34">
    <oc r="D55">
      <v>459.81763000000001</v>
    </oc>
    <nc r="D55">
      <v>579.59812999999997</v>
    </nc>
  </rcc>
  <rcc rId="30457" sId="19" numFmtId="34">
    <oc r="D62">
      <v>33.986539999999998</v>
    </oc>
    <nc r="D62">
      <v>46.311950000000003</v>
    </nc>
  </rcc>
  <rcc rId="30458" sId="19" numFmtId="34">
    <oc r="C77">
      <v>3325.431</v>
    </oc>
    <nc r="C77">
      <v>3355.431</v>
    </nc>
  </rcc>
  <rcc rId="30459" sId="19" numFmtId="34">
    <oc r="D77">
      <v>51.89</v>
    </oc>
    <nc r="D77">
      <v>85.870480000000001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7288" sId="7" numFmtId="34">
    <oc r="D57">
      <v>499.63513</v>
    </oc>
    <nc r="D57">
      <v>590.39013999999997</v>
    </nc>
  </rcc>
  <rcc rId="27289" sId="7" numFmtId="34">
    <oc r="D64">
      <v>56.523240000000001</v>
    </oc>
    <nc r="D64">
      <v>60.523240000000001</v>
    </nc>
  </rcc>
  <rcc rId="27290" sId="7" numFmtId="34">
    <oc r="C73">
      <v>351.2</v>
    </oc>
    <nc r="C73">
      <v>451.2</v>
    </nc>
  </rcc>
  <rcc rId="27291" sId="7" numFmtId="34">
    <oc r="D73">
      <v>125</v>
    </oc>
    <nc r="D73">
      <v>208.46272999999999</v>
    </nc>
  </rcc>
  <rcc rId="27292" sId="7" numFmtId="34">
    <oc r="D79">
      <v>258.86365000000001</v>
    </oc>
    <nc r="D79">
      <v>326.16807999999997</v>
    </nc>
  </rcc>
  <rcc rId="27293" sId="7" numFmtId="34">
    <oc r="D81">
      <v>600</v>
    </oc>
    <nc r="D81">
      <v>700</v>
    </nc>
  </rcc>
  <rfmt sheetId="7" sqref="C51:D51">
    <dxf>
      <numFmt numFmtId="4" formatCode="#,##0.00"/>
    </dxf>
  </rfmt>
  <rfmt sheetId="7" sqref="C51:D51">
    <dxf>
      <numFmt numFmtId="187" formatCode="#,##0.000"/>
    </dxf>
  </rfmt>
  <rfmt sheetId="7" sqref="C51:D51">
    <dxf>
      <numFmt numFmtId="185" formatCode="#,##0.0000"/>
    </dxf>
  </rfmt>
  <rfmt sheetId="7" sqref="C51:D51">
    <dxf>
      <numFmt numFmtId="172" formatCode="#,##0.00000"/>
    </dxf>
  </rfmt>
  <rfmt sheetId="7" sqref="C97:D97">
    <dxf>
      <numFmt numFmtId="4" formatCode="#,##0.00"/>
    </dxf>
  </rfmt>
  <rfmt sheetId="7" sqref="C97:D97">
    <dxf>
      <numFmt numFmtId="187" formatCode="#,##0.000"/>
    </dxf>
  </rfmt>
  <rfmt sheetId="7" sqref="C97:D97">
    <dxf>
      <numFmt numFmtId="185" formatCode="#,##0.0000"/>
    </dxf>
  </rfmt>
  <rfmt sheetId="7" sqref="C97:D97">
    <dxf>
      <numFmt numFmtId="172" formatCode="#,##0.00000"/>
    </dxf>
  </rfmt>
  <rfmt sheetId="7" sqref="C51:D51 C97:D97">
    <dxf>
      <numFmt numFmtId="185" formatCode="#,##0.0000"/>
    </dxf>
  </rfmt>
  <rfmt sheetId="7" sqref="C51:D51 C97:D97">
    <dxf>
      <numFmt numFmtId="187" formatCode="#,##0.000"/>
    </dxf>
  </rfmt>
  <rfmt sheetId="7" sqref="C51:D51 C97:D97">
    <dxf>
      <numFmt numFmtId="4" formatCode="#,##0.00"/>
    </dxf>
  </rfmt>
  <rfmt sheetId="7" sqref="C51:D51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6157" sId="2">
    <oc r="BO19">
      <f>Мос!D36</f>
    </oc>
    <nc r="BO19">
      <f>Мос!D34</f>
    </nc>
  </rcc>
  <rcc rId="26158" sId="6" numFmtId="4">
    <oc r="D45">
      <v>0</v>
    </oc>
    <nc r="D45">
      <v>153.851</v>
    </nc>
  </rcc>
  <rcc rId="26159" sId="6" numFmtId="4">
    <oc r="D46">
      <v>153.851</v>
    </oc>
    <nc r="D46"/>
  </rcc>
  <rcc rId="26160" sId="6" numFmtId="4">
    <oc r="C46">
      <v>4155.3265499999998</v>
    </oc>
    <nc r="C46"/>
  </rcc>
  <rcc rId="26161" sId="6" numFmtId="4">
    <oc r="C45">
      <v>663.8</v>
    </oc>
    <nc r="C45">
      <v>4819.12655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25815" sId="19" numFmtId="4">
    <oc r="D45">
      <v>0</v>
    </oc>
    <nc r="D45">
      <v>357.88742000000002</v>
    </nc>
  </rcc>
  <rcc rId="25816" sId="19" numFmtId="4">
    <oc r="C41">
      <f>1145.971+1073.7</f>
    </oc>
    <nc r="C41">
      <v>4023.8710000000001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3.xml><?xml version="1.0" encoding="utf-8"?>
<revisions xmlns="http://schemas.openxmlformats.org/spreadsheetml/2006/main" xmlns:r="http://schemas.openxmlformats.org/officeDocument/2006/relationships">
  <rcc rId="32696" sId="2" numFmtId="4">
    <oc r="DG32">
      <v>194115.89014</v>
    </oc>
    <nc r="DG32">
      <v>218067.45014</v>
    </nc>
  </rcc>
  <rcc rId="32697" sId="2" numFmtId="4">
    <oc r="DH32">
      <v>33929.433929999999</v>
    </oc>
    <nc r="DH32">
      <v>42324.557739999997</v>
    </nc>
  </rcc>
  <rcc rId="32698" sId="2" numFmtId="4">
    <oc r="DJ32">
      <v>23969.523000000001</v>
    </oc>
    <nc r="DJ32">
      <v>23986.023000000001</v>
    </nc>
  </rcc>
  <rcc rId="32699" sId="2" numFmtId="4">
    <oc r="DK32">
      <v>10355.28996</v>
    </oc>
    <nc r="DK32">
      <v>13194.954750000001</v>
    </nc>
  </rcc>
  <rcc rId="32700" sId="2" numFmtId="4">
    <oc r="DN32">
      <v>10276.989960000001</v>
    </oc>
    <nc r="DN32">
      <v>12538.13775</v>
    </nc>
  </rcc>
  <rcc rId="32701" sId="2" numFmtId="4">
    <oc r="DQ32">
      <v>0</v>
    </oc>
    <nc r="DQ32">
      <v>559.51700000000005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4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6536" sId="4">
    <oc r="A1" t="inlineStr">
      <is>
        <t xml:space="preserve">                     Анализ исполнения бюджета Александровского сельского поселения на 01.05.2020 г.</t>
      </is>
    </oc>
    <nc r="A1" t="inlineStr">
      <is>
        <t xml:space="preserve">                     Анализ исполнения бюджета Александровского сельского поселения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5417" sId="14" numFmtId="4">
    <oc r="D6">
      <v>20.325659999999999</v>
    </oc>
    <nc r="D6">
      <v>30.44679</v>
    </nc>
  </rcc>
  <rcc rId="25418" sId="14" numFmtId="4">
    <oc r="D8">
      <v>38.702889999999996</v>
    </oc>
    <nc r="D8">
      <v>52.649929999999998</v>
    </nc>
  </rcc>
  <rcc rId="25419" sId="14" numFmtId="4">
    <oc r="D9">
      <v>0.25230999999999998</v>
    </oc>
    <nc r="D9">
      <v>0.31586999999999998</v>
    </nc>
  </rcc>
  <rcc rId="25420" sId="14" numFmtId="4">
    <oc r="D10">
      <v>54.321570000000001</v>
    </oc>
    <nc r="D10">
      <v>72.393940000000001</v>
    </nc>
  </rcc>
  <rcc rId="25421" sId="14" numFmtId="4">
    <oc r="D11">
      <v>-7.9943600000000004</v>
    </oc>
    <nc r="D11">
      <v>-10.373989999999999</v>
    </nc>
  </rcc>
  <rcc rId="25422" sId="14" numFmtId="4">
    <oc r="D15">
      <v>2.2241200000000001</v>
    </oc>
    <nc r="D15">
      <v>2.4333300000000002</v>
    </nc>
  </rcc>
  <rcc rId="25423" sId="14" numFmtId="4">
    <oc r="D16">
      <v>64.61806</v>
    </oc>
    <nc r="D16">
      <v>74.906700000000001</v>
    </nc>
  </rcc>
  <rcc rId="25424" sId="14" numFmtId="4">
    <oc r="D30">
      <v>2.1145</v>
    </oc>
    <nc r="D30">
      <v>4.3479799999999997</v>
    </nc>
  </rcc>
  <rcc rId="25425" sId="14" numFmtId="4">
    <oc r="D42">
      <v>516.09119999999996</v>
    </oc>
    <nc r="D42">
      <v>688.12159999999994</v>
    </nc>
  </rcc>
  <rcc rId="25426" sId="14" numFmtId="4">
    <oc r="D44">
      <v>130.131</v>
    </oc>
    <nc r="D44">
      <v>175.392</v>
    </nc>
  </rcc>
  <rcc rId="25427" sId="14" numFmtId="4">
    <oc r="D45">
      <v>22.400099999999998</v>
    </oc>
    <nc r="D45">
      <v>29.950099999999999</v>
    </nc>
  </rcc>
  <rcc rId="25428" sId="14" numFmtId="34">
    <oc r="D58">
      <v>266.87756999999999</v>
    </oc>
    <nc r="D58">
      <v>474.01864999999998</v>
    </nc>
  </rcc>
  <rcc rId="25429" sId="14" numFmtId="34">
    <oc r="D65">
      <v>17.620609999999999</v>
    </oc>
    <nc r="D65">
      <v>29.19941</v>
    </nc>
  </rcc>
  <rcc rId="25430" sId="14" numFmtId="34">
    <oc r="D75">
      <v>149.619</v>
    </oc>
    <nc r="D75">
      <v>198.553</v>
    </nc>
  </rcc>
  <rcc rId="25431" sId="14" numFmtId="34">
    <oc r="D76">
      <v>7</v>
    </oc>
    <nc r="D76">
      <v>49</v>
    </nc>
  </rcc>
  <rcc rId="25432" sId="14" numFmtId="34">
    <oc r="D80">
      <v>51.54468</v>
    </oc>
    <nc r="D80">
      <v>229.98339999999999</v>
    </nc>
  </rcc>
  <rfmt sheetId="14" sqref="C98">
    <dxf>
      <numFmt numFmtId="4" formatCode="#,##0.00"/>
    </dxf>
  </rfmt>
  <rfmt sheetId="14" sqref="C98">
    <dxf>
      <numFmt numFmtId="186" formatCode="#,##0.000"/>
    </dxf>
  </rfmt>
  <rfmt sheetId="14" sqref="C98">
    <dxf>
      <numFmt numFmtId="185" formatCode="#,##0.0000"/>
    </dxf>
  </rfmt>
  <rfmt sheetId="14" sqref="C98">
    <dxf>
      <numFmt numFmtId="172" formatCode="#,##0.00000"/>
    </dxf>
  </rfmt>
  <rfmt sheetId="14" sqref="D56">
    <dxf>
      <numFmt numFmtId="165" formatCode="_(* #,##0.00_);_(* \(#,##0.00\);_(* &quot;-&quot;??_);_(@_)"/>
    </dxf>
  </rfmt>
  <rfmt sheetId="14" sqref="D56">
    <dxf>
      <numFmt numFmtId="187" formatCode="_(* #,##0.000_);_(* \(#,##0.000\);_(* &quot;-&quot;??_);_(@_)"/>
    </dxf>
  </rfmt>
  <rfmt sheetId="14" sqref="D56">
    <dxf>
      <numFmt numFmtId="175" formatCode="_(* #,##0.0000_);_(* \(#,##0.0000\);_(* &quot;-&quot;??_);_(@_)"/>
    </dxf>
  </rfmt>
  <rfmt sheetId="14" sqref="D56">
    <dxf>
      <numFmt numFmtId="176" formatCode="_(* #,##0.00000_);_(* \(#,##0.00000\);_(* &quot;-&quot;??_);_(@_)"/>
    </dxf>
  </rfmt>
  <rfmt sheetId="14" sqref="D64">
    <dxf>
      <numFmt numFmtId="165" formatCode="_(* #,##0.00_);_(* \(#,##0.00\);_(* &quot;-&quot;??_);_(@_)"/>
    </dxf>
  </rfmt>
  <rfmt sheetId="14" sqref="D64">
    <dxf>
      <numFmt numFmtId="187" formatCode="_(* #,##0.000_);_(* \(#,##0.000\);_(* &quot;-&quot;??_);_(@_)"/>
    </dxf>
  </rfmt>
  <rfmt sheetId="14" sqref="D64">
    <dxf>
      <numFmt numFmtId="175" formatCode="_(* #,##0.0000_);_(* \(#,##0.0000\);_(* &quot;-&quot;??_);_(@_)"/>
    </dxf>
  </rfmt>
  <rfmt sheetId="14" sqref="D64">
    <dxf>
      <numFmt numFmtId="176" formatCode="_(* #,##0.00000_);_(* \(#,##0.00000\);_(* &quot;-&quot;??_);_(@_)"/>
    </dxf>
  </rfmt>
  <rfmt sheetId="14" sqref="D64">
    <dxf>
      <numFmt numFmtId="182" formatCode="_(* #,##0.000000_);_(* \(#,##0.000000\);_(* &quot;-&quot;??_);_(@_)"/>
    </dxf>
  </rfmt>
  <rfmt sheetId="14" sqref="D64">
    <dxf>
      <numFmt numFmtId="176" formatCode="_(* #,##0.00000_);_(* \(#,##0.00000\);_(* &quot;-&quot;??_);_(@_)"/>
    </dxf>
  </rfmt>
  <rfmt sheetId="14" sqref="D66">
    <dxf>
      <numFmt numFmtId="165" formatCode="_(* #,##0.00_);_(* \(#,##0.00\);_(* &quot;-&quot;??_);_(@_)"/>
    </dxf>
  </rfmt>
  <rfmt sheetId="14" sqref="D66">
    <dxf>
      <numFmt numFmtId="187" formatCode="_(* #,##0.000_);_(* \(#,##0.000\);_(* &quot;-&quot;??_);_(@_)"/>
    </dxf>
  </rfmt>
  <rfmt sheetId="14" sqref="D66">
    <dxf>
      <numFmt numFmtId="175" formatCode="_(* #,##0.0000_);_(* \(#,##0.0000\);_(* &quot;-&quot;??_);_(@_)"/>
    </dxf>
  </rfmt>
  <rfmt sheetId="14" sqref="D66">
    <dxf>
      <numFmt numFmtId="187" formatCode="_(* #,##0.000_);_(* \(#,##0.000\);_(* &quot;-&quot;??_);_(@_)"/>
    </dxf>
  </rfmt>
  <rfmt sheetId="14" sqref="D72">
    <dxf>
      <numFmt numFmtId="165" formatCode="_(* #,##0.00_);_(* \(#,##0.00\);_(* &quot;-&quot;??_);_(@_)"/>
    </dxf>
  </rfmt>
  <rfmt sheetId="14" sqref="D72">
    <dxf>
      <numFmt numFmtId="187" formatCode="_(* #,##0.000_);_(* \(#,##0.000\);_(* &quot;-&quot;??_);_(@_)"/>
    </dxf>
  </rfmt>
  <rfmt sheetId="14" sqref="D72">
    <dxf>
      <numFmt numFmtId="175" formatCode="_(* #,##0.0000_);_(* \(#,##0.0000\);_(* &quot;-&quot;??_);_(@_)"/>
    </dxf>
  </rfmt>
  <rfmt sheetId="14" sqref="D72">
    <dxf>
      <numFmt numFmtId="176" formatCode="_(* #,##0.00000_);_(* \(#,##0.00000\);_(* &quot;-&quot;??_);_(@_)"/>
    </dxf>
  </rfmt>
  <rfmt sheetId="14" sqref="D77">
    <dxf>
      <numFmt numFmtId="165" formatCode="_(* #,##0.00_);_(* \(#,##0.00\);_(* &quot;-&quot;??_);_(@_)"/>
    </dxf>
  </rfmt>
  <rfmt sheetId="14" sqref="D77">
    <dxf>
      <numFmt numFmtId="187" formatCode="_(* #,##0.000_);_(* \(#,##0.000\);_(* &quot;-&quot;??_);_(@_)"/>
    </dxf>
  </rfmt>
  <rfmt sheetId="14" sqref="D77">
    <dxf>
      <numFmt numFmtId="175" formatCode="_(* #,##0.0000_);_(* \(#,##0.0000\);_(* &quot;-&quot;??_);_(@_)"/>
    </dxf>
  </rfmt>
  <rfmt sheetId="14" sqref="D81">
    <dxf>
      <numFmt numFmtId="165" formatCode="_(* #,##0.00_);_(* \(#,##0.00\);_(* &quot;-&quot;??_);_(@_)"/>
    </dxf>
  </rfmt>
  <rfmt sheetId="14" sqref="D81">
    <dxf>
      <numFmt numFmtId="187" formatCode="_(* #,##0.000_);_(* \(#,##0.000\);_(* &quot;-&quot;??_);_(@_)"/>
    </dxf>
  </rfmt>
  <rfmt sheetId="14" sqref="D81">
    <dxf>
      <numFmt numFmtId="175" formatCode="_(* #,##0.0000_);_(* \(#,##0.0000\);_(* &quot;-&quot;??_);_(@_)"/>
    </dxf>
  </rfmt>
  <rcc rId="25433" sId="14" numFmtId="34">
    <oc r="D82">
      <v>255.6</v>
    </oc>
    <nc r="D82">
      <v>340.8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2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cc rId="33362" sId="18" numFmtId="34">
    <oc r="D62">
      <v>39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24250" sId="9">
    <oc r="A1" t="inlineStr">
      <is>
        <t xml:space="preserve">                     Анализ исполнения бюджета Москакасинского сельского поселения на 01.04.2020 г.</t>
      </is>
    </oc>
    <nc r="A1" t="inlineStr">
      <is>
        <t xml:space="preserve">                     Анализ исполнения бюджета Москакасинского сельского поселения на 01.05.2020 г.</t>
      </is>
    </nc>
  </rcc>
  <rcc rId="24251" sId="9">
    <oc r="D3" t="inlineStr">
      <is>
        <t>исполнен на 01.04.2020 г.</t>
      </is>
    </oc>
    <nc r="D3" t="inlineStr">
      <is>
        <t>исполнен на 01.05.2020 г.</t>
      </is>
    </nc>
  </rcc>
  <rcc rId="24252" sId="9">
    <oc r="D55" t="inlineStr">
      <is>
        <t>исполнено на 01.04.2020 г.</t>
      </is>
    </oc>
    <nc r="D55" t="inlineStr">
      <is>
        <t>исполнено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33052" sId="8" numFmtId="34">
    <oc r="D61">
      <v>90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25846" sId="19" numFmtId="34">
    <oc r="D55">
      <v>248.04571000000001</v>
    </oc>
    <nc r="D55">
      <v>416.06867999999997</v>
    </nc>
  </rcc>
  <rcc rId="25847" sId="19" numFmtId="34">
    <oc r="D62">
      <v>18.193280000000001</v>
    </oc>
    <nc r="D62">
      <v>29.942920000000001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2.xml><?xml version="1.0" encoding="utf-8"?>
<revisions xmlns="http://schemas.openxmlformats.org/spreadsheetml/2006/main" xmlns:r="http://schemas.openxmlformats.org/officeDocument/2006/relationships">
  <rcc rId="26191" sId="2" numFmtId="4">
    <oc r="CI16">
      <v>3432.2265499999999</v>
    </oc>
    <nc r="CI16">
      <v>4819.12655</v>
    </nc>
  </rcc>
  <rcc rId="26192" sId="2" numFmtId="4">
    <oc r="CR16">
      <v>213.81728000000001</v>
    </oc>
    <nc r="CR16">
      <v>237.19728000000001</v>
    </nc>
  </rcc>
  <rcc rId="26193" sId="2" numFmtId="4">
    <oc r="CS16">
      <f>Иль!D52</f>
    </oc>
    <nc r="CS16">
      <v>46.88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25463" sId="15" numFmtId="4">
    <oc r="D6">
      <v>8.6143699999999992</v>
    </oc>
    <nc r="D6">
      <v>11.22397</v>
    </nc>
  </rcc>
  <rcc rId="25464" sId="15" numFmtId="4">
    <oc r="D8">
      <v>39.503639999999997</v>
    </oc>
    <nc r="D8">
      <v>53.739229999999999</v>
    </nc>
  </rcc>
  <rcc rId="25465" sId="15" numFmtId="4">
    <oc r="D9">
      <v>0.25752999999999998</v>
    </oc>
    <nc r="D9">
      <v>0.32240999999999997</v>
    </nc>
  </rcc>
  <rcc rId="25466" sId="15" numFmtId="4">
    <oc r="D10">
      <v>55.445459999999997</v>
    </oc>
    <nc r="D10">
      <v>73.891750000000002</v>
    </nc>
  </rcc>
  <rcc rId="25467" sId="15" numFmtId="4">
    <oc r="D11">
      <v>-8.1597399999999993</v>
    </oc>
    <nc r="D11">
      <v>-10.5886</v>
    </nc>
  </rcc>
  <rcc rId="25468" sId="15" numFmtId="4">
    <oc r="D13">
      <v>0</v>
    </oc>
    <nc r="D13">
      <v>20.873100000000001</v>
    </nc>
  </rcc>
  <rcc rId="25469" sId="15" numFmtId="4">
    <oc r="D15">
      <v>3.9693100000000001</v>
    </oc>
    <nc r="D15">
      <v>4.1200999999999999</v>
    </nc>
  </rcc>
  <rcc rId="25470" sId="15" numFmtId="4">
    <oc r="D16">
      <v>22.970949999999998</v>
    </oc>
    <nc r="D16">
      <v>26.729089999999999</v>
    </nc>
  </rcc>
  <rcc rId="25471" sId="15" numFmtId="4">
    <oc r="D28">
      <v>6.5027999999999997</v>
    </oc>
    <nc r="D28">
      <v>8.6704000000000008</v>
    </nc>
  </rcc>
  <rcc rId="25472" sId="15" numFmtId="4">
    <oc r="D42">
      <v>315.79500000000002</v>
    </oc>
    <nc r="D42">
      <v>421.06</v>
    </nc>
  </rcc>
  <rcc rId="25473" sId="15" numFmtId="4">
    <oc r="D45">
      <v>22.400099999999998</v>
    </oc>
    <nc r="D45">
      <v>29.950099999999999</v>
    </nc>
  </rcc>
  <rfmt sheetId="15" sqref="C51">
    <dxf>
      <numFmt numFmtId="165" formatCode="_(* #,##0.00_);_(* \(#,##0.00\);_(* &quot;-&quot;??_);_(@_)"/>
    </dxf>
  </rfmt>
  <rfmt sheetId="15" sqref="C51">
    <dxf>
      <numFmt numFmtId="187" formatCode="_(* #,##0.000_);_(* \(#,##0.000\);_(* &quot;-&quot;??_);_(@_)"/>
    </dxf>
  </rfmt>
  <rfmt sheetId="15" sqref="D41">
    <dxf>
      <numFmt numFmtId="2" formatCode="0.00"/>
    </dxf>
  </rfmt>
  <rfmt sheetId="15" sqref="D41">
    <dxf>
      <numFmt numFmtId="183" formatCode="0.000"/>
    </dxf>
  </rfmt>
  <rfmt sheetId="15" sqref="D41">
    <dxf>
      <numFmt numFmtId="174" formatCode="0.0000"/>
    </dxf>
  </rfmt>
  <rcc rId="25474" sId="15" numFmtId="4">
    <oc r="D30">
      <v>6.2038700000000002</v>
    </oc>
    <nc r="D30">
      <v>7.62521</v>
    </nc>
  </rcc>
  <rfmt sheetId="15" sqref="D51">
    <dxf>
      <numFmt numFmtId="165" formatCode="_(* #,##0.00_);_(* \(#,##0.00\);_(* &quot;-&quot;??_);_(@_)"/>
    </dxf>
  </rfmt>
  <rfmt sheetId="15" sqref="D51">
    <dxf>
      <numFmt numFmtId="187" formatCode="_(* #,##0.000_);_(* \(#,##0.000\);_(* &quot;-&quot;??_);_(@_)"/>
    </dxf>
  </rfmt>
  <rfmt sheetId="15" sqref="D51">
    <dxf>
      <numFmt numFmtId="175" formatCode="_(* #,##0.0000_);_(* \(#,##0.0000\);_(* &quot;-&quot;??_);_(@_)"/>
    </dxf>
  </rfmt>
  <rfmt sheetId="15" sqref="D51">
    <dxf>
      <numFmt numFmtId="176" formatCode="_(* #,##0.00000_);_(* \(#,##0.00000\);_(* &quot;-&quot;??_);_(@_)"/>
    </dxf>
  </rfmt>
  <rcc rId="25475" sId="15" numFmtId="34">
    <oc r="D58">
      <v>191.42214000000001</v>
    </oc>
    <nc r="D58">
      <v>332.94513999999998</v>
    </nc>
  </rcc>
  <rcc rId="25476" sId="15" numFmtId="34">
    <oc r="D65">
      <v>17.795000000000002</v>
    </oc>
    <nc r="D65">
      <v>29.943000000000001</v>
    </nc>
  </rcc>
  <rcc rId="25477" sId="15" numFmtId="34">
    <oc r="D75">
      <v>129.6909</v>
    </oc>
    <nc r="D75">
      <v>136.72200000000001</v>
    </nc>
  </rcc>
  <rcc rId="25478" sId="15" numFmtId="34">
    <oc r="D80">
      <v>32.83925</v>
    </oc>
    <nc r="D80">
      <v>55.226759999999999</v>
    </nc>
  </rcc>
  <rcc rId="25479" sId="15" numFmtId="34">
    <oc r="D82">
      <v>210</v>
    </oc>
    <nc r="D82">
      <v>350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32732" sId="2" numFmtId="4">
    <oc r="DV32">
      <v>179.54400000000001</v>
    </oc>
    <nc r="DV32">
      <v>196.04400000000001</v>
    </nc>
  </rcc>
  <rcc rId="32733" sId="2" numFmtId="4">
    <oc r="DW32">
      <v>78.3</v>
    </oc>
    <nc r="DW32">
      <v>97.3</v>
    </nc>
  </rcc>
  <rcc rId="32734" sId="2" numFmtId="4">
    <oc r="DZ32">
      <v>977.30010000000004</v>
    </oc>
    <nc r="DZ32">
      <v>1185.6460999999999</v>
    </nc>
  </rcc>
  <rcc rId="32735" sId="2" numFmtId="4">
    <oc r="EB32">
      <v>223.73587000000001</v>
    </oc>
    <nc r="EB32">
      <v>234.07987</v>
    </nc>
  </rcc>
  <rcc rId="32736" sId="2" numFmtId="4">
    <oc r="EC32">
      <v>50.767870000000002</v>
    </oc>
    <nc r="EC32">
      <v>82.137029999999996</v>
    </nc>
  </rcc>
  <rcc rId="32737" sId="2" numFmtId="4">
    <oc r="EE32">
      <v>74548.980049999998</v>
    </oc>
    <nc r="EE32">
      <v>56941.326370000002</v>
    </nc>
  </rcc>
  <rcc rId="32738" sId="2" numFmtId="4">
    <oc r="EF32">
      <v>7035.1883099999995</v>
    </oc>
    <nc r="EF32">
      <v>7764.7701299999999</v>
    </nc>
  </rcc>
  <rcc rId="32739" sId="2" numFmtId="4">
    <oc r="EH32">
      <v>50442.982949999998</v>
    </oc>
    <nc r="EH32">
      <v>91670.991630000004</v>
    </nc>
  </rcc>
  <rcc rId="32740" sId="2" numFmtId="4">
    <oc r="EI32">
      <v>4709.8017</v>
    </oc>
    <nc r="EI32">
      <v>8568.2448999999997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c rId="32264" sId="17">
    <oc r="D55" t="inlineStr">
      <is>
        <t>исполнено на 01.07.2020г.</t>
      </is>
    </oc>
    <nc r="D55" t="inlineStr">
      <is>
        <t>исполнено на 01.08.2020г.</t>
      </is>
    </nc>
  </rcc>
  <rcc rId="32265" sId="17">
    <oc r="D3" t="inlineStr">
      <is>
        <t>исполнен на 01.07.2020 г.</t>
      </is>
    </oc>
    <nc r="D3" t="inlineStr">
      <is>
        <t>исполнен на 01.08.2020 г.</t>
      </is>
    </nc>
  </rcc>
  <rcc rId="32266" sId="17">
    <oc r="A1" t="inlineStr">
      <is>
        <t xml:space="preserve">                     Анализ исполнения бюджета Юськасинского сельского поселения на 01.07.2020 г.</t>
      </is>
    </oc>
    <nc r="A1" t="inlineStr">
      <is>
        <t xml:space="preserve">                     Анализ исполнения бюджета Юськасинского сельского поселения на 01.08.2020 г.</t>
      </is>
    </nc>
  </rcc>
  <rcc rId="32267" sId="17" numFmtId="4">
    <oc r="D6">
      <v>74.48603</v>
    </oc>
    <nc r="D6">
      <v>83.207629999999995</v>
    </nc>
  </rcc>
  <rcc rId="32268" sId="17" numFmtId="4">
    <oc r="D8">
      <v>113.51334</v>
    </oc>
    <nc r="D8">
      <v>133.67642000000001</v>
    </nc>
  </rcc>
  <rcc rId="32269" sId="17" numFmtId="4">
    <oc r="D9">
      <v>0.74268999999999996</v>
    </oc>
    <nc r="D9">
      <v>0.87336999999999998</v>
    </nc>
  </rcc>
  <rcc rId="32270" sId="17" numFmtId="4">
    <oc r="D10">
      <v>147.92743999999999</v>
    </oc>
    <nc r="D10">
      <v>176.36107000000001</v>
    </nc>
  </rcc>
  <rcc rId="32271" sId="17" numFmtId="4">
    <oc r="D11">
      <v>-22.593060000000001</v>
    </oc>
    <nc r="D11">
      <v>-26.456849999999999</v>
    </nc>
  </rcc>
  <rcc rId="32272" sId="17" numFmtId="4">
    <oc r="D15">
      <v>7.4996700000000001</v>
    </oc>
    <nc r="D15">
      <v>7.7694900000000002</v>
    </nc>
  </rcc>
  <rcc rId="32273" sId="17" numFmtId="4">
    <oc r="D16">
      <v>33.517020000000002</v>
    </oc>
    <nc r="D16">
      <v>40.125860000000003</v>
    </nc>
  </rcc>
  <rcc rId="32274" sId="17" numFmtId="4">
    <oc r="D18">
      <v>1.7</v>
    </oc>
    <nc r="D18">
      <v>2.1</v>
    </nc>
  </rcc>
  <rcc rId="32275" sId="17" numFmtId="4">
    <oc r="D28">
      <v>27</v>
    </oc>
    <nc r="D28">
      <v>31.5</v>
    </nc>
  </rcc>
  <rcc rId="32276" sId="17" numFmtId="4">
    <oc r="D30">
      <v>213.58826999999999</v>
    </oc>
    <nc r="D30">
      <v>288.23680000000002</v>
    </nc>
  </rcc>
  <rcc rId="32277" sId="17" numFmtId="4">
    <oc r="D39">
      <v>1710.4680000000001</v>
    </oc>
    <nc r="D39">
      <v>1995.546</v>
    </nc>
  </rcc>
  <rcc rId="32278" sId="17" numFmtId="4">
    <oc r="D42">
      <v>234.482</v>
    </oc>
    <nc r="D42">
      <v>535.77967000000001</v>
    </nc>
  </rcc>
  <rcc rId="32279" sId="17" numFmtId="4">
    <oc r="D43">
      <v>90.099900000000005</v>
    </oc>
    <nc r="D43">
      <v>105.1999</v>
    </nc>
  </rcc>
  <rcc rId="32280" sId="17" numFmtId="4">
    <oc r="C50">
      <v>225.00022000000001</v>
    </oc>
    <nc r="C50">
      <v>1525.0002199999999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.xml><?xml version="1.0" encoding="utf-8"?>
<revisions xmlns="http://schemas.openxmlformats.org/spreadsheetml/2006/main" xmlns:r="http://schemas.openxmlformats.org/officeDocument/2006/relationships">
  <rcc rId="31843" sId="13">
    <oc r="D54" t="inlineStr">
      <is>
        <t>исполнено на 01.07.2020 г.</t>
      </is>
    </oc>
    <nc r="D54" t="inlineStr">
      <is>
        <t>исполнено на 01.08.2020 г.</t>
      </is>
    </nc>
  </rcc>
  <rcc rId="31844" sId="13">
    <oc r="D3" t="inlineStr">
      <is>
        <t>исполнен на 01.07.2020 г.</t>
      </is>
    </oc>
    <nc r="D3" t="inlineStr">
      <is>
        <t>исполнен на 01.08.2020 г.</t>
      </is>
    </nc>
  </rcc>
  <rcc rId="31845" sId="13">
    <oc r="A1" t="inlineStr">
      <is>
        <t xml:space="preserve">                     Анализ исполнения бюджета Хорнойского сельского поселения на 01.07.2020 г.</t>
      </is>
    </oc>
    <nc r="A1" t="inlineStr">
      <is>
        <t xml:space="preserve">                     Анализ исполнения бюджета Хорнойского сельского поселения на 01.08.2020 г.</t>
      </is>
    </nc>
  </rcc>
  <rcc rId="31846" sId="13" numFmtId="4">
    <oc r="D6">
      <v>10.441140000000001</v>
    </oc>
    <nc r="D6">
      <v>29.270810000000001</v>
    </nc>
  </rcc>
  <rcc rId="31847" sId="13" numFmtId="4">
    <oc r="D8">
      <v>79.146900000000002</v>
    </oc>
    <nc r="D8">
      <v>93.205550000000002</v>
    </nc>
  </rcc>
  <rcc rId="31848" sId="13" numFmtId="4">
    <oc r="D9">
      <v>0.51783999999999997</v>
    </oc>
    <nc r="D9">
      <v>0.60894000000000004</v>
    </nc>
  </rcc>
  <rcc rId="31849" sId="13" numFmtId="4">
    <oc r="D10">
      <v>103.14207</v>
    </oc>
    <nc r="D10">
      <v>122.96738000000001</v>
    </nc>
  </rcc>
  <rcc rId="31850" sId="13" numFmtId="4">
    <oc r="D11">
      <v>-15.75296</v>
    </oc>
    <nc r="D11">
      <v>-18.44697</v>
    </nc>
  </rcc>
  <rcc rId="31851" sId="13" numFmtId="4">
    <oc r="D13">
      <v>1.1193</v>
    </oc>
    <nc r="D13">
      <v>7.4422300000000003</v>
    </nc>
  </rcc>
  <rcc rId="31852" sId="13" numFmtId="4">
    <oc r="D16">
      <v>39.465409999999999</v>
    </oc>
    <nc r="D16">
      <v>42.328240000000001</v>
    </nc>
  </rcc>
  <rcc rId="31853" sId="13" numFmtId="4">
    <oc r="D27">
      <v>8.6933000000000007</v>
    </oc>
    <nc r="D27">
      <v>45.257860000000001</v>
    </nc>
  </rcc>
  <rcc rId="31854" sId="13" numFmtId="4">
    <oc r="D41">
      <v>679.23599999999999</v>
    </oc>
    <nc r="D41">
      <v>792.44200000000001</v>
    </nc>
  </rcc>
  <rcc rId="31855" sId="13" numFmtId="4">
    <oc r="D44">
      <v>159.30699999999999</v>
    </oc>
    <nc r="D44">
      <v>798.78880000000004</v>
    </nc>
  </rcc>
  <rcc rId="31856" sId="13" numFmtId="4">
    <oc r="D45">
      <v>45.050400000000003</v>
    </oc>
    <nc r="D45">
      <v>52.6004</v>
    </nc>
  </rcc>
  <rcc rId="31857" sId="13" numFmtId="4">
    <nc r="C46">
      <v>400</v>
    </nc>
  </rcc>
  <rcc rId="31858" sId="13" numFmtId="34">
    <oc r="D58">
      <v>499.31130000000002</v>
    </oc>
    <nc r="D58">
      <v>592.02623000000006</v>
    </nc>
  </rcc>
  <rcc rId="31859" sId="13" numFmtId="34">
    <oc r="D61">
      <v>0</v>
    </oc>
    <nc r="D61">
      <v>19</v>
    </nc>
  </rcc>
  <rcc rId="31860" sId="13" numFmtId="34">
    <oc r="D63">
      <v>4.5</v>
    </oc>
    <nc r="D63">
      <v>5.5</v>
    </nc>
  </rcc>
  <rcc rId="31861" sId="13" numFmtId="34">
    <oc r="D65">
      <v>39.653480000000002</v>
    </oc>
    <nc r="D65">
      <v>52.939630000000001</v>
    </nc>
  </rcc>
  <rcc rId="31862" sId="13" numFmtId="34">
    <oc r="C69">
      <v>2</v>
    </oc>
    <nc r="C69">
      <v>3</v>
    </nc>
  </rcc>
  <rcc rId="31863" sId="13" numFmtId="34">
    <oc r="C74">
      <v>1149.7</v>
    </oc>
    <nc r="C74">
      <v>23.2</v>
    </nc>
  </rcc>
  <rcc rId="31864" sId="13" numFmtId="34">
    <oc r="D75">
      <v>310.89587999999998</v>
    </oc>
    <nc r="D75">
      <v>806.68386999999996</v>
    </nc>
  </rcc>
  <rcc rId="31865" sId="13" numFmtId="34">
    <oc r="C76">
      <v>0</v>
    </oc>
    <nc r="C76">
      <v>12.805</v>
    </nc>
  </rcc>
  <rcc rId="31866" sId="13" numFmtId="34">
    <oc r="D76">
      <v>0</v>
    </oc>
    <nc r="D76">
      <v>0.80423999999999995</v>
    </nc>
  </rcc>
  <rcc rId="31867" sId="13" numFmtId="34">
    <oc r="C79">
      <v>0</v>
    </oc>
    <nc r="C79">
      <v>1126.5</v>
    </nc>
  </rcc>
  <rcc rId="31868" sId="13" numFmtId="34">
    <nc r="D79">
      <v>99</v>
    </nc>
  </rcc>
  <rcc rId="31869" sId="13" numFmtId="34">
    <oc r="C80">
      <v>462.93650000000002</v>
    </oc>
    <nc r="C80">
      <v>644.77049999999997</v>
    </nc>
  </rcc>
  <rcc rId="31870" sId="13" numFmtId="34">
    <oc r="D80">
      <v>6.5</v>
    </oc>
    <nc r="D80">
      <v>355</v>
    </nc>
  </rcc>
  <rcc rId="31871" sId="13" numFmtId="34">
    <oc r="C82">
      <v>1043.8</v>
    </oc>
    <nc r="C82">
      <v>1248.1610000000001</v>
    </nc>
  </rcc>
  <rcc rId="31872" sId="13" numFmtId="34">
    <oc r="D82">
      <v>565.41611</v>
    </oc>
    <nc r="D82">
      <v>566.82095000000004</v>
    </nc>
  </rcc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cc rId="31873" sId="13">
    <oc r="D56">
      <f>D58+D63</f>
    </oc>
    <nc r="D56">
      <f>SUM(D58:D63)</f>
    </nc>
  </rcc>
  <rfmt sheetId="13" sqref="D72">
    <dxf>
      <numFmt numFmtId="165" formatCode="_(* #,##0.00_);_(* \(#,##0.00\);_(* &quot;-&quot;??_);_(@_)"/>
    </dxf>
  </rfmt>
  <rfmt sheetId="13" sqref="D72">
    <dxf>
      <numFmt numFmtId="186" formatCode="_(* #,##0.000_);_(* \(#,##0.000\);_(* &quot;-&quot;??_);_(@_)"/>
    </dxf>
  </rfmt>
  <rfmt sheetId="13" sqref="D72">
    <dxf>
      <numFmt numFmtId="175" formatCode="_(* #,##0.0000_);_(* \(#,##0.0000\);_(* &quot;-&quot;??_);_(@_)"/>
    </dxf>
  </rfmt>
  <rfmt sheetId="13" sqref="D72">
    <dxf>
      <numFmt numFmtId="176" formatCode="_(* #,##0.00000_);_(* \(#,##0.00000\);_(* &quot;-&quot;??_);_(@_)"/>
    </dxf>
  </rfmt>
  <rfmt sheetId="13" sqref="D72">
    <dxf>
      <numFmt numFmtId="182" formatCode="_(* #,##0.000000_);_(* \(#,##0.000000\);_(* &quot;-&quot;??_);_(@_)"/>
    </dxf>
  </rfmt>
  <rfmt sheetId="13" sqref="D72">
    <dxf>
      <numFmt numFmtId="176" formatCode="_(* #,##0.00000_);_(* \(#,##0.00000\);_(* &quot;-&quot;??_);_(@_)"/>
    </dxf>
  </rfmt>
  <rcc rId="31874" sId="13">
    <oc r="D77">
      <f>D80</f>
    </oc>
    <nc r="D77">
      <f>SUM(D79:D80)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.xml><?xml version="1.0" encoding="utf-8"?>
<revisions xmlns="http://schemas.openxmlformats.org/spreadsheetml/2006/main" xmlns:r="http://schemas.openxmlformats.org/officeDocument/2006/relationships">
  <rcc rId="31227" sId="5">
    <oc r="D55" t="inlineStr">
      <is>
        <t>исполнено на 01.07.2020 г</t>
      </is>
    </oc>
    <nc r="D55" t="inlineStr">
      <is>
        <t>исполнено на 01.08.2020 г</t>
      </is>
    </nc>
  </rcc>
  <rcc rId="31228" sId="5">
    <oc r="D3" t="inlineStr">
      <is>
        <t>исполнен на 01.07.2020 г.</t>
      </is>
    </oc>
    <nc r="D3" t="inlineStr">
      <is>
        <t>исполнен на 01.08.2020 г.</t>
      </is>
    </nc>
  </rcc>
  <rcc rId="31229" sId="5">
    <oc r="A1" t="inlineStr">
      <is>
        <t xml:space="preserve">                     Анализ исполнения бюджета Большесундырского сельского поселения на 01.07.2020 г.</t>
      </is>
    </oc>
    <nc r="A1" t="inlineStr">
      <is>
        <t xml:space="preserve">                     Анализ исполнения бюджета Большесундырского сельского поселения на 01.08.2020 г.</t>
      </is>
    </nc>
  </rcc>
  <rcc rId="31230" sId="5" numFmtId="4">
    <oc r="D6">
      <v>157.12597</v>
    </oc>
    <nc r="D6">
      <v>183.60207</v>
    </nc>
  </rcc>
  <rcc rId="31231" sId="5" numFmtId="4">
    <oc r="D8">
      <v>151.52465000000001</v>
    </oc>
    <nc r="D8">
      <v>178.43958000000001</v>
    </nc>
  </rcc>
  <rcc rId="31232" sId="5" numFmtId="4">
    <oc r="D9">
      <v>0.99138999999999999</v>
    </oc>
    <nc r="D9">
      <v>1.16581</v>
    </nc>
  </rcc>
  <rcc rId="31233" sId="5" numFmtId="4">
    <oc r="D10">
      <v>197.46276</v>
    </oc>
    <nc r="D10">
      <v>235.41776999999999</v>
    </nc>
  </rcc>
  <rcc rId="31234" sId="5" numFmtId="4">
    <oc r="D11">
      <v>-30.158609999999999</v>
    </oc>
    <nc r="D11">
      <v>-35.316240000000001</v>
    </nc>
  </rcc>
  <rcc rId="31235" sId="5" numFmtId="4">
    <oc r="D15">
      <v>23.842320000000001</v>
    </oc>
    <nc r="D15">
      <v>24.664529999999999</v>
    </nc>
  </rcc>
  <rcc rId="31236" sId="5" numFmtId="4">
    <oc r="D16">
      <v>215.82286999999999</v>
    </oc>
    <nc r="D16">
      <v>265.42693000000003</v>
    </nc>
  </rcc>
  <rcc rId="31237" sId="5" numFmtId="4">
    <oc r="D18">
      <v>3.6</v>
    </oc>
    <nc r="D18">
      <v>5.56</v>
    </nc>
  </rcc>
  <rcc rId="31238" sId="5" numFmtId="4">
    <oc r="D29">
      <v>25.001999999999999</v>
    </oc>
    <nc r="D29">
      <v>29.169</v>
    </nc>
  </rcc>
  <rcc rId="31239" sId="5" numFmtId="4">
    <oc r="D31">
      <v>45.145699999999998</v>
    </oc>
    <nc r="D31">
      <v>54.258780000000002</v>
    </nc>
  </rcc>
  <rcc rId="31240" sId="5" numFmtId="4">
    <oc r="D42">
      <v>1641.924</v>
    </oc>
    <nc r="D42">
      <v>1915.578</v>
    </nc>
  </rcc>
  <rcc rId="31241" sId="5" numFmtId="4">
    <oc r="C44">
      <f>2037.6+918.9</f>
    </oc>
    <nc r="C44">
      <v>3807.79</v>
    </nc>
  </rcc>
  <rcc rId="31242" sId="5" numFmtId="4">
    <oc r="D44">
      <v>271.00799999999998</v>
    </oc>
    <nc r="D44">
      <v>1240.6079999999999</v>
    </nc>
  </rcc>
  <rcc rId="31243" sId="5" numFmtId="4">
    <oc r="D46">
      <v>90.099900000000005</v>
    </oc>
    <nc r="D46">
      <v>105.1999</v>
    </nc>
  </rcc>
  <rcc rId="31244" sId="5" numFmtId="4">
    <oc r="C47">
      <v>6349.1624300000003</v>
    </oc>
    <nc r="C47">
      <v>8249.1624300000003</v>
    </nc>
  </rcc>
  <rcc rId="31245" sId="5" numFmtId="4">
    <oc r="D59">
      <v>758.89669000000004</v>
    </oc>
    <nc r="D59">
      <v>946.51053000000002</v>
    </nc>
  </rcc>
  <rcc rId="31246" sId="5" numFmtId="4">
    <oc r="D62">
      <v>0</v>
    </oc>
    <nc r="D62">
      <v>53</v>
    </nc>
  </rcc>
  <rcc rId="31247" sId="5" numFmtId="4">
    <oc r="D64">
      <v>0</v>
    </oc>
    <nc r="D64">
      <v>1</v>
    </nc>
  </rcc>
  <rcc rId="31248" sId="5" numFmtId="4">
    <oc r="D66">
      <v>82.966300000000004</v>
    </oc>
    <nc r="D66">
      <v>106.31768</v>
    </nc>
  </rcc>
  <rcc rId="31249" sId="5" numFmtId="4">
    <oc r="C75">
      <v>744.43100000000004</v>
    </oc>
    <nc r="C75">
      <v>0</v>
    </nc>
  </rcc>
  <rcc rId="31250" sId="5" numFmtId="4">
    <oc r="D75">
      <v>223.00537</v>
    </oc>
    <nc r="D75">
      <v>0</v>
    </nc>
  </rcc>
  <rcc rId="31251" sId="5" numFmtId="4">
    <oc r="D76">
      <v>462.58499999999998</v>
    </oc>
    <nc r="D76">
      <v>1552.1079500000001</v>
    </nc>
  </rcc>
  <rcc rId="31252" sId="5" numFmtId="4">
    <nc r="C80">
      <v>1595.721</v>
    </nc>
  </rcc>
  <rcc rId="31253" sId="5" numFmtId="4">
    <nc r="D80">
      <v>223.00537</v>
    </nc>
  </rcc>
  <rcc rId="31254" sId="5" numFmtId="4">
    <oc r="C81">
      <v>6995.6280299999999</v>
    </oc>
    <nc r="C81">
      <v>8895.6280299999999</v>
    </nc>
  </rcc>
  <rcc rId="31255" sId="5" numFmtId="4">
    <oc r="D81">
      <v>419.47320000000002</v>
    </oc>
    <nc r="D81">
      <v>600.81137000000001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1.xml><?xml version="1.0" encoding="utf-8"?>
<revisions xmlns="http://schemas.openxmlformats.org/spreadsheetml/2006/main" xmlns:r="http://schemas.openxmlformats.org/officeDocument/2006/relationships">
  <rcc rId="30816" sId="3" numFmtId="4">
    <oc r="D54">
      <v>144.84</v>
    </oc>
    <nc r="D54">
      <v>174.26499999999999</v>
    </nc>
  </rcc>
  <rcc rId="30817" sId="3" numFmtId="4">
    <oc r="D55">
      <v>838.53178000000003</v>
    </oc>
    <nc r="D55">
      <v>876.01777000000004</v>
    </nc>
  </rcc>
  <rcc rId="30818" sId="3" numFmtId="4">
    <oc r="D56">
      <v>6.4119999999999999</v>
    </oc>
    <nc r="D56">
      <v>33.234999999999999</v>
    </nc>
  </rcc>
  <rcc rId="30819" sId="3" numFmtId="4">
    <oc r="D57">
      <v>88.135589999999993</v>
    </oc>
    <nc r="D57">
      <v>105.37054999999999</v>
    </nc>
  </rcc>
  <rcc rId="30820" sId="3" numFmtId="4">
    <oc r="D60">
      <v>12.208589999999999</v>
    </oc>
    <nc r="D60">
      <v>0</v>
    </nc>
  </rcc>
  <rcc rId="30821" sId="3" numFmtId="4">
    <oc r="C66">
      <v>10026.9</v>
    </oc>
    <nc r="C66">
      <v>10058</v>
    </nc>
  </rcc>
  <rcc rId="30822" sId="3" numFmtId="4">
    <oc r="D66">
      <v>4178</v>
    </oc>
    <nc r="D66">
      <v>5044.7</v>
    </nc>
  </rcc>
  <rcc rId="30823" sId="3" numFmtId="4">
    <oc r="C67">
      <v>336977.09613000002</v>
    </oc>
    <nc r="C67">
      <v>326123.43995999999</v>
    </nc>
  </rcc>
  <rcc rId="30824" sId="3" numFmtId="4">
    <oc r="D67">
      <v>21893.068630000002</v>
    </oc>
    <nc r="D67">
      <v>41667.091359999999</v>
    </nc>
  </rcc>
  <rcc rId="30825" sId="3" numFmtId="4">
    <oc r="D68">
      <v>185248.30038</v>
    </oc>
    <nc r="D68">
      <v>207703.84638999999</v>
    </nc>
  </rcc>
  <rcc rId="30826" sId="3" numFmtId="4">
    <oc r="C69">
      <v>55567.6</v>
    </oc>
    <nc r="C69">
      <v>55954.5</v>
    </nc>
  </rcc>
  <rcc rId="30827" sId="3" numFmtId="4">
    <oc r="D69">
      <v>9868.8400999999994</v>
    </oc>
    <nc r="D69">
      <v>18411.28889</v>
    </nc>
  </rcc>
  <rcc rId="30828" sId="3" numFmtId="4">
    <oc r="D64">
      <v>0</v>
    </oc>
    <nc r="D64"/>
  </rcc>
  <rfmt sheetId="3" sqref="D63">
    <dxf>
      <numFmt numFmtId="165" formatCode="_(* #,##0.00_);_(* \(#,##0.00\);_(* &quot;-&quot;??_);_(@_)"/>
    </dxf>
  </rfmt>
  <rfmt sheetId="3" sqref="D63">
    <dxf>
      <numFmt numFmtId="186" formatCode="_(* #,##0.000_);_(* \(#,##0.000\);_(* &quot;-&quot;??_);_(@_)"/>
    </dxf>
  </rfmt>
  <rfmt sheetId="3" sqref="D63">
    <dxf>
      <numFmt numFmtId="175" formatCode="_(* #,##0.0000_);_(* \(#,##0.0000\);_(* &quot;-&quot;??_);_(@_)"/>
    </dxf>
  </rfmt>
  <rfmt sheetId="3" sqref="D63">
    <dxf>
      <numFmt numFmtId="176" formatCode="_(* #,##0.00000_);_(* \(#,##0.00000\);_(* &quot;-&quot;??_);_(@_)"/>
    </dxf>
  </rfmt>
  <rfmt sheetId="3" sqref="D7">
    <dxf>
      <numFmt numFmtId="1" formatCode="0"/>
    </dxf>
  </rfmt>
  <rfmt sheetId="3" sqref="D7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3" formatCode="0.000000"/>
    </dxf>
  </rfmt>
  <rfmt sheetId="3" sqref="D24">
    <dxf>
      <numFmt numFmtId="168" formatCode="0.00000"/>
    </dxf>
  </rfmt>
  <rcc rId="30829" sId="3" numFmtId="4">
    <oc r="D26">
      <v>0</v>
    </oc>
    <nc r="D26">
      <v>0.81</v>
    </nc>
  </rcc>
  <rcc rId="30830" sId="3" numFmtId="4">
    <oc r="D44">
      <v>275.63258999999999</v>
    </oc>
    <nc r="D44">
      <v>275.64798000000002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2.xml><?xml version="1.0" encoding="utf-8"?>
<revisions xmlns="http://schemas.openxmlformats.org/spreadsheetml/2006/main" xmlns:r="http://schemas.openxmlformats.org/officeDocument/2006/relationships">
  <rcc rId="25687" sId="19" numFmtId="4">
    <oc r="D6">
      <v>29.679539999999999</v>
    </oc>
    <nc r="D6">
      <v>43.247309999999999</v>
    </nc>
  </rcc>
  <rcc rId="25688" sId="19" numFmtId="4">
    <oc r="D8">
      <v>51.781790000000001</v>
    </oc>
    <nc r="D8">
      <v>70.441959999999995</v>
    </nc>
  </rcc>
  <rcc rId="25689" sId="19" numFmtId="4">
    <oc r="D9">
      <v>0.33756000000000003</v>
    </oc>
    <nc r="D9">
      <v>0.42260999999999999</v>
    </nc>
  </rcc>
  <rcc rId="25690" sId="19" numFmtId="4">
    <oc r="D10">
      <v>72.678510000000003</v>
    </oc>
    <nc r="D10">
      <v>96.858099999999993</v>
    </nc>
  </rcc>
  <rcc rId="25691" sId="19" numFmtId="4">
    <oc r="D11">
      <v>-10.6959</v>
    </oc>
    <nc r="D11">
      <v>-13.87969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5.xml><?xml version="1.0" encoding="utf-8"?>
<revisions xmlns="http://schemas.openxmlformats.org/spreadsheetml/2006/main" xmlns:r="http://schemas.openxmlformats.org/officeDocument/2006/relationships">
  <rcc rId="28591" sId="2" numFmtId="4">
    <oc r="C32">
      <v>197688.28086</v>
    </oc>
    <nc r="C32">
      <v>197848.28086</v>
    </nc>
  </rcc>
  <rcc rId="28592" sId="2" numFmtId="4">
    <oc r="D32">
      <v>25839.762869999999</v>
    </oc>
    <nc r="D32">
      <v>30002.879270000001</v>
    </nc>
  </rcc>
  <rcc rId="28593" sId="2" numFmtId="4">
    <oc r="F32">
      <v>42192.561690000002</v>
    </oc>
    <nc r="F32">
      <v>42352.561690000002</v>
    </nc>
  </rcc>
  <rcc rId="28594" sId="2" numFmtId="4">
    <oc r="G32">
      <v>9741.9586299999992</v>
    </oc>
    <nc r="G32">
      <v>11165.63853</v>
    </nc>
  </rcc>
  <rcc rId="28595" sId="2" numFmtId="4">
    <oc r="J32">
      <v>1753.0918300000001</v>
    </oc>
    <nc r="J32">
      <v>2091.6426499999998</v>
    </nc>
  </rcc>
  <rcc rId="28596" sId="2" numFmtId="4">
    <oc r="M32">
      <v>1329.68263</v>
    </oc>
    <nc r="M32">
      <v>1613.1830399999999</v>
    </nc>
  </rcc>
  <rcc rId="28597" sId="2" numFmtId="4">
    <oc r="P32">
      <v>7.9772800000000004</v>
    </oc>
    <nc r="P32">
      <v>10.27323</v>
    </nc>
  </rcc>
  <rcc rId="28598" sId="2" numFmtId="4">
    <oc r="S32">
      <v>1828.3215499999999</v>
    </oc>
    <nc r="S32">
      <v>2144.5638399999998</v>
    </nc>
  </rcc>
  <rcc rId="28599" sId="2" numFmtId="4">
    <oc r="V32">
      <v>-261.99660999999998</v>
    </oc>
    <nc r="V32">
      <v>-337.99675000000002</v>
    </nc>
  </rcc>
  <rcc rId="28600" sId="2" numFmtId="4">
    <oc r="Y32">
      <v>342.16565000000003</v>
    </oc>
    <nc r="Y32">
      <v>349.28255000000001</v>
    </nc>
  </rcc>
  <rcc rId="28601" sId="2" numFmtId="4">
    <oc r="AB32">
      <v>615.72742000000005</v>
    </oc>
    <nc r="AB32">
      <v>634.55981999999995</v>
    </nc>
  </rcc>
  <rcc rId="28602" sId="2" numFmtId="4">
    <oc r="AE32">
      <v>2645.7846199999999</v>
    </oc>
    <nc r="AE32">
      <v>2942.6222200000002</v>
    </nc>
  </rcc>
  <rcc rId="28603" sId="2" numFmtId="4">
    <oc r="AH32">
      <v>23.85</v>
    </oc>
    <nc r="AH32">
      <v>30</v>
    </nc>
  </rcc>
  <rcc rId="28604" sId="2" numFmtId="4">
    <oc r="AP32">
      <v>2889.7530000000002</v>
    </oc>
    <nc r="AP32">
      <v>3049.7530000000002</v>
    </nc>
  </rcc>
  <rcc rId="28605" sId="2" numFmtId="4">
    <oc r="AQ32">
      <v>963.98699999999997</v>
    </oc>
    <nc r="AQ32">
      <v>1070.0522699999999</v>
    </nc>
  </rcc>
  <rcc rId="28606" sId="2" numFmtId="4">
    <oc r="AT32">
      <v>115.13805000000001</v>
    </oc>
    <nc r="AT32">
      <v>136.48537999999999</v>
    </nc>
  </rcc>
  <rcc rId="28607" sId="2" numFmtId="4">
    <oc r="AZ32">
      <v>211.71575000000001</v>
    </oc>
    <nc r="AZ32">
      <v>314.60356000000002</v>
    </nc>
  </rcc>
  <rcc rId="28608" sId="2" numFmtId="4">
    <oc r="BO32">
      <v>20.756049999999998</v>
    </oc>
    <nc r="BO32">
      <v>20.86628</v>
    </nc>
  </rcc>
  <rcc rId="28609" sId="2">
    <nc r="BO23">
      <f>SUM(Хор!D34)</f>
    </nc>
  </rcc>
  <rcc rId="28610" sId="2" numFmtId="4">
    <oc r="BR32">
      <v>-4.0525900000000004</v>
    </oc>
    <nc r="BR32">
      <v>-4.3095600000000003</v>
    </nc>
  </rcc>
  <rcc rId="28611" sId="2" numFmtId="4">
    <oc r="CA32">
      <v>16097.804239999999</v>
    </oc>
    <nc r="CA32">
      <v>18837.240740000001</v>
    </nc>
  </rcc>
  <rcc rId="28612" sId="2" numFmtId="4">
    <oc r="CD32">
      <v>9835.8340000000007</v>
    </oc>
    <nc r="CD32">
      <v>12294.7925</v>
    </nc>
  </rcc>
  <rcc rId="28613" sId="2" numFmtId="4">
    <oc r="CJ32">
      <v>3208.317</v>
    </oc>
    <nc r="CJ32">
      <v>3271.5949999999998</v>
    </nc>
  </rcc>
  <rcc rId="28614" sId="2" numFmtId="4">
    <oc r="CM32">
      <v>718.8</v>
    </oc>
    <nc r="CM32">
      <v>900</v>
    </nc>
  </rcc>
  <rcc rId="28615" sId="2" numFmtId="4">
    <oc r="CS32">
      <v>2334.8532399999999</v>
    </oc>
    <nc r="CS32">
      <v>2370.8532399999999</v>
    </nc>
  </rcc>
  <rcc rId="28616" sId="12" numFmtId="4">
    <oc r="D6">
      <v>39.469000000000001</v>
    </oc>
    <nc r="D6">
      <v>40.219540000000002</v>
    </nc>
  </rcc>
  <rfmt sheetId="12" sqref="D51">
    <dxf>
      <numFmt numFmtId="2" formatCode="0.00"/>
    </dxf>
  </rfmt>
  <rfmt sheetId="12" sqref="D51">
    <dxf>
      <numFmt numFmtId="183" formatCode="0.000"/>
    </dxf>
  </rfmt>
  <rfmt sheetId="12" sqref="D51">
    <dxf>
      <numFmt numFmtId="174" formatCode="0.0000"/>
    </dxf>
  </rfmt>
  <rfmt sheetId="12" sqref="D51">
    <dxf>
      <numFmt numFmtId="168" formatCode="0.00000"/>
    </dxf>
  </rfmt>
  <rfmt sheetId="12" sqref="D51">
    <dxf>
      <numFmt numFmtId="173" formatCode="0.000000"/>
    </dxf>
  </rfmt>
  <rfmt sheetId="12" sqref="D51">
    <dxf>
      <numFmt numFmtId="177" formatCode="0.0000000"/>
    </dxf>
  </rfmt>
  <rfmt sheetId="12" sqref="D51">
    <dxf>
      <numFmt numFmtId="173" formatCode="0.000000"/>
    </dxf>
  </rfmt>
  <rfmt sheetId="12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3393" sId="19" numFmtId="34">
    <oc r="D58">
      <v>24</v>
    </oc>
    <nc r="D5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33083" sId="9" numFmtId="34">
    <oc r="D63">
      <v>32</v>
    </oc>
    <nc r="D6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c rId="32771" sId="2" numFmtId="4">
    <oc r="EK32">
      <v>42591.4977</v>
    </oc>
    <nc r="EK32">
      <v>42895.858699999997</v>
    </nc>
  </rcc>
  <rcc rId="32772" sId="2" numFmtId="4">
    <oc r="EL32">
      <v>10747.468989999999</v>
    </oc>
    <nc r="EL32">
      <v>11475.187830000001</v>
    </nc>
  </rcc>
  <rcc rId="32773" sId="2" numFmtId="4">
    <oc r="EX32">
      <v>3097.7736399999999</v>
    </oc>
    <nc r="EX32">
      <v>3246.5072700000001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32311" sId="17" numFmtId="34">
    <oc r="D59">
      <v>678.60434999999995</v>
    </oc>
    <nc r="D59">
      <v>815.21582999999998</v>
    </nc>
  </rcc>
  <rcc rId="32312" sId="17" numFmtId="34">
    <oc r="D62">
      <v>0</v>
    </oc>
    <nc r="D62">
      <v>34</v>
    </nc>
  </rcc>
  <rcc rId="32313" sId="17" numFmtId="34">
    <oc r="D64">
      <v>0</v>
    </oc>
    <nc r="D64">
      <v>1</v>
    </nc>
  </rcc>
  <rcc rId="32314" sId="17" numFmtId="34">
    <oc r="D66">
      <v>82.971000000000004</v>
    </oc>
    <nc r="D66">
      <v>98.765000000000001</v>
    </nc>
  </rcc>
  <rcc rId="32315" sId="17" numFmtId="34">
    <oc r="D71">
      <v>3</v>
    </oc>
    <nc r="D71">
      <v>4.5</v>
    </nc>
  </rcc>
  <rcc rId="32316" sId="17" numFmtId="34">
    <oc r="C75">
      <v>200</v>
    </oc>
    <nc r="C75">
      <v>0</v>
    </nc>
  </rcc>
  <rcc rId="32317" sId="17" numFmtId="34">
    <oc r="D75">
      <v>127.17088</v>
    </oc>
    <nc r="D75">
      <v>0</v>
    </nc>
  </rcc>
  <rcc rId="32318" sId="17" numFmtId="34">
    <nc r="C80">
      <v>200</v>
    </nc>
  </rcc>
  <rcc rId="32319" sId="17" numFmtId="34">
    <nc r="D80">
      <v>136.56646000000001</v>
    </nc>
  </rcc>
  <rcc rId="32320" sId="17" numFmtId="34">
    <oc r="C81">
      <v>1684.97874</v>
    </oc>
    <nc r="C81">
      <v>2984.97874</v>
    </nc>
  </rcc>
  <rcc rId="32321" sId="17" numFmtId="34">
    <oc r="D81">
      <v>442.45663999999999</v>
    </oc>
    <nc r="D81">
      <v>694.04848000000004</v>
    </nc>
  </rcc>
  <rcc rId="32322" sId="17" numFmtId="34">
    <oc r="D83">
      <v>1059.11887</v>
    </oc>
    <nc r="D83">
      <v>1208.2188699999999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cc rId="31905" sId="14">
    <oc r="D54" t="inlineStr">
      <is>
        <t>исполнено на 01.07.2020 г.</t>
      </is>
    </oc>
    <nc r="D54" t="inlineStr">
      <is>
        <t>исполнено на 01.08.2020 г.</t>
      </is>
    </nc>
  </rcc>
  <rcc rId="31906" sId="14">
    <oc r="D3" t="inlineStr">
      <is>
        <t>исполнен на 01.07.2020 г.</t>
      </is>
    </oc>
    <nc r="D3" t="inlineStr">
      <is>
        <t>исполнен на 01.08.2020 г.</t>
      </is>
    </nc>
  </rcc>
  <rcc rId="31907" sId="14">
    <oc r="A1" t="inlineStr">
      <is>
        <t xml:space="preserve">                     Анализ исполнения бюджета Чуманкасинского сельского поселения на 01.07.2020 г.</t>
      </is>
    </oc>
    <nc r="A1" t="inlineStr">
      <is>
        <t xml:space="preserve">                     Анализ исполнения бюджета Чуманкасинского сельского поселения на 01.08.2020 г.</t>
      </is>
    </nc>
  </rcc>
  <rcc rId="31908" sId="14" numFmtId="4">
    <oc r="D8">
      <v>75.501990000000006</v>
    </oc>
    <nc r="D8">
      <v>88.913210000000007</v>
    </nc>
  </rcc>
  <rcc rId="31909" sId="14" numFmtId="4">
    <oc r="D9">
      <v>0.49398999999999998</v>
    </oc>
    <nc r="D9">
      <v>0.58089000000000002</v>
    </nc>
  </rcc>
  <rcc rId="31910" sId="14" numFmtId="4">
    <oc r="D10">
      <v>98.392099999999999</v>
    </oc>
    <nc r="D10">
      <v>117.3044</v>
    </nc>
  </rcc>
  <rcc rId="31911" sId="14" numFmtId="4">
    <oc r="D11">
      <v>-15.0275</v>
    </oc>
    <nc r="D11">
      <v>-17.597449999999998</v>
    </nc>
  </rcc>
  <rcc rId="31912" sId="14" numFmtId="4">
    <oc r="D15">
      <v>5.0056099999999999</v>
    </oc>
    <nc r="D15">
      <v>5.7528300000000003</v>
    </nc>
  </rcc>
  <rcc rId="31913" sId="14" numFmtId="4">
    <oc r="D16">
      <v>93.19462</v>
    </oc>
    <nc r="D16">
      <v>101.07718</v>
    </nc>
  </rcc>
  <rcc rId="31914" sId="14" numFmtId="4">
    <oc r="D18">
      <v>1.9</v>
    </oc>
    <nc r="D18">
      <v>2.1</v>
    </nc>
  </rcc>
  <rcc rId="31915" sId="14" numFmtId="4">
    <oc r="D30">
      <v>6.8745399999999997</v>
    </oc>
    <nc r="D30">
      <v>10.822990000000001</v>
    </nc>
  </rcc>
  <rcc rId="31916" sId="14" numFmtId="4">
    <oc r="D42">
      <v>1032.1823999999999</v>
    </oc>
    <nc r="D42">
      <v>1204.2128</v>
    </nc>
  </rcc>
  <rcc rId="31917" sId="14" numFmtId="4">
    <oc r="C44">
      <v>2171.4769999999999</v>
    </oc>
    <nc r="C44">
      <v>2878.9270000000001</v>
    </nc>
  </rcc>
  <rcc rId="31918" sId="14" numFmtId="4">
    <oc r="D45">
      <v>45.0501</v>
    </oc>
    <nc r="D45">
      <v>52.600099999999998</v>
    </nc>
  </rcc>
  <rcc rId="31919" sId="14" numFmtId="4">
    <oc r="C46">
      <v>4613.7377999999999</v>
    </oc>
    <nc r="C46">
      <v>5313.7377999999999</v>
    </nc>
  </rcc>
  <rfmt sheetId="14" sqref="C51">
    <dxf>
      <numFmt numFmtId="4" formatCode="#,##0.00"/>
    </dxf>
  </rfmt>
  <rfmt sheetId="14" sqref="C51">
    <dxf>
      <numFmt numFmtId="187" formatCode="#,##0.000"/>
    </dxf>
  </rfmt>
  <rcc rId="31920" sId="14" numFmtId="4">
    <oc r="D6">
      <v>41.579430000000002</v>
    </oc>
    <nc r="D6">
      <v>47.557839999999999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.xml><?xml version="1.0" encoding="utf-8"?>
<revisions xmlns="http://schemas.openxmlformats.org/spreadsheetml/2006/main" xmlns:r="http://schemas.openxmlformats.org/officeDocument/2006/relationships">
  <rcc rId="31286" sId="6">
    <oc r="D55" t="inlineStr">
      <is>
        <t>исполнено на 01.07.2020 г.</t>
      </is>
    </oc>
    <nc r="D55" t="inlineStr">
      <is>
        <t>исполнено на 01.08.2020 г.</t>
      </is>
    </nc>
  </rcc>
  <rcc rId="31287" sId="6">
    <oc r="D3" t="inlineStr">
      <is>
        <t>исполнен на 01.07.2020 г.</t>
      </is>
    </oc>
    <nc r="D3" t="inlineStr">
      <is>
        <t>исполнен на 01.08.2020 г.</t>
      </is>
    </nc>
  </rcc>
  <rcc rId="31288" sId="6">
    <oc r="A1" t="inlineStr">
      <is>
        <t xml:space="preserve">                     Анализ исполнения бюджета Ильинского сельского поселения на 01.07.2020 г.</t>
      </is>
    </oc>
    <nc r="A1" t="inlineStr">
      <is>
        <t xml:space="preserve">                     Анализ исполнения бюджета Ильинского сельского поселения на 01.08.2020 г.</t>
      </is>
    </nc>
  </rcc>
  <rcc rId="31289" sId="6" numFmtId="4">
    <oc r="D8">
      <v>143.19341</v>
    </oc>
    <nc r="D8">
      <v>168.6285</v>
    </nc>
  </rcc>
  <rcc rId="31290" sId="6" numFmtId="4">
    <oc r="D9">
      <v>0.93688000000000005</v>
    </oc>
    <nc r="D9">
      <v>1.1016999999999999</v>
    </nc>
  </rcc>
  <rcc rId="31291" sId="6" numFmtId="4">
    <oc r="D10">
      <v>186.60570999999999</v>
    </oc>
    <nc r="D10">
      <v>222.47380999999999</v>
    </nc>
  </rcc>
  <rcc rId="31292" sId="6" numFmtId="4">
    <oc r="D11">
      <v>-28.500409999999999</v>
    </oc>
    <nc r="D11">
      <v>-33.37444</v>
    </nc>
  </rcc>
  <rcc rId="31293" sId="6" numFmtId="4">
    <oc r="D15">
      <v>36.510509999999996</v>
    </oc>
    <nc r="D15">
      <v>38.010779999999997</v>
    </nc>
  </rcc>
  <rcc rId="31294" sId="6" numFmtId="4">
    <oc r="D16">
      <v>91.13485</v>
    </oc>
    <nc r="D16">
      <v>114.36184</v>
    </nc>
  </rcc>
  <rcc rId="31295" sId="6" numFmtId="4">
    <oc r="D28">
      <v>119.00592</v>
    </oc>
    <nc r="D28">
      <v>122.96592</v>
    </nc>
  </rcc>
  <rcc rId="31296" sId="6" numFmtId="4">
    <oc r="D31">
      <v>15.334519999999999</v>
    </oc>
    <nc r="D31">
      <v>17.360309999999998</v>
    </nc>
  </rcc>
  <rcc rId="31297" sId="6" numFmtId="4">
    <oc r="D43">
      <v>853.38599999999997</v>
    </oc>
    <nc r="D43">
      <v>995.61699999999996</v>
    </nc>
  </rcc>
  <rcc rId="31298" sId="6" numFmtId="4">
    <oc r="D45">
      <v>153.851</v>
    </oc>
    <nc r="D45">
      <v>1057.0586699999999</v>
    </nc>
  </rcc>
  <rcc rId="31299" sId="6" numFmtId="4">
    <oc r="D47">
      <v>90.099900000000005</v>
    </oc>
    <nc r="D47">
      <v>105.1999</v>
    </nc>
  </rcc>
  <rcc rId="31300" sId="6" numFmtId="4">
    <oc r="C48">
      <v>11917.186110000001</v>
    </oc>
    <nc r="C48">
      <v>13697.186110000001</v>
    </nc>
  </rcc>
  <rcc rId="31301" sId="6" numFmtId="4">
    <oc r="D6">
      <v>34.166640000000001</v>
    </oc>
    <nc r="D6">
      <v>37.464149999999997</v>
    </nc>
  </rcc>
  <rfmt sheetId="6" sqref="D52">
    <dxf>
      <numFmt numFmtId="2" formatCode="0.00"/>
    </dxf>
  </rfmt>
  <rfmt sheetId="6" sqref="D52">
    <dxf>
      <numFmt numFmtId="183" formatCode="0.000"/>
    </dxf>
  </rfmt>
  <rfmt sheetId="6" sqref="D52">
    <dxf>
      <numFmt numFmtId="174" formatCode="0.0000"/>
    </dxf>
  </rfmt>
  <rfmt sheetId="6" sqref="D52">
    <dxf>
      <numFmt numFmtId="168" formatCode="0.00000"/>
    </dxf>
  </rfmt>
  <rfmt sheetId="6" sqref="D52">
    <dxf>
      <numFmt numFmtId="173" formatCode="0.000000"/>
    </dxf>
  </rfmt>
  <rcc rId="31302" sId="6" numFmtId="4">
    <oc r="D13">
      <v>0</v>
    </oc>
    <nc r="D13">
      <v>2.0425900000000001</v>
    </nc>
  </rcc>
  <rfmt sheetId="6" sqref="D14">
    <dxf>
      <numFmt numFmtId="1" formatCode="0"/>
    </dxf>
  </rfmt>
  <rcc rId="31303" sId="6" numFmtId="4">
    <oc r="D59">
      <v>646.50924999999995</v>
    </oc>
    <nc r="D59">
      <v>806.32766000000004</v>
    </nc>
  </rcc>
  <rcc rId="31304" sId="6" numFmtId="4">
    <oc r="D62">
      <v>0</v>
    </oc>
    <nc r="D62">
      <v>23</v>
    </nc>
  </rcc>
  <rcc rId="31305" sId="6" numFmtId="4">
    <oc r="D64">
      <v>0</v>
    </oc>
    <nc r="D64">
      <v>1</v>
    </nc>
  </rcc>
  <rcc rId="31306" sId="6" numFmtId="4">
    <oc r="D66">
      <v>82.966200000000001</v>
    </oc>
    <nc r="D66">
      <v>98.759460000000004</v>
    </nc>
  </rcc>
  <rcc rId="31307" sId="6" numFmtId="4">
    <oc r="C75">
      <v>144</v>
    </oc>
    <nc r="C75">
      <v>0</v>
    </nc>
  </rcc>
  <rcc rId="31308" sId="6" numFmtId="4">
    <oc r="D75">
      <v>42</v>
    </oc>
    <nc r="D75">
      <v>0</v>
    </nc>
  </rcc>
  <rcc rId="31309" sId="6" numFmtId="4">
    <oc r="C82">
      <v>0</v>
    </oc>
    <nc r="C82">
      <v>144</v>
    </nc>
  </rcc>
  <rcc rId="31310" sId="6" numFmtId="4">
    <oc r="D82">
      <v>0</v>
    </oc>
    <nc r="D82">
      <v>42</v>
    </nc>
  </rcc>
  <rcc rId="31311" sId="6" numFmtId="4">
    <oc r="C83">
      <v>4199.3603999999996</v>
    </oc>
    <nc r="C83">
      <v>5899.3603999999996</v>
    </nc>
  </rcc>
  <rcc rId="31312" sId="6" numFmtId="4">
    <oc r="D83">
      <v>260.48475999999999</v>
    </oc>
    <nc r="D83">
      <v>904.35644000000002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.xml><?xml version="1.0" encoding="utf-8"?>
<revisions xmlns="http://schemas.openxmlformats.org/spreadsheetml/2006/main" xmlns:r="http://schemas.openxmlformats.org/officeDocument/2006/relationships">
  <rcc rId="30860" sId="3" numFmtId="4">
    <oc r="D80">
      <v>8271.7438199999997</v>
    </oc>
    <nc r="D80">
      <v>10154.404490000001</v>
    </nc>
  </rcc>
  <rcc rId="30861" sId="3" numFmtId="4">
    <oc r="D82">
      <v>2251.6496099999999</v>
    </oc>
    <nc r="D82">
      <v>2590.2636200000002</v>
    </nc>
  </rcc>
  <rcc rId="30862" sId="3" numFmtId="4">
    <oc r="C84">
      <v>390.01211999999998</v>
    </oc>
    <nc r="C84">
      <v>421.11212</v>
    </nc>
  </rcc>
  <rcc rId="30863" sId="3" numFmtId="4">
    <oc r="D85">
      <v>7106.1019999999999</v>
    </oc>
    <nc r="D85">
      <v>8521.4279999999999</v>
    </nc>
  </rcc>
  <rcc rId="30864" sId="3" numFmtId="4">
    <oc r="D87">
      <v>900</v>
    </oc>
    <nc r="D87">
      <v>1081.2</v>
    </nc>
  </rcc>
  <rcc rId="30865" sId="3" numFmtId="4">
    <oc r="D90">
      <v>648.47329999999999</v>
    </oc>
    <nc r="D90">
      <v>818</v>
    </nc>
  </rcc>
  <rcc rId="30866" sId="3" numFmtId="4">
    <oc r="D91">
      <v>895.42733999999996</v>
    </oc>
    <nc r="D91">
      <v>1139.17498</v>
    </nc>
  </rcc>
  <rcc rId="30867" sId="3" numFmtId="4">
    <oc r="C93">
      <v>741.1</v>
    </oc>
    <nc r="C93">
      <v>1128</v>
    </nc>
  </rcc>
  <rcc rId="30868" sId="3" numFmtId="4">
    <oc r="D93">
      <v>276.73255999999998</v>
    </oc>
    <nc r="D93">
      <v>418.30405999999999</v>
    </nc>
  </rcc>
  <rcc rId="30869" sId="3" numFmtId="4">
    <oc r="D99">
      <v>13221.83293</v>
    </oc>
    <nc r="D99">
      <v>25002.587019999999</v>
    </nc>
  </rcc>
  <rcc rId="30870" sId="3" numFmtId="4">
    <oc r="D100">
      <v>276.40600000000001</v>
    </oc>
    <nc r="D100">
      <v>298.36700000000002</v>
    </nc>
  </rcc>
  <rcc rId="30871" sId="3" numFmtId="4">
    <oc r="C104">
      <v>47356.18103</v>
    </oc>
    <nc r="C104">
      <v>36502.524859999998</v>
    </nc>
  </rcc>
  <rcc rId="30872" sId="3" numFmtId="4">
    <oc r="D108">
      <v>48918.248500000002</v>
    </oc>
    <nc r="D108">
      <v>53192.352310000002</v>
    </nc>
  </rcc>
  <rcc rId="30873" sId="3" numFmtId="4">
    <oc r="D109">
      <v>140052.79058</v>
    </oc>
    <nc r="D109">
      <v>160750.95384999999</v>
    </nc>
  </rcc>
  <rcc rId="30874" sId="3" numFmtId="4">
    <oc r="D110">
      <v>8645.6168500000003</v>
    </oc>
    <nc r="D110">
      <v>9755.92886</v>
    </nc>
  </rcc>
  <rcc rId="30875" sId="3" numFmtId="4">
    <oc r="D111">
      <v>16.5</v>
    </oc>
    <nc r="D111">
      <v>34.5</v>
    </nc>
  </rcc>
  <rcc rId="30876" sId="3" numFmtId="4">
    <oc r="D112">
      <v>948.62734999999998</v>
    </oc>
    <nc r="D112">
      <v>1132.0443700000001</v>
    </nc>
  </rcc>
  <rcc rId="30877" sId="3" numFmtId="4">
    <oc r="D114">
      <v>18891.371009999999</v>
    </oc>
    <nc r="D114">
      <v>28322.82375</v>
    </nc>
  </rcc>
  <rcc rId="30878" sId="3" numFmtId="4">
    <oc r="D115">
      <v>415.47084000000001</v>
    </oc>
    <nc r="D115">
      <v>420.21458999999999</v>
    </nc>
  </rcc>
  <rcc rId="30879" sId="3" numFmtId="4">
    <oc r="D117">
      <v>23.62228</v>
    </oc>
    <nc r="D117">
      <v>29.527850000000001</v>
    </nc>
  </rcc>
  <rcc rId="30880" sId="3" numFmtId="4">
    <oc r="D118">
      <v>4939.5580200000004</v>
    </oc>
    <nc r="D118">
      <v>5487.0645199999999</v>
    </nc>
  </rcc>
  <rcc rId="30881" sId="3" numFmtId="4">
    <oc r="D119">
      <v>7819.9133099999999</v>
    </oc>
    <nc r="D119">
      <v>10995.890960000001</v>
    </nc>
  </rcc>
  <rcc rId="30882" sId="3" numFmtId="4">
    <oc r="D120">
      <v>64.632080000000002</v>
    </oc>
    <nc r="D120">
      <v>77.161860000000004</v>
    </nc>
  </rcc>
  <rcc rId="30883" sId="3" numFmtId="4">
    <oc r="D123">
      <v>3175.8516399999999</v>
    </oc>
    <nc r="D123">
      <v>3700.8516399999999</v>
    </nc>
  </rcc>
  <rcc rId="30884" sId="3" numFmtId="4">
    <oc r="D132">
      <v>12294.7925</v>
    </oc>
    <nc r="D132">
      <v>14753.751</v>
    </nc>
  </rcc>
  <rcc rId="30885" sId="3" numFmtId="4">
    <oc r="D133">
      <v>0</v>
    </oc>
    <nc r="D133">
      <v>1215</v>
    </nc>
  </rcc>
  <rcc rId="30886" sId="3" numFmtId="4">
    <oc r="D134">
      <v>0</v>
    </oc>
    <nc r="D134">
      <v>321.85599999999999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29346" sId="5" numFmtId="4">
    <oc r="D6">
      <v>133.99563000000001</v>
    </oc>
    <nc r="D6">
      <v>157.12597</v>
    </nc>
  </rcc>
  <rcc rId="29347" sId="5" numFmtId="4">
    <oc r="D8">
      <v>128.19123999999999</v>
    </oc>
    <nc r="D8">
      <v>151.52465000000001</v>
    </nc>
  </rcc>
  <rcc rId="29348" sId="5" numFmtId="4">
    <oc r="D9">
      <v>0.81638999999999995</v>
    </oc>
    <nc r="D9">
      <v>0.99138999999999999</v>
    </nc>
  </rcc>
  <rcc rId="29349" sId="5" numFmtId="4">
    <oc r="D10">
      <v>170.41726</v>
    </oc>
    <nc r="D10">
      <v>197.46276</v>
    </nc>
  </rcc>
  <rcc rId="29350" sId="5" numFmtId="4">
    <oc r="D11">
      <v>-26.858830000000001</v>
    </oc>
    <nc r="D11">
      <v>-30.158609999999999</v>
    </nc>
  </rcc>
  <rcc rId="29351" sId="5" numFmtId="4">
    <oc r="D15">
      <v>22.260770000000001</v>
    </oc>
    <nc r="D15">
      <v>23.842320000000001</v>
    </nc>
  </rcc>
  <rcc rId="29352" sId="5" numFmtId="4">
    <oc r="D16">
      <v>188.14702</v>
    </oc>
    <nc r="D16">
      <v>215.82286999999999</v>
    </nc>
  </rcc>
  <rcc rId="29353" sId="5" numFmtId="4">
    <oc r="D18">
      <v>2.4</v>
    </oc>
    <nc r="D18">
      <v>3.6</v>
    </nc>
  </rcc>
  <rcc rId="29354" sId="5" numFmtId="4">
    <oc r="D29">
      <v>20.835000000000001</v>
    </oc>
    <nc r="D29">
      <v>25.001999999999999</v>
    </nc>
  </rcc>
  <rcc rId="29355" sId="5" numFmtId="4">
    <oc r="D31">
      <v>35.7179</v>
    </oc>
    <nc r="D31">
      <v>45.145699999999998</v>
    </nc>
  </rcc>
  <rcc rId="29356" sId="5" numFmtId="4">
    <oc r="D42">
      <v>1368.27</v>
    </oc>
    <nc r="D42">
      <v>1641.924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30175" sId="16" numFmtId="4">
    <oc r="D15">
      <v>-1.6499600000000001</v>
    </oc>
    <nc r="D15">
      <v>21.604579999999999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33424" sId="2" numFmtId="4">
    <oc r="DQ32">
      <v>559.51700000000005</v>
    </oc>
    <nc r="DQ32">
      <v>0</v>
    </nc>
  </rcc>
  <rcc rId="33425" sId="2" numFmtId="4">
    <oc r="EX32">
      <v>3246.5072700000001</v>
    </oc>
    <nc r="EX32">
      <v>3806.0242699999999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3114" sId="10" numFmtId="34">
    <oc r="D61">
      <v>42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6935" sId="6">
    <oc r="D56" t="inlineStr">
      <is>
        <t>исполнено на 01.05.2020 г.</t>
      </is>
    </oc>
    <nc r="D56" t="inlineStr">
      <is>
        <t>исполнено на 01.06.2020 г.</t>
      </is>
    </nc>
  </rcc>
  <rcc rId="26936" sId="6">
    <oc r="D3" t="inlineStr">
      <is>
        <t>исполнен на 01.05.2020 г.</t>
      </is>
    </oc>
    <nc r="D3" t="inlineStr">
      <is>
        <t>исполнен на 01.06.2020 г.</t>
      </is>
    </nc>
  </rcc>
  <rcc rId="26937" sId="6">
    <oc r="A1" t="inlineStr">
      <is>
        <t xml:space="preserve">                     Анализ исполнения бюджета Ильинского сельского поселения на 01.05.2020 г.</t>
      </is>
    </oc>
    <nc r="A1" t="inlineStr">
      <is>
        <t xml:space="preserve">                     Анализ исполнения бюджета Ильинского сельского поселения на 01.06.2020 г.</t>
      </is>
    </nc>
  </rcc>
  <rcc rId="26938" sId="6" numFmtId="4">
    <oc r="D6">
      <v>22.660129999999999</v>
    </oc>
    <nc r="D6">
      <v>26.379169999999998</v>
    </nc>
  </rcc>
  <rcc rId="26939" sId="6" numFmtId="4">
    <oc r="D8">
      <v>99.853269999999995</v>
    </oc>
    <nc r="D8">
      <v>121.1429</v>
    </nc>
  </rcc>
  <rcc rId="26940" sId="6" numFmtId="4">
    <oc r="D9">
      <v>0.59904999999999997</v>
    </oc>
    <nc r="D9">
      <v>0.77144999999999997</v>
    </nc>
  </rcc>
  <rcc rId="26941" sId="6" numFmtId="4">
    <oc r="D10">
      <v>137.29886999999999</v>
    </oc>
    <nc r="D10">
      <v>161.04725999999999</v>
    </nc>
  </rcc>
  <rcc rId="26942" sId="6" numFmtId="4">
    <oc r="D11">
      <v>-19.674769999999999</v>
    </oc>
    <nc r="D11">
      <v>-25.38204</v>
    </nc>
  </rcc>
  <rcc rId="26943" sId="6" numFmtId="4">
    <oc r="D15">
      <v>34.572339999999997</v>
    </oc>
    <nc r="D15">
      <v>36.160499999999999</v>
    </nc>
  </rcc>
  <rcc rId="26944" sId="6" numFmtId="4">
    <oc r="D16">
      <v>77.582800000000006</v>
    </oc>
    <nc r="D16">
      <v>86.790620000000004</v>
    </nc>
  </rcc>
  <rcc rId="26945" sId="6" numFmtId="4">
    <oc r="D18">
      <v>0</v>
    </oc>
    <nc r="D18">
      <v>2</v>
    </nc>
  </rcc>
  <rcc rId="26946" sId="6" numFmtId="4">
    <oc r="D28">
      <v>84.739000000000004</v>
    </oc>
    <nc r="D28">
      <v>91.819000000000003</v>
    </nc>
  </rcc>
  <rcc rId="26947" sId="6" numFmtId="4">
    <oc r="D29">
      <v>21.240600000000001</v>
    </oc>
    <nc r="D29">
      <v>23.790749999999999</v>
    </nc>
  </rcc>
  <rcc rId="26948" sId="6" numFmtId="4">
    <oc r="D31">
      <v>1.44</v>
    </oc>
    <nc r="D31">
      <v>13.423920000000001</v>
    </nc>
  </rcc>
  <rcc rId="26949" sId="6" numFmtId="4">
    <oc r="D43">
      <v>568.92399999999998</v>
    </oc>
    <nc r="D43">
      <v>711.15499999999997</v>
    </nc>
  </rcc>
  <rcc rId="26950" sId="6" numFmtId="4">
    <nc r="C46">
      <v>0</v>
    </nc>
  </rcc>
  <rcc rId="26951" sId="6" numFmtId="4">
    <nc r="D46">
      <v>0</v>
    </nc>
  </rcc>
  <rcc rId="26952" sId="6" numFmtId="4">
    <oc r="D47">
      <v>59.899900000000002</v>
    </oc>
    <nc r="D47">
      <v>74.999899999999997</v>
    </nc>
  </rcc>
  <rcc rId="26953" sId="6" numFmtId="4">
    <nc r="D48">
      <v>0</v>
    </nc>
  </rcc>
  <rcc rId="26954" sId="6" numFmtId="4">
    <oc r="C52">
      <v>0</v>
    </oc>
    <nc r="C52">
      <v>237.19728000000001</v>
    </nc>
  </rcc>
  <rcc rId="26955" sId="6" numFmtId="4">
    <oc r="D52">
      <v>0</v>
    </oc>
    <nc r="D52">
      <v>46.88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6566" sId="1">
    <oc r="A1" t="inlineStr">
      <is>
        <t>Анализ исполнения консолидированного бюджета Моргаушского районана 01.05.2020 г.</t>
      </is>
    </oc>
    <nc r="A1" t="inlineStr">
      <is>
        <t>Анализ исполнения консолидированного бюджета Моргаушского районана 01.06.2020 г.</t>
      </is>
    </nc>
  </rcc>
  <rcc rId="26567" sId="2">
    <oc r="B5" t="inlineStr">
      <is>
        <t>об исполнении бюджетов поселений  Моргаушского района  на 1 мая 2020 г.</t>
      </is>
    </oc>
    <nc r="B5" t="inlineStr">
      <is>
        <t>об исполнении бюджетов поселений  Моргаушского района  на 1 июня 2020 г.</t>
      </is>
    </nc>
  </rcc>
  <rcc rId="26568" sId="3">
    <oc r="D76" t="inlineStr">
      <is>
        <t xml:space="preserve">исполнено на 01.05.2020 г. </t>
      </is>
    </oc>
    <nc r="D76" t="inlineStr">
      <is>
        <t xml:space="preserve">исполнено на 01.06.2020 г. </t>
      </is>
    </nc>
  </rcc>
  <rcc rId="26569" sId="3">
    <oc r="D3" t="inlineStr">
      <is>
        <t>исполнено на 01.05.2020 г.</t>
      </is>
    </oc>
    <nc r="D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26292" sId="3" numFmtId="4">
    <oc r="D80">
      <v>4262.7986700000001</v>
    </oc>
    <nc r="D80">
      <v>6412.0562600000003</v>
    </nc>
  </rcc>
  <rcc rId="26293" sId="3" numFmtId="4">
    <oc r="D82">
      <v>1448.1275700000001</v>
    </oc>
    <nc r="D82">
      <v>1878.8345400000001</v>
    </nc>
  </rcc>
  <rcc rId="26294" sId="3" numFmtId="4">
    <oc r="C84">
      <v>469.01211999999998</v>
    </oc>
    <nc r="C84">
      <v>390.01211999999998</v>
    </nc>
  </rcc>
  <rcc rId="26295" sId="3" numFmtId="4">
    <oc r="D85">
      <v>4237.5330000000004</v>
    </oc>
    <nc r="D85">
      <v>5716.7020000000002</v>
    </nc>
  </rcc>
  <rcc rId="26296" sId="3" numFmtId="4">
    <oc r="D87">
      <v>537.6</v>
    </oc>
    <nc r="D87">
      <v>718.8</v>
    </nc>
  </rcc>
  <rcc rId="26297" sId="3" numFmtId="4">
    <oc r="D90">
      <v>400</v>
    </oc>
    <nc r="D90">
      <v>624.16756999999996</v>
    </nc>
  </rcc>
  <rcc rId="26298" sId="3" numFmtId="4">
    <oc r="D91">
      <v>476.4581</v>
    </oc>
    <nc r="D91">
      <v>686.98307999999997</v>
    </nc>
  </rcc>
  <rcc rId="26299" sId="3" numFmtId="4">
    <oc r="C93">
      <v>335</v>
    </oc>
    <nc r="C93">
      <v>741.1</v>
    </nc>
  </rcc>
  <rcc rId="26300" sId="3" numFmtId="4">
    <oc r="D93">
      <v>14.54</v>
    </oc>
    <nc r="D93">
      <v>88.858000000000004</v>
    </nc>
  </rcc>
  <rcc rId="26301" sId="3" numFmtId="4">
    <oc r="C99">
      <v>99630.73</v>
    </oc>
    <nc r="C99">
      <v>104555.53</v>
    </nc>
  </rcc>
  <rcc rId="26302" sId="3" numFmtId="4">
    <oc r="D99">
      <v>7920.15254</v>
    </oc>
    <nc r="D99">
      <v>11073.137419999999</v>
    </nc>
  </rcc>
  <rcc rId="26303" sId="3" numFmtId="4">
    <oc r="D100">
      <v>243.18100000000001</v>
    </oc>
    <nc r="D100">
      <v>275.73599999999999</v>
    </nc>
  </rcc>
  <rcc rId="26304" sId="3" numFmtId="4">
    <oc r="D102">
      <v>92.173199999999994</v>
    </oc>
    <nc r="D102">
      <v>104.60775</v>
    </nc>
  </rcc>
  <rcc rId="26305" sId="3" numFmtId="4">
    <oc r="D103">
      <v>0</v>
    </oc>
    <nc r="D103">
      <v>4</v>
    </nc>
  </rcc>
  <rcc rId="26306" sId="3" numFmtId="4">
    <oc r="D108">
      <v>25051.020499999999</v>
    </oc>
    <nc r="D108">
      <v>33588.1495</v>
    </nc>
  </rcc>
  <rcc rId="26307" sId="3" numFmtId="4">
    <oc r="D109">
      <v>73841.942809999993</v>
    </oc>
    <nc r="D109">
      <v>99450.433290000001</v>
    </nc>
  </rcc>
  <rcc rId="26308" sId="3" numFmtId="4">
    <oc r="D110">
      <v>6298.0672800000002</v>
    </oc>
    <nc r="D110">
      <v>7650.6117899999999</v>
    </nc>
  </rcc>
  <rcc rId="26309" sId="3" numFmtId="4">
    <oc r="D111">
      <v>15.3</v>
    </oc>
    <nc r="D111">
      <v>16.5</v>
    </nc>
  </rcc>
  <rcc rId="26310" sId="3" numFmtId="4">
    <oc r="D112">
      <v>444.11797000000001</v>
    </oc>
    <nc r="D112">
      <v>634.62816999999995</v>
    </nc>
  </rcc>
  <rcc rId="26311" sId="3" numFmtId="4">
    <oc r="D114">
      <v>9256.8237800000006</v>
    </oc>
    <nc r="D114">
      <v>15507.675810000001</v>
    </nc>
  </rcc>
  <rcc rId="26312" sId="3" numFmtId="4">
    <oc r="D115">
      <v>259.42284000000001</v>
    </oc>
    <nc r="D115">
      <v>271.29084</v>
    </nc>
  </rcc>
  <rcc rId="26313" sId="3" numFmtId="4">
    <oc r="D117">
      <v>11.81114</v>
    </oc>
    <nc r="D117">
      <v>17.716709999999999</v>
    </nc>
  </rcc>
  <rcc rId="26314" sId="3" numFmtId="4">
    <oc r="D118">
      <v>1423.9096300000001</v>
    </oc>
    <nc r="D118">
      <v>4087.6860200000001</v>
    </nc>
  </rcc>
  <rcc rId="26315" sId="3" numFmtId="4">
    <oc r="D119">
      <v>267.51330999999999</v>
    </oc>
    <nc r="D119">
      <v>3791.7333100000001</v>
    </nc>
  </rcc>
  <rcc rId="26316" sId="3" numFmtId="4">
    <oc r="C120">
      <v>150.6</v>
    </oc>
    <nc r="C120">
      <v>154.6</v>
    </nc>
  </rcc>
  <rcc rId="26317" sId="3" numFmtId="4">
    <oc r="D120">
      <v>34.584969999999998</v>
    </oc>
    <nc r="D120">
      <v>55.442079999999997</v>
    </nc>
  </rcc>
  <rcc rId="26318" sId="3" numFmtId="4">
    <oc r="D122">
      <v>87.702100000000002</v>
    </oc>
    <nc r="D122">
      <v>167.8871</v>
    </nc>
  </rcc>
  <rcc rId="26319" sId="3" numFmtId="4">
    <oc r="D123">
      <v>1795.665</v>
    </oc>
    <nc r="D123">
      <v>2440.0326399999999</v>
    </nc>
  </rcc>
  <rcc rId="26320" sId="3" numFmtId="4">
    <oc r="D132">
      <v>7376.8755000000001</v>
    </oc>
    <nc r="D132">
      <v>9835.8340000000007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135">
    <dxf>
      <numFmt numFmtId="177" formatCode="0.0000000"/>
    </dxf>
  </rfmt>
  <rfmt sheetId="3" sqref="D135">
    <dxf>
      <numFmt numFmtId="173" formatCode="0.000000"/>
    </dxf>
  </rfmt>
  <rfmt sheetId="3" sqref="D135">
    <dxf>
      <numFmt numFmtId="168" formatCode="0.0000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3.xml><?xml version="1.0" encoding="utf-8"?>
<revisions xmlns="http://schemas.openxmlformats.org/spreadsheetml/2006/main" xmlns:r="http://schemas.openxmlformats.org/officeDocument/2006/relationships">
  <rcc rId="32804" sId="4" numFmtId="4">
    <nc r="C75">
      <v>12</v>
    </nc>
  </rcc>
  <rcc rId="32805" sId="4" numFmtId="4">
    <oc r="C70">
      <v>12</v>
    </oc>
    <nc r="C7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31.xml><?xml version="1.0" encoding="utf-8"?>
<revisions xmlns="http://schemas.openxmlformats.org/spreadsheetml/2006/main" xmlns:r="http://schemas.openxmlformats.org/officeDocument/2006/relationships">
  <rcc rId="32353" sId="18">
    <oc r="D55" t="inlineStr">
      <is>
        <t>исполнено на 01.07.2020 г.</t>
      </is>
    </oc>
    <nc r="D55" t="inlineStr">
      <is>
        <t>исполнено на 01.08.2020 г.</t>
      </is>
    </nc>
  </rcc>
  <rcc rId="32354" sId="18">
    <oc r="D3" t="inlineStr">
      <is>
        <t>исполнен на 01.07.2020 г.</t>
      </is>
    </oc>
    <nc r="D3" t="inlineStr">
      <is>
        <t>исполнен на 01.08.2020 г.</t>
      </is>
    </nc>
  </rcc>
  <rcc rId="32355" sId="18">
    <oc r="A1" t="inlineStr">
      <is>
        <t xml:space="preserve">                     Анализ исполнения бюджета Ярабайкасинского сельского поселения на 01.07.2020 г.</t>
      </is>
    </oc>
    <nc r="A1" t="inlineStr">
      <is>
        <t xml:space="preserve">                     Анализ исполнения бюджета Ярабайкасинского сельского поселения на 01.08.2020 г.</t>
      </is>
    </nc>
  </rcc>
  <rcc rId="32356" sId="18" numFmtId="4">
    <oc r="D6">
      <v>111.49812</v>
    </oc>
    <nc r="D6">
      <v>122.38782</v>
    </nc>
  </rcc>
  <rcc rId="32357" sId="18" numFmtId="4">
    <oc r="D8">
      <v>175.47702000000001</v>
    </oc>
    <nc r="D8">
      <v>206.64657</v>
    </nc>
  </rcc>
  <rcc rId="32358" sId="18" numFmtId="4">
    <oc r="D9">
      <v>1.14811</v>
    </oc>
    <nc r="D9">
      <v>1.3501099999999999</v>
    </nc>
  </rcc>
  <rcc rId="32359" sId="18" numFmtId="4">
    <oc r="D10">
      <v>228.67681999999999</v>
    </oc>
    <nc r="D10">
      <v>272.63155999999998</v>
    </nc>
  </rcc>
  <rcc rId="32360" sId="18" numFmtId="4">
    <oc r="D11">
      <v>-34.92597</v>
    </oc>
    <nc r="D11">
      <v>-40.898910000000001</v>
    </nc>
  </rcc>
  <rcc rId="32361" sId="18" numFmtId="4">
    <oc r="D13">
      <v>13.317</v>
    </oc>
    <nc r="D13">
      <v>13.355700000000001</v>
    </nc>
  </rcc>
  <rcc rId="32362" sId="18" numFmtId="4">
    <oc r="D15">
      <v>44.061520000000002</v>
    </oc>
    <nc r="D15">
      <v>46.795140000000004</v>
    </nc>
  </rcc>
  <rcc rId="32363" sId="18" numFmtId="4">
    <oc r="D16">
      <v>198.57793000000001</v>
    </oc>
    <nc r="D16">
      <v>227.9247</v>
    </nc>
  </rcc>
  <rcc rId="32364" sId="18" numFmtId="4">
    <oc r="D27">
      <v>29.337610000000002</v>
    </oc>
    <nc r="D27">
      <v>35.101610000000001</v>
    </nc>
  </rcc>
  <rcc rId="32365" sId="18" numFmtId="4">
    <oc r="D31">
      <v>23.459499999999998</v>
    </oc>
    <nc r="D31">
      <v>27.073149999999998</v>
    </nc>
  </rcc>
  <rcc rId="32366" sId="18" numFmtId="4">
    <oc r="D42">
      <v>1002.33</v>
    </oc>
    <nc r="D42">
      <v>1169.385</v>
    </nc>
  </rcc>
  <rcc rId="32367" sId="18" numFmtId="4">
    <oc r="D45">
      <v>90.099900000000005</v>
    </oc>
    <nc r="D45">
      <v>105.1999</v>
    </nc>
  </rcc>
  <rcc rId="32368" sId="18" numFmtId="4">
    <oc r="C47">
      <v>8736.7968999999994</v>
    </oc>
    <nc r="C47">
      <v>10336.796899999999</v>
    </nc>
  </rcc>
  <rcc rId="32369" sId="18" numFmtId="34">
    <oc r="D59">
      <v>612.82928000000004</v>
    </oc>
    <nc r="D59">
      <v>723.18467999999996</v>
    </nc>
  </rcc>
  <rcc rId="32370" sId="18" numFmtId="34">
    <oc r="D62">
      <v>0</v>
    </oc>
    <nc r="D62">
      <v>39</v>
    </nc>
  </rcc>
  <rcc rId="32371" sId="18" numFmtId="34">
    <oc r="D64">
      <v>0</v>
    </oc>
    <nc r="D64">
      <v>1</v>
    </nc>
  </rcc>
  <rcc rId="32372" sId="18" numFmtId="34">
    <oc r="D66">
      <v>83.766300000000001</v>
    </oc>
    <nc r="D66">
      <v>99.559560000000005</v>
    </nc>
  </rcc>
  <rcc rId="32373" sId="18" numFmtId="34">
    <oc r="D71">
      <v>9.6828699999999994</v>
    </oc>
    <nc r="D71">
      <v>12.182869999999999</v>
    </nc>
  </rcc>
  <rcc rId="32374" sId="18" numFmtId="34">
    <oc r="C75">
      <v>232.12255999999999</v>
    </oc>
    <nc r="C75">
      <v>0</v>
    </nc>
  </rcc>
  <rcc rId="32375" sId="18" numFmtId="34">
    <oc r="C80">
      <v>0</v>
    </oc>
    <nc r="C80">
      <v>232.12255999999999</v>
    </nc>
  </rcc>
  <rcc rId="32376" sId="18" numFmtId="34">
    <oc r="D80">
      <v>0</v>
    </oc>
    <nc r="D80">
      <v>15.99982</v>
    </nc>
  </rcc>
  <rcc rId="32377" sId="18" numFmtId="34">
    <oc r="C81">
      <v>4245.3100000000004</v>
    </oc>
    <nc r="C81">
      <v>5745.31</v>
    </nc>
  </rcc>
  <rcc rId="32378" sId="18" numFmtId="34">
    <oc r="D81">
      <v>313.73802000000001</v>
    </oc>
    <nc r="D81">
      <v>328.72689000000003</v>
    </nc>
  </rcc>
  <rcc rId="32379" sId="18" numFmtId="34">
    <oc r="C83">
      <v>6984.0780000000004</v>
    </oc>
    <nc r="C83">
      <v>7084.0780000000004</v>
    </nc>
  </rcc>
  <rcc rId="32380" sId="18" numFmtId="34">
    <oc r="D83">
      <v>1021.70656</v>
    </oc>
    <nc r="D83">
      <v>1188.3275599999999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31951" sId="14" numFmtId="34">
    <oc r="D58">
      <v>627.74929999999995</v>
    </oc>
    <nc r="D58">
      <v>768.66741999999999</v>
    </nc>
  </rcc>
  <rcc rId="31952" sId="14" numFmtId="34">
    <oc r="D61">
      <v>0</v>
    </oc>
    <nc r="D61">
      <v>27</v>
    </nc>
  </rcc>
  <rcc rId="31953" sId="14" numFmtId="34">
    <oc r="D63">
      <v>0</v>
    </oc>
    <nc r="D63">
      <v>1</v>
    </nc>
  </rcc>
  <rcc rId="31954" sId="14" numFmtId="34">
    <oc r="D65">
      <v>40.430349999999997</v>
    </oc>
    <nc r="D65">
      <v>48.326970000000003</v>
    </nc>
  </rcc>
  <rcc rId="31955" sId="14" numFmtId="34">
    <oc r="D69">
      <v>0</v>
    </oc>
    <nc r="D69">
      <v>2.8219099999999999</v>
    </nc>
  </rcc>
  <rcc rId="31956" sId="14" numFmtId="34">
    <oc r="D70">
      <v>0.6</v>
    </oc>
    <nc r="D70">
      <v>1.2</v>
    </nc>
  </rcc>
  <rfmt sheetId="14" sqref="D66">
    <dxf>
      <numFmt numFmtId="175" formatCode="_(* #,##0.0000_);_(* \(#,##0.0000\);_(* &quot;-&quot;??_);_(@_)"/>
    </dxf>
  </rfmt>
  <rfmt sheetId="14" sqref="D66">
    <dxf>
      <numFmt numFmtId="176" formatCode="_(* #,##0.00000_);_(* \(#,##0.00000\);_(* &quot;-&quot;??_);_(@_)"/>
    </dxf>
  </rfmt>
  <rcc rId="31957" sId="14" numFmtId="34">
    <oc r="C74">
      <v>1355.4</v>
    </oc>
    <nc r="C74">
      <v>0</v>
    </nc>
  </rcc>
  <rcc rId="31958" sId="14" numFmtId="34">
    <oc r="D74">
      <v>70.8523</v>
    </oc>
    <nc r="D74">
      <v>0</v>
    </nc>
  </rcc>
  <rcc rId="31959" sId="14" numFmtId="34">
    <oc r="C79">
      <v>0</v>
    </oc>
    <nc r="C79">
      <v>2062.85</v>
    </nc>
  </rcc>
  <rcc rId="31960" sId="14" numFmtId="34">
    <oc r="D79">
      <v>0</v>
    </oc>
    <nc r="D79">
      <v>70.8523</v>
    </nc>
  </rcc>
  <rcc rId="31961" sId="14" numFmtId="34">
    <oc r="C80">
      <v>3830.5590000000002</v>
    </oc>
    <nc r="C80">
      <v>4530.5590000000002</v>
    </nc>
  </rcc>
  <rcc rId="31962" sId="14" numFmtId="34">
    <oc r="D80">
      <v>271.77359999999999</v>
    </oc>
    <nc r="D80">
      <v>282.15260000000001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c rId="24282" sId="10">
    <oc r="D54" t="inlineStr">
      <is>
        <t>исполнено на 01.04.2020 г.</t>
      </is>
    </oc>
    <nc r="D54" t="inlineStr">
      <is>
        <t>исполнено на 01.05.2020 г.</t>
      </is>
    </nc>
  </rcc>
  <rcc rId="24283" sId="10">
    <oc r="D3" t="inlineStr">
      <is>
        <t>исполнен на 01.04.2020 г.</t>
      </is>
    </oc>
    <nc r="D3" t="inlineStr">
      <is>
        <t>исполнен на 01.05.2020 г.</t>
      </is>
    </nc>
  </rcc>
  <rcc rId="24284" sId="10">
    <oc r="A1" t="inlineStr">
      <is>
        <t xml:space="preserve">                     Анализ исполнения бюджета Орининского сельского поселения на 01.04.2020 г.</t>
      </is>
    </oc>
    <nc r="A1" t="inlineStr">
      <is>
        <t xml:space="preserve">                     Анализ исполнения бюджета Орининского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c rId="24413" sId="15">
    <oc r="D54" t="inlineStr">
      <is>
        <t>исполнено на 01.04.2020 г.</t>
      </is>
    </oc>
    <nc r="D54" t="inlineStr">
      <is>
        <t>исполнено на 01.05.2020 г.</t>
      </is>
    </nc>
  </rcc>
  <rcc rId="24414" sId="15">
    <oc r="D3" t="inlineStr">
      <is>
        <t>исполнен на 01.04.2020 г.</t>
      </is>
    </oc>
    <nc r="D3" t="inlineStr">
      <is>
        <t>исполнен на 01.05.2020 г.</t>
      </is>
    </nc>
  </rcc>
  <rcc rId="24415" sId="15">
    <oc r="A1" t="inlineStr">
      <is>
        <t xml:space="preserve">                     Анализ исполнения бюджета Шатьмапосинского сельского поселения на 01.04.2020 г.</t>
      </is>
    </oc>
    <nc r="A1" t="inlineStr">
      <is>
        <t xml:space="preserve">                     Анализ исполнения бюджета Шатьмапосинского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3145" sId="11" numFmtId="34">
    <oc r="D61">
      <v>42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c rId="30135" sId="16">
    <oc r="D53" t="inlineStr">
      <is>
        <t>исполнено на 01.06.2020 г.</t>
      </is>
    </oc>
    <nc r="D53" t="inlineStr">
      <is>
        <t>исполнено на 01.07.2020 г.</t>
      </is>
    </nc>
  </rcc>
  <rcc rId="30136" sId="16">
    <oc r="D3" t="inlineStr">
      <is>
        <t>исполнен на 01.06.2020 г.</t>
      </is>
    </oc>
    <nc r="D3" t="inlineStr">
      <is>
        <t>исполнен на 01.07.2020 г.</t>
      </is>
    </nc>
  </rcc>
  <rcc rId="30137" sId="16">
    <oc r="A1" t="inlineStr">
      <is>
        <t xml:space="preserve">                     Анализ исполнения бюджета Юнгинского сельского поселения на 01.06.2020 г.</t>
      </is>
    </oc>
    <nc r="A1" t="inlineStr">
      <is>
        <t xml:space="preserve">                     Анализ исполнения бюджета Юнгинского сельского поселения на 01.07.2020 г.</t>
      </is>
    </nc>
  </rcc>
  <rcc rId="30138" sId="17">
    <oc r="D55" t="inlineStr">
      <is>
        <t>исполнено на 01.06.2020г.</t>
      </is>
    </oc>
    <nc r="D55" t="inlineStr">
      <is>
        <t>исполнено на 01.07.2020г.</t>
      </is>
    </nc>
  </rcc>
  <rcc rId="30139" sId="17">
    <oc r="D3" t="inlineStr">
      <is>
        <t>исполнен на 01.06.2020 г.</t>
      </is>
    </oc>
    <nc r="D3" t="inlineStr">
      <is>
        <t>исполнен на 01.07.2020 г.</t>
      </is>
    </nc>
  </rcc>
  <rcc rId="30140" sId="17">
    <oc r="A1" t="inlineStr">
      <is>
        <t xml:space="preserve">                     Анализ исполнения бюджета Юськасинского сельского поселения на 01.06.2020 г.</t>
      </is>
    </oc>
    <nc r="A1" t="inlineStr">
      <is>
        <t xml:space="preserve">                     Анализ исполнения бюджета Юськасинского сельского поселения на 01.07.2020 г.</t>
      </is>
    </nc>
  </rcc>
  <rcc rId="30141" sId="16" numFmtId="4">
    <oc r="D6">
      <v>49.619370000000004</v>
    </oc>
    <nc r="D6">
      <v>57.22457</v>
    </nc>
  </rcc>
  <rcc rId="30142" sId="16" numFmtId="4">
    <oc r="D8">
      <v>105.72474</v>
    </oc>
    <nc r="D8">
      <v>124.9688</v>
    </nc>
  </rcc>
  <rcc rId="30143" sId="16" numFmtId="4">
    <oc r="D9">
      <v>0.67329000000000006</v>
    </oc>
    <nc r="D9">
      <v>0.81764000000000003</v>
    </nc>
  </rcc>
  <rcc rId="30144" sId="16" numFmtId="4">
    <oc r="D10">
      <v>140.55034000000001</v>
    </oc>
    <nc r="D10">
      <v>162.85588999999999</v>
    </nc>
  </rcc>
  <rcc rId="30145" sId="16" numFmtId="4">
    <oc r="D11">
      <v>-22.15164</v>
    </oc>
    <nc r="D11">
      <v>-24.873059999999999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2836" sId="4">
    <oc r="C73">
      <f>C76</f>
    </oc>
    <nc r="C73">
      <f>C76+C75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2411" sId="19">
    <oc r="D51" t="inlineStr">
      <is>
        <t>исполнено на 01.07.2020 г.</t>
      </is>
    </oc>
    <nc r="D51" t="inlineStr">
      <is>
        <t>исполнено на 01.08.2020 г.</t>
      </is>
    </nc>
  </rcc>
  <rcc rId="32412" sId="19">
    <oc r="D3" t="inlineStr">
      <is>
        <t>исполнен на 01.07.2020 г.</t>
      </is>
    </oc>
    <nc r="D3" t="inlineStr">
      <is>
        <t>исполнен на 01.08.2020 г.</t>
      </is>
    </nc>
  </rcc>
  <rcc rId="32413" sId="19">
    <oc r="A1" t="inlineStr">
      <is>
        <t xml:space="preserve">                     Анализ исполнения бюджета Ярославского сельского поселения на 01.07.2020 г.</t>
      </is>
    </oc>
    <nc r="A1" t="inlineStr">
      <is>
        <t xml:space="preserve">                     Анализ исполнения бюджета Ярославского сельского поселения на 01.08.2020 г.</t>
      </is>
    </nc>
  </rcc>
  <rcc rId="32414" sId="19" numFmtId="4">
    <oc r="D6">
      <v>49.383719999999997</v>
    </oc>
    <nc r="D6">
      <v>57.16836</v>
    </nc>
  </rcc>
  <rcc rId="32415" sId="19" numFmtId="4">
    <oc r="D8">
      <v>101.01645000000001</v>
    </oc>
    <nc r="D8">
      <v>118.95974</v>
    </nc>
  </rcc>
  <rcc rId="32416" sId="19" numFmtId="4">
    <oc r="D9">
      <v>0.66093000000000002</v>
    </oc>
    <nc r="D9">
      <v>0.77722000000000002</v>
    </nc>
  </rcc>
  <rcc rId="32417" sId="19" numFmtId="4">
    <oc r="D10">
      <v>131.64185000000001</v>
    </oc>
    <nc r="D10">
      <v>156.94517999999999</v>
    </nc>
  </rcc>
  <rcc rId="32418" sId="19" numFmtId="4">
    <oc r="D11">
      <v>-20.10576</v>
    </oc>
    <nc r="D11">
      <v>-23.54419</v>
    </nc>
  </rcc>
  <rcc rId="32419" sId="19" numFmtId="4">
    <oc r="D15">
      <v>32.168190000000003</v>
    </oc>
    <nc r="D15">
      <v>32.914389999999997</v>
    </nc>
  </rcc>
  <rcc rId="32420" sId="19" numFmtId="4">
    <oc r="D16">
      <v>96.46593</v>
    </oc>
    <nc r="D16">
      <v>126.33441000000001</v>
    </nc>
  </rcc>
  <rcc rId="32421" sId="19" numFmtId="4">
    <oc r="D18">
      <v>2.6</v>
    </oc>
    <nc r="D18">
      <v>3.15</v>
    </nc>
  </rcc>
  <rcc rId="32422" sId="19" numFmtId="4">
    <oc r="D27">
      <v>196.38499999999999</v>
    </oc>
    <nc r="D27">
      <v>209.91659000000001</v>
    </nc>
  </rcc>
  <rcc rId="32423" sId="19" numFmtId="4">
    <oc r="D39">
      <v>365.04599999999999</v>
    </oc>
    <nc r="D39">
      <v>425.887</v>
    </nc>
  </rcc>
  <rcc rId="32424" sId="19" numFmtId="4">
    <oc r="D42">
      <v>45.0501</v>
    </oc>
    <nc r="D42">
      <v>52.600099999999998</v>
    </nc>
  </rcc>
  <rcc rId="32425" sId="19" numFmtId="4">
    <oc r="C44">
      <v>4170</v>
    </oc>
    <nc r="C44">
      <v>5070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1.xml><?xml version="1.0" encoding="utf-8"?>
<revisions xmlns="http://schemas.openxmlformats.org/spreadsheetml/2006/main" xmlns:r="http://schemas.openxmlformats.org/officeDocument/2006/relationships">
  <rcc rId="29612" sId="8">
    <oc r="D54" t="inlineStr">
      <is>
        <t>исполнено на 01.06.2020 г.</t>
      </is>
    </oc>
    <nc r="D54" t="inlineStr">
      <is>
        <t>исполнено на 01.07.2020 г.</t>
      </is>
    </nc>
  </rcc>
  <rcc rId="29613" sId="8">
    <oc r="D3" t="inlineStr">
      <is>
        <t>исполнен на 01.06.2020 г.</t>
      </is>
    </oc>
    <nc r="D3" t="inlineStr">
      <is>
        <t>исполнен на 01.07.2020 г.</t>
      </is>
    </nc>
  </rcc>
  <rcc rId="29614" sId="8">
    <oc r="A1" t="inlineStr">
      <is>
        <t xml:space="preserve">                     Анализ исполнения бюджета Моргаушского сельского поселения на 01.06.2020 г.</t>
      </is>
    </oc>
    <nc r="A1" t="inlineStr">
      <is>
        <t xml:space="preserve">                     Анализ исполнения бюджета Моргаушского сельского поселения на 01.07.2020 г.</t>
      </is>
    </nc>
  </rcc>
  <rcc rId="29615" sId="8" numFmtId="4">
    <oc r="D6">
      <v>632.18556999999998</v>
    </oc>
    <nc r="D6">
      <v>792.82740000000001</v>
    </nc>
  </rcc>
  <rcc rId="29616" sId="8" numFmtId="4">
    <oc r="D8">
      <v>71.364180000000005</v>
    </oc>
    <nc r="D8">
      <v>84.353920000000002</v>
    </nc>
  </rcc>
  <rcc rId="29617" sId="8" numFmtId="4">
    <oc r="D9">
      <v>0.45446999999999999</v>
    </oc>
    <nc r="D9">
      <v>0.55191999999999997</v>
    </nc>
  </rcc>
  <rcc rId="29618" sId="8" numFmtId="4">
    <oc r="D10">
      <v>94.871480000000005</v>
    </oc>
    <nc r="D10">
      <v>109.92773</v>
    </nc>
  </rcc>
  <rcc rId="29619" sId="8" numFmtId="4">
    <oc r="D11">
      <v>-14.95234</v>
    </oc>
    <nc r="D11">
      <v>-16.789339999999999</v>
    </nc>
  </rcc>
  <rcc rId="29620" sId="8" numFmtId="4">
    <oc r="D15">
      <v>84.987129999999993</v>
    </oc>
    <nc r="D15">
      <v>93.176050000000004</v>
    </nc>
  </rcc>
  <rcc rId="29621" sId="8" numFmtId="4">
    <oc r="D16">
      <v>454.99306000000001</v>
    </oc>
    <nc r="D16">
      <v>482.8383</v>
    </nc>
  </rcc>
  <rcc rId="29622" sId="8" numFmtId="4">
    <oc r="D41">
      <v>2148.2150000000001</v>
    </oc>
    <nc r="D41">
      <v>2577.8580000000002</v>
    </nc>
  </rcc>
  <rcc rId="29623" sId="8" numFmtId="4">
    <oc r="C48">
      <v>473.04165</v>
    </oc>
    <nc r="C48">
      <v>533.04165</v>
    </nc>
  </rcc>
  <rfmt sheetId="8" sqref="D51">
    <dxf>
      <numFmt numFmtId="4" formatCode="#,##0.00"/>
    </dxf>
  </rfmt>
  <rfmt sheetId="8" sqref="D51">
    <dxf>
      <numFmt numFmtId="187" formatCode="#,##0.000"/>
    </dxf>
  </rfmt>
  <rfmt sheetId="8" sqref="D51">
    <dxf>
      <numFmt numFmtId="185" formatCode="#,##0.0000"/>
    </dxf>
  </rfmt>
  <rfmt sheetId="8" sqref="D51">
    <dxf>
      <numFmt numFmtId="172" formatCode="#,##0.00000"/>
    </dxf>
  </rfmt>
  <rfmt sheetId="8" sqref="D51">
    <dxf>
      <numFmt numFmtId="179" formatCode="#,##0.000000"/>
    </dxf>
  </rfmt>
  <rfmt sheetId="8" sqref="D51">
    <dxf>
      <numFmt numFmtId="172" formatCode="#,##0.00000"/>
    </dxf>
  </rfmt>
  <rcc rId="29624" sId="8" numFmtId="4">
    <oc r="D32">
      <v>0</v>
    </oc>
    <nc r="D32">
      <v>14.04</v>
    </nc>
  </rcc>
  <rcc rId="29625" sId="8" numFmtId="34">
    <oc r="D58">
      <v>769.62963999999999</v>
    </oc>
    <nc r="D58">
      <v>989.30211999999995</v>
    </nc>
  </rcc>
  <rcc rId="29626" sId="8" numFmtId="34">
    <oc r="D69">
      <v>0</v>
    </oc>
    <nc r="D69">
      <v>2.6850000000000001</v>
    </nc>
  </rcc>
  <rcc rId="29627" sId="8" numFmtId="34">
    <oc r="C70">
      <v>100</v>
    </oc>
    <nc r="C70">
      <v>20</v>
    </nc>
  </rcc>
  <rcc rId="29628" sId="8" numFmtId="34">
    <oc r="C74">
      <v>500</v>
    </oc>
    <nc r="C74">
      <v>580</v>
    </nc>
  </rcc>
  <rcc rId="29629" sId="8" numFmtId="34">
    <oc r="D74">
      <v>283.77166</v>
    </oc>
    <nc r="D74">
      <v>410.56544000000002</v>
    </nc>
  </rcc>
  <rcc rId="29630" sId="8" numFmtId="34">
    <oc r="C80">
      <v>16192.5494</v>
    </oc>
    <nc r="C80">
      <v>10612.54969</v>
    </nc>
  </rcc>
  <rcc rId="29631" sId="8" numFmtId="34">
    <oc r="D80">
      <v>658.43120999999996</v>
    </oc>
    <nc r="D80">
      <v>914.61184000000003</v>
    </nc>
  </rcc>
  <rcc rId="29632" sId="8" numFmtId="34">
    <oc r="D82">
      <v>1635.732</v>
    </oc>
    <nc r="D82">
      <v>1835.732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1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29734" sId="10">
    <oc r="D54" t="inlineStr">
      <is>
        <t>исполнено на 01.06.2020 г.</t>
      </is>
    </oc>
    <nc r="D54" t="inlineStr">
      <is>
        <t>исполнено на 01.07.2020 г.</t>
      </is>
    </nc>
  </rcc>
  <rcc rId="29735" sId="10">
    <oc r="D3" t="inlineStr">
      <is>
        <t>исполнен на 01.06.2020 г.</t>
      </is>
    </oc>
    <nc r="D3" t="inlineStr">
      <is>
        <t>исполнен на 01.07.2020 г.</t>
      </is>
    </nc>
  </rcc>
  <rcc rId="29736" sId="10">
    <oc r="A1" t="inlineStr">
      <is>
        <t xml:space="preserve">                     Анализ исполнения бюджета Орининского сельского поселения на 01.06.2020 г.</t>
      </is>
    </oc>
    <nc r="A1" t="inlineStr">
      <is>
        <t xml:space="preserve">                     Анализ исполнения бюджета Орининского сельского поселения на 01.07.2020 г.</t>
      </is>
    </nc>
  </rcc>
  <rcc rId="29737" sId="10" numFmtId="4">
    <oc r="D6">
      <v>78.929820000000007</v>
    </oc>
    <nc r="D6">
      <v>91.659509999999997</v>
    </nc>
  </rcc>
  <rcc rId="29738" sId="10" numFmtId="4">
    <oc r="D8">
      <v>85.460809999999995</v>
    </oc>
    <nc r="D8">
      <v>101.01644</v>
    </nc>
  </rcc>
  <rcc rId="29739" sId="10" numFmtId="4">
    <oc r="D9">
      <v>0.54423999999999995</v>
    </oc>
    <nc r="D9">
      <v>0.66093000000000002</v>
    </nc>
  </rcc>
  <rcc rId="29740" sId="10" numFmtId="4">
    <oc r="D10">
      <v>113.61152</v>
    </oc>
    <nc r="D10">
      <v>131.64185000000001</v>
    </nc>
  </rcc>
  <rcc rId="29741" sId="10" numFmtId="4">
    <oc r="D11">
      <v>-17.905909999999999</v>
    </oc>
    <nc r="D11">
      <v>-20.105740000000001</v>
    </nc>
  </rcc>
  <rcc rId="29742" sId="10" numFmtId="4">
    <oc r="D15">
      <v>13.3805</v>
    </oc>
    <nc r="D15">
      <v>13.500170000000001</v>
    </nc>
  </rcc>
  <rcc rId="29743" sId="10" numFmtId="4">
    <oc r="D16">
      <v>133.92830000000001</v>
    </oc>
    <nc r="D16">
      <v>140.11551</v>
    </nc>
  </rcc>
  <rcc rId="29744" sId="10" numFmtId="4">
    <oc r="D18">
      <v>4.5</v>
    </oc>
    <nc r="D18">
      <v>4.9000000000000004</v>
    </nc>
  </rcc>
  <rcc rId="29745" sId="10" numFmtId="4">
    <oc r="D27">
      <v>52.571919999999999</v>
    </oc>
    <nc r="D27">
      <v>58.42792</v>
    </nc>
  </rcc>
  <rcc rId="29746" sId="10" numFmtId="4">
    <oc r="D28">
      <v>18</v>
    </oc>
    <nc r="D28">
      <v>22.5</v>
    </nc>
  </rcc>
  <rcc rId="29747" sId="10" numFmtId="4">
    <oc r="D30">
      <v>1.0345299999999999</v>
    </oc>
    <nc r="D30">
      <v>3.2743799999999998</v>
    </nc>
  </rcc>
  <rcc rId="29748" sId="10" numFmtId="4">
    <oc r="D41">
      <v>665.40499999999997</v>
    </oc>
    <nc r="D41">
      <v>798.48599999999999</v>
    </nc>
  </rcc>
  <rcc rId="29749" sId="10" numFmtId="4">
    <oc r="D42">
      <v>0</v>
    </oc>
    <nc r="D42">
      <v>150</v>
    </nc>
  </rcc>
  <rcc rId="29750" sId="10" numFmtId="4">
    <oc r="D45">
      <v>74.999899999999997</v>
    </oc>
    <nc r="D45">
      <v>90.099900000000005</v>
    </nc>
  </rcc>
  <rcc rId="29751" sId="10" numFmtId="4">
    <oc r="D46">
      <v>0</v>
    </oc>
    <nc r="D46">
      <v>98.355999999999995</v>
    </nc>
  </rcc>
  <rcc rId="29752" sId="10" numFmtId="4">
    <oc r="C47">
      <v>277.19049000000001</v>
    </oc>
    <nc r="C47">
      <v>353.69349</v>
    </nc>
  </rcc>
  <rcc rId="29753" sId="10" numFmtId="4">
    <oc r="D47">
      <v>277.19049000000001</v>
    </oc>
    <nc r="D47">
      <v>353.69349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29386" sId="5" numFmtId="4">
    <oc r="D46">
      <v>74.999899999999997</v>
    </oc>
    <nc r="D46">
      <v>90.099900000000005</v>
    </nc>
  </rcc>
  <rcc rId="29387" sId="5" numFmtId="4">
    <oc r="D47">
      <v>0</v>
    </oc>
    <nc r="D47">
      <v>71</v>
    </nc>
  </rcc>
  <rcc rId="29388" sId="5" numFmtId="4">
    <oc r="C48">
      <v>11.0966</v>
    </oc>
    <nc r="C48">
      <v>61.096600000000002</v>
    </nc>
  </rcc>
  <rcc rId="29389" sId="5" numFmtId="4">
    <oc r="D59">
      <v>639.03017999999997</v>
    </oc>
    <nc r="D59">
      <v>758.89669000000004</v>
    </nc>
  </rcc>
  <rcc rId="29390" sId="5" numFmtId="4">
    <oc r="D66">
      <v>67.17304</v>
    </oc>
    <nc r="D66">
      <v>82.966300000000004</v>
    </nc>
  </rcc>
  <rcc rId="29391" sId="5" numFmtId="4">
    <oc r="D75">
      <v>218.31261000000001</v>
    </oc>
    <nc r="D75">
      <v>223.00537</v>
    </nc>
  </rcc>
  <rcc rId="29392" sId="5" numFmtId="4">
    <oc r="D76">
      <v>411.553</v>
    </oc>
    <nc r="D76">
      <v>462.58499999999998</v>
    </nc>
  </rcc>
  <rcc rId="29393" sId="5" numFmtId="4">
    <oc r="D77">
      <v>3.6</v>
    </oc>
    <nc r="D77">
      <v>74.599999999999994</v>
    </nc>
  </rcc>
  <rcc rId="29394" sId="5" numFmtId="4">
    <oc r="C81">
      <v>6945.6280299999999</v>
    </oc>
    <nc r="C81">
      <v>6995.6280299999999</v>
    </nc>
  </rcc>
  <rcc rId="29395" sId="5" numFmtId="4">
    <oc r="D81">
      <v>364.42243999999999</v>
    </oc>
    <nc r="D81">
      <v>419.47320000000002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cc rId="33488" sId="1" numFmtId="4">
    <oc r="C24">
      <v>686793.13144999999</v>
    </oc>
    <nc r="C24">
      <v>710744.69145000004</v>
    </nc>
  </rcc>
  <rcc rId="33489" sId="1" numFmtId="4">
    <oc r="D24">
      <v>213784.39373000001</v>
    </oc>
    <nc r="D24">
      <v>248101.79834000001</v>
    </nc>
  </rcc>
  <rcc rId="33490" sId="1" numFmtId="4">
    <oc r="C32">
      <v>150058.33799999999</v>
    </oc>
    <nc r="C32">
      <v>132450.68432</v>
    </nc>
  </rcc>
  <rcc rId="33491" sId="1" numFmtId="4">
    <oc r="D32">
      <v>29108.797330000001</v>
    </oc>
    <nc r="D32">
      <v>34413.717790000002</v>
    </nc>
  </rcc>
  <rcc rId="33492" sId="1" numFmtId="4">
    <oc r="C33">
      <v>67264.16145</v>
    </oc>
    <nc r="C33">
      <v>108492.17013</v>
    </nc>
  </rcc>
  <rcc rId="33493" sId="1" numFmtId="4">
    <oc r="D33">
      <v>4936.72109</v>
    </oc>
    <nc r="D33">
      <v>8895.5915800000002</v>
    </nc>
  </rcc>
  <rcc rId="33494" sId="1" numFmtId="4">
    <oc r="C36">
      <v>79172.030989999999</v>
    </oc>
    <nc r="C36">
      <v>79476.391990000004</v>
    </nc>
  </rcc>
  <rcc rId="33495" sId="1" numFmtId="4">
    <oc r="D36">
      <v>29822.084330000002</v>
    </oc>
    <nc r="D36">
      <v>39232.309359999999</v>
    </nc>
  </rcc>
  <rcc rId="33496" sId="1" numFmtId="4">
    <oc r="D37">
      <v>16589.645189999999</v>
    </oc>
    <nc r="D37">
      <v>20903.843870000001</v>
    </nc>
  </rcc>
  <rcc rId="33497" sId="1" numFmtId="4">
    <oc r="D38">
      <v>3922.35574</v>
    </oc>
    <nc r="D38">
      <v>4298.9533899999997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1468" sId="8">
    <oc r="D54" t="inlineStr">
      <is>
        <t>исполнено на 01.07.2020 г.</t>
      </is>
    </oc>
    <nc r="D54" t="inlineStr">
      <is>
        <t>исполнено на 01.08.2020 г.</t>
      </is>
    </nc>
  </rcc>
  <rcc rId="31469" sId="8">
    <oc r="D3" t="inlineStr">
      <is>
        <t>исполнен на 01.07.2020 г.</t>
      </is>
    </oc>
    <nc r="D3" t="inlineStr">
      <is>
        <t>исполнен на 01.08.2020 г.</t>
      </is>
    </nc>
  </rcc>
  <rcc rId="31470" sId="8">
    <oc r="A1" t="inlineStr">
      <is>
        <t xml:space="preserve">                     Анализ исполнения бюджета Моргаушского сельского поселения на 01.07.2020 г.</t>
      </is>
    </oc>
    <nc r="A1" t="inlineStr">
      <is>
        <t xml:space="preserve">                     Анализ исполнения бюджета Моргаушского сельского поселения на 01.08.2020 г.</t>
      </is>
    </nc>
  </rcc>
  <rcc rId="31471" sId="8" numFmtId="4">
    <oc r="D6">
      <v>792.82740000000001</v>
    </oc>
    <nc r="D6">
      <v>993.64373999999998</v>
    </nc>
  </rcc>
  <rcc rId="31472" sId="8" numFmtId="4">
    <oc r="D8">
      <v>84.353920000000002</v>
    </oc>
    <nc r="D8">
      <v>99.337490000000003</v>
    </nc>
  </rcc>
  <rcc rId="31473" sId="8" numFmtId="4">
    <oc r="D9">
      <v>0.55191999999999997</v>
    </oc>
    <nc r="D9">
      <v>0.64900999999999998</v>
    </nc>
  </rcc>
  <rcc rId="31474" sId="8" numFmtId="4">
    <oc r="D10">
      <v>109.92773</v>
    </oc>
    <nc r="D10">
      <v>131.05732</v>
    </nc>
  </rcc>
  <rcc rId="31475" sId="8" numFmtId="4">
    <oc r="D11">
      <v>-16.789339999999999</v>
    </oc>
    <nc r="D11">
      <v>-19.66058</v>
    </nc>
  </rcc>
  <rcc rId="31476" sId="8" numFmtId="4">
    <oc r="D13">
      <v>42.06785</v>
    </oc>
    <nc r="D13">
      <v>42.070210000000003</v>
    </nc>
  </rcc>
  <rcc rId="31477" sId="8" numFmtId="4">
    <oc r="D15">
      <v>93.176050000000004</v>
    </oc>
    <nc r="D15">
      <v>96.973780000000005</v>
    </nc>
  </rcc>
  <rcc rId="31478" sId="8" numFmtId="4">
    <oc r="D16">
      <v>482.8383</v>
    </oc>
    <nc r="D16">
      <v>617.20515</v>
    </nc>
  </rcc>
  <rcc rId="31479" sId="8" numFmtId="4">
    <oc r="D35">
      <v>0</v>
    </oc>
    <nc r="D35">
      <v>1.22129</v>
    </nc>
  </rcc>
  <rcc rId="31480" sId="8">
    <oc r="A35">
      <v>1163305010</v>
    </oc>
    <nc r="A35">
      <v>11607010000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c rId="31343" sId="7">
    <oc r="D53" t="inlineStr">
      <is>
        <t>исполнено на 01.07.2020 г.</t>
      </is>
    </oc>
    <nc r="D53" t="inlineStr">
      <is>
        <t>исполнено на 01.08.2020 г.</t>
      </is>
    </nc>
  </rcc>
  <rcc rId="31344" sId="7">
    <oc r="D3" t="inlineStr">
      <is>
        <t>исполнен на 01.07.2020 г.</t>
      </is>
    </oc>
    <nc r="D3" t="inlineStr">
      <is>
        <t>исполнен на 01.08.2020 г.</t>
      </is>
    </nc>
  </rcc>
  <rcc rId="31345" sId="7">
    <oc r="A1" t="inlineStr">
      <is>
        <t xml:space="preserve">                     Анализ исполнения бюджета Кадикасинского сельского поселения на 01.07.2020 г.</t>
      </is>
    </oc>
    <nc r="A1" t="inlineStr">
      <is>
        <t xml:space="preserve">                     Анализ исполнения бюджета Кадикасинского сельского поселения на 01.08.2020 г.</t>
      </is>
    </nc>
  </rcc>
  <rcc rId="31346" sId="7" numFmtId="34">
    <oc r="D6">
      <v>204.70878999999999</v>
    </oc>
    <nc r="D6">
      <v>247.93507</v>
    </nc>
  </rcc>
  <rcc rId="31347" sId="7" numFmtId="34">
    <oc r="D8">
      <v>170.79065</v>
    </oc>
    <nc r="D8">
      <v>201.12777</v>
    </nc>
  </rcc>
  <rcc rId="31348" sId="7" numFmtId="34">
    <oc r="D9">
      <v>1.1174500000000001</v>
    </oc>
    <nc r="D9">
      <v>1.3140400000000001</v>
    </nc>
  </rcc>
  <rcc rId="31349" sId="7" numFmtId="34">
    <oc r="D10">
      <v>222.56972999999999</v>
    </oc>
    <nc r="D10">
      <v>265.35063000000002</v>
    </nc>
  </rcc>
  <rcc rId="31350" sId="7" numFmtId="4">
    <oc r="D11">
      <v>-33.993229999999997</v>
    </oc>
    <nc r="D11">
      <v>-39.806649999999998</v>
    </nc>
  </rcc>
  <rcc rId="31351" sId="7" numFmtId="34">
    <oc r="D15">
      <v>23.991219999999998</v>
    </oc>
    <nc r="D15">
      <v>51.366860000000003</v>
    </nc>
  </rcc>
  <rcc rId="31352" sId="7" numFmtId="34">
    <oc r="D16">
      <v>946.83159999999998</v>
    </oc>
    <nc r="D16">
      <v>1357.2483999999999</v>
    </nc>
  </rcc>
  <rcc rId="31353" sId="7" numFmtId="34">
    <oc r="D18">
      <v>4.4000000000000004</v>
    </oc>
    <nc r="D18">
      <v>4.7</v>
    </nc>
  </rcc>
  <rcc rId="31354" sId="7" numFmtId="4">
    <oc r="D28">
      <v>6</v>
    </oc>
    <nc r="D28">
      <v>7</v>
    </nc>
  </rcc>
  <rcc rId="31355" sId="7" numFmtId="4">
    <oc r="D30">
      <v>25.57386</v>
    </oc>
    <nc r="D30">
      <v>32.572279999999999</v>
    </nc>
  </rcc>
  <rcc rId="31356" sId="7" numFmtId="34">
    <oc r="D41">
      <v>598.29</v>
    </oc>
    <nc r="D41">
      <v>698.005</v>
    </nc>
  </rcc>
  <rcc rId="31357" sId="7" numFmtId="34">
    <oc r="D45">
      <v>90.099900000000005</v>
    </oc>
    <nc r="D45">
      <v>105.1999</v>
    </nc>
  </rcc>
  <rcc rId="31358" sId="7" numFmtId="34">
    <oc r="C46">
      <v>226.2</v>
    </oc>
    <nc r="C46">
      <v>1426.2</v>
    </nc>
  </rcc>
  <rcc rId="31359" sId="7" numFmtId="34">
    <nc r="C47">
      <v>98.76</v>
    </nc>
  </rcc>
  <rfmt sheetId="7" sqref="D50">
    <dxf>
      <numFmt numFmtId="4" formatCode="#,##0.00"/>
    </dxf>
  </rfmt>
  <rfmt sheetId="7" sqref="D50">
    <dxf>
      <numFmt numFmtId="187" formatCode="#,##0.000"/>
    </dxf>
  </rfmt>
  <rfmt sheetId="7" sqref="D50">
    <dxf>
      <numFmt numFmtId="185" formatCode="#,##0.0000"/>
    </dxf>
  </rfmt>
  <rfmt sheetId="7" sqref="D50">
    <dxf>
      <numFmt numFmtId="172" formatCode="#,##0.00000"/>
    </dxf>
  </rfmt>
  <rcc rId="31360" sId="7">
    <oc r="A35">
      <v>1163305010</v>
    </oc>
    <nc r="A35">
      <v>1160701000</v>
    </nc>
  </rcc>
  <rcc rId="31361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 xml:space="preserve">Штрафы, неустойки, пени уплаченные в случае просрочки исполнения поставщиком </t>
      </is>
    </nc>
  </rcc>
  <rcc rId="31362" sId="7" numFmtId="4">
    <oc r="D35">
      <v>0</v>
    </oc>
    <nc r="D35">
      <v>2.7583500000000001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28646" sId="2" numFmtId="4">
    <oc r="DG32">
      <v>204163.37001000001</v>
    </oc>
    <nc r="DG32">
      <v>204323.37001000001</v>
    </nc>
  </rcc>
  <rcc rId="28647" sId="2" numFmtId="4">
    <oc r="DH32">
      <v>25020.59908</v>
    </oc>
    <nc r="DH32">
      <v>28877.834169999998</v>
    </nc>
  </rcc>
  <rcc rId="28648" sId="2" numFmtId="4">
    <oc r="DK32">
      <v>7411.8203100000001</v>
    </oc>
    <nc r="DK32">
      <v>8342.0347199999997</v>
    </nc>
  </rcc>
  <rcc rId="28649" sId="2" numFmtId="4">
    <oc r="DN32">
      <v>7394.5703100000001</v>
    </oc>
    <nc r="DN32">
      <v>8274.7347200000004</v>
    </nc>
  </rcc>
  <rcc rId="28650" sId="2" numFmtId="4">
    <oc r="DW32">
      <v>17.25</v>
    </oc>
    <nc r="DW32">
      <v>67.3</v>
    </nc>
  </rcc>
  <rcc rId="28651" sId="2" numFmtId="4">
    <oc r="DZ32">
      <v>696.99775</v>
    </oc>
    <nc r="DZ32">
      <v>780.77954999999997</v>
    </nc>
  </rcc>
  <rcc rId="28652" sId="2" numFmtId="4">
    <oc r="EB32">
      <v>270.3</v>
    </oc>
    <nc r="EB32">
      <v>289.98786999999999</v>
    </nc>
  </rcc>
  <rcc rId="28653" sId="2" numFmtId="4">
    <oc r="EC32">
      <v>41.25</v>
    </oc>
    <nc r="EC32">
      <v>48.08287</v>
    </nc>
  </rcc>
  <rcc rId="28654" sId="2" numFmtId="4">
    <oc r="EE32">
      <v>74220.187489999997</v>
    </oc>
    <nc r="EE32">
      <v>74428.31005</v>
    </nc>
  </rcc>
  <rcc rId="28655" sId="2" numFmtId="4">
    <oc r="EF32">
      <v>5534.8211499999998</v>
    </oc>
    <nc r="EF32">
      <v>5956.2906300000004</v>
    </nc>
  </rcc>
  <rcc rId="28656" sId="2" numFmtId="4">
    <oc r="EH32">
      <v>61090.815820000003</v>
    </oc>
    <nc r="EH32">
      <v>60969.058819999998</v>
    </nc>
  </rcc>
  <rcc rId="28657" sId="2" numFmtId="4">
    <oc r="EI32">
      <v>3195.6502300000002</v>
    </oc>
    <nc r="EI32">
      <v>4031.14536</v>
    </nc>
  </rcc>
  <rcc rId="28658" sId="2" numFmtId="4">
    <oc r="EK32">
      <v>42278.3197</v>
    </oc>
    <nc r="EK32">
      <v>42332.3197</v>
    </nc>
  </rcc>
  <rcc rId="28659" sId="2" numFmtId="4">
    <oc r="EL32">
      <v>8086.4426400000002</v>
    </oc>
    <nc r="EL32">
      <v>9665.8840400000008</v>
    </nc>
  </rcc>
  <rcc rId="28660" sId="2" numFmtId="4">
    <oc r="EQ32">
      <v>171.024</v>
    </oc>
    <nc r="EQ32">
      <v>170.97057000000001</v>
    </nc>
  </rcc>
  <rcc rId="28661" sId="2" numFmtId="4">
    <oc r="EX32">
      <v>819.16378999999995</v>
    </oc>
    <nc r="EX32">
      <v>1125.0451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28181" sId="13">
    <oc r="A1" t="inlineStr">
      <is>
        <t xml:space="preserve">                     Анализ исполнения бюджета Хорнойского сельского поселения на 01.05.2020 г.</t>
      </is>
    </oc>
    <nc r="A1" t="inlineStr">
      <is>
        <t xml:space="preserve">                     Анализ исполнения бюджета Хорнойского сельского поселения на 01.06.2020 г.</t>
      </is>
    </nc>
  </rcc>
  <rcc rId="28182" sId="13">
    <oc r="D3" t="inlineStr">
      <is>
        <t>исполнен на 01.05.2020 г.</t>
      </is>
    </oc>
    <nc r="D3" t="inlineStr">
      <is>
        <t>исполнен на 01.06.2020 г.</t>
      </is>
    </nc>
  </rcc>
  <rcc rId="28183" sId="13">
    <oc r="D52" t="inlineStr">
      <is>
        <t>исполнено на 01.05.2020 г.</t>
      </is>
    </oc>
    <nc r="D52" t="inlineStr">
      <is>
        <t>исполнено на 01.06.2020 г.</t>
      </is>
    </nc>
  </rcc>
  <rcc rId="28184" sId="13" numFmtId="4">
    <oc r="D6">
      <v>4.6650299999999998</v>
    </oc>
    <nc r="D6">
      <v>6.36585</v>
    </nc>
  </rcc>
  <rcc rId="28185" sId="13" numFmtId="4">
    <oc r="D9">
      <v>0.33113999999999999</v>
    </oc>
    <nc r="D9">
      <v>0.42643999999999999</v>
    </nc>
  </rcc>
  <rcc rId="28186" sId="13" numFmtId="4">
    <oc r="D10">
      <v>75.888829999999999</v>
    </oc>
    <nc r="D10">
      <v>89.015219999999999</v>
    </nc>
  </rcc>
  <rcc rId="28187" sId="13" numFmtId="4">
    <oc r="D11">
      <v>-10.874790000000001</v>
    </oc>
    <nc r="D11">
      <v>-14.02937</v>
    </nc>
  </rcc>
  <rcc rId="28188" sId="13" numFmtId="4">
    <oc r="D16">
      <v>35.926969999999997</v>
    </oc>
    <nc r="D16">
      <v>36.863169999999997</v>
    </nc>
  </rcc>
  <rcc rId="28189" sId="13" numFmtId="4">
    <oc r="D18">
      <v>1.85</v>
    </oc>
    <nc r="D18">
      <v>2.2000000000000002</v>
    </nc>
  </rcc>
  <rcc rId="28190" sId="13" numFmtId="4">
    <oc r="D27">
      <v>5.3333000000000004</v>
    </oc>
    <nc r="D27">
      <v>8.6933000000000007</v>
    </nc>
  </rcc>
  <rcc rId="28191" sId="13" numFmtId="4">
    <oc r="D39">
      <v>452.82400000000001</v>
    </oc>
    <nc r="D39">
      <v>566.03</v>
    </nc>
  </rcc>
  <rcc rId="28192" sId="13" numFmtId="4">
    <oc r="D43">
      <v>29.950399999999998</v>
    </oc>
    <nc r="D43">
      <v>37.500399999999999</v>
    </nc>
  </rcc>
  <rfmt sheetId="13" sqref="D49">
    <dxf>
      <numFmt numFmtId="165" formatCode="_(* #,##0.00_);_(* \(#,##0.00\);_(* &quot;-&quot;??_);_(@_)"/>
    </dxf>
  </rfmt>
  <rfmt sheetId="13" sqref="D49">
    <dxf>
      <numFmt numFmtId="186" formatCode="_(* #,##0.000_);_(* \(#,##0.000\);_(* &quot;-&quot;??_);_(@_)"/>
    </dxf>
  </rfmt>
  <rfmt sheetId="13" sqref="D49">
    <dxf>
      <numFmt numFmtId="175" formatCode="_(* #,##0.0000_);_(* \(#,##0.0000\);_(* &quot;-&quot;??_);_(@_)"/>
    </dxf>
  </rfmt>
  <rfmt sheetId="13" sqref="D49">
    <dxf>
      <numFmt numFmtId="176" formatCode="_(* #,##0.00000_);_(* \(#,##0.00000\);_(* &quot;-&quot;??_);_(@_)"/>
    </dxf>
  </rfmt>
  <rfmt sheetId="13" sqref="D49">
    <dxf>
      <numFmt numFmtId="182" formatCode="_(* #,##0.000000_);_(* \(#,##0.000000\);_(* &quot;-&quot;??_);_(@_)"/>
    </dxf>
  </rfmt>
  <rfmt sheetId="13" sqref="D49">
    <dxf>
      <numFmt numFmtId="176" formatCode="_(* #,##0.00000_);_(* \(#,##0.00000\);_(* &quot;-&quot;??_);_(@_)"/>
    </dxf>
  </rfmt>
  <rrc rId="28193" sId="13" ref="A28:XFD28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4" sId="13" ref="A28:XFD28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9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9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9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9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9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9:$XFD$37" dn="Z_1718F1EE_9F48_4DBE_9531_3B70F9C4A5DD_.wvu.Rows" sId="13"/>
    <rfmt sheetId="13" xfDxf="1" s="1" sqref="A28:XFD2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8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5" sId="13" ref="A29:XFD29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6" sId="13" ref="A29:XFD29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8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  <rfmt sheetId="13" xfDxf="1" s="1" sqref="A29:XFD2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9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7" sId="13" ref="A34:XFD34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8" sId="13" ref="A34:XFD34" action="insert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</rrc>
  <rfmt sheetId="13" sqref="A34" start="0" length="2147483647">
    <dxf>
      <font>
        <b/>
      </font>
    </dxf>
  </rfmt>
  <rcc rId="28199" sId="13">
    <nc r="A34">
      <v>1160000000</v>
    </nc>
  </rcc>
  <rcc rId="28200" sId="13">
    <nc r="B34" t="inlineStr">
      <is>
        <t>ШТРАФЫ,САНКЦИИ,ВОЗМЕЩЕНИЕ УЩЕРБА</t>
      </is>
    </nc>
  </rcc>
  <rcc rId="28201" sId="13">
    <nc r="A35">
      <v>1160700001</v>
    </nc>
  </rcc>
  <rfmt sheetId="13" sqref="B34" start="0" length="2147483647">
    <dxf>
      <font>
        <b/>
      </font>
    </dxf>
  </rfmt>
  <rcc rId="28202" sId="13">
    <nc r="B35" t="inlineStr">
      <is>
        <t>Штрафы,неустойки,пени, уплаченные в соответствии с законом или договорам</t>
      </is>
    </nc>
  </rcc>
  <rcc rId="28203" sId="13" numFmtId="4">
    <nc r="D35">
      <v>0.11022999999999999</v>
    </nc>
  </rcc>
  <rcc rId="28204" sId="13">
    <nc r="D34">
      <f>SUM(D35)</f>
    </nc>
  </rcc>
  <rcc rId="28205" sId="13">
    <oc r="D25">
      <f>D27+D29+D36</f>
    </oc>
    <nc r="D25">
      <f>D26+D29+D36+D34</f>
    </nc>
  </rcc>
  <rfmt sheetId="13" sqref="D34" start="0" length="2147483647">
    <dxf>
      <font>
        <b/>
      </font>
    </dxf>
  </rfmt>
  <rfmt sheetId="13" sqref="D7">
    <dxf>
      <numFmt numFmtId="2" formatCode="0.00"/>
    </dxf>
  </rfmt>
  <rfmt sheetId="13" sqref="D7">
    <dxf>
      <numFmt numFmtId="183" formatCode="0.000"/>
    </dxf>
  </rfmt>
  <rfmt sheetId="13" sqref="D7">
    <dxf>
      <numFmt numFmtId="174" formatCode="0.0000"/>
    </dxf>
  </rfmt>
  <rfmt sheetId="13" sqref="D7">
    <dxf>
      <numFmt numFmtId="168" formatCode="0.00000"/>
    </dxf>
  </rfmt>
  <rcc rId="28206" sId="13" numFmtId="4">
    <oc r="D8">
      <v>55.191630000000004</v>
    </oc>
    <nc r="D8">
      <v>66.959000000000003</v>
    </nc>
  </rcc>
  <rcc rId="28207" sId="13" numFmtId="34">
    <oc r="D58">
      <v>324.89476999999999</v>
    </oc>
    <nc r="D58">
      <v>367.48761999999999</v>
    </nc>
  </rcc>
  <rcc rId="28208" sId="13" numFmtId="34">
    <oc r="D65">
      <v>29.754899999999999</v>
    </oc>
    <nc r="D65">
      <v>33.58652</v>
    </nc>
  </rcc>
  <rcc rId="28209" sId="13" numFmtId="34">
    <oc r="D82">
      <v>413.88375000000002</v>
    </oc>
    <nc r="D82">
      <v>489.62313999999998</v>
    </nc>
  </rcc>
  <rfmt sheetId="13" sqref="D98">
    <dxf>
      <numFmt numFmtId="165" formatCode="_(* #,##0.00_);_(* \(#,##0.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65" formatCode="_(* #,##0.00_);_(* \(#,##0.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Хор!$19:$24,Хор!$28:$37,Хор!$42:$42,Хор!$48:$50,Хор!$57:$57,Хор!$59:$60,Хор!$67:$68,Хор!$78:$79,Хор!$83:$87,Хор!$90:$97,Хор!$144:$144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cc rId="24974" sId="6" numFmtId="4">
    <oc r="D6">
      <v>16.251290000000001</v>
    </oc>
    <nc r="D6">
      <v>22.660129999999999</v>
    </nc>
  </rcc>
  <rcc rId="24975" sId="6" numFmtId="4">
    <oc r="D8">
      <v>73.40204</v>
    </oc>
    <nc r="D8">
      <v>99.853269999999995</v>
    </nc>
  </rcc>
  <rcc rId="24976" sId="6" numFmtId="4">
    <oc r="D9">
      <v>0.47850999999999999</v>
    </oc>
    <nc r="D9">
      <v>0.59904999999999997</v>
    </nc>
  </rcc>
  <rcc rId="24977" sId="6" numFmtId="4">
    <oc r="D10">
      <v>103.02366000000001</v>
    </oc>
    <nc r="D10">
      <v>137.29886999999999</v>
    </nc>
  </rcc>
  <rcc rId="24978" sId="6" numFmtId="4">
    <oc r="D11">
      <v>-15.1617</v>
    </oc>
    <nc r="D11">
      <v>-19.674769999999999</v>
    </nc>
  </rcc>
  <rcc rId="24979" sId="6" numFmtId="4">
    <oc r="D15">
      <v>34.024850000000001</v>
    </oc>
    <nc r="D15">
      <v>34.572339999999997</v>
    </nc>
  </rcc>
  <rcc rId="24980" sId="6" numFmtId="4">
    <oc r="D16">
      <v>61.583289999999998</v>
    </oc>
    <nc r="D16">
      <v>77.582800000000006</v>
    </nc>
  </rcc>
  <rcc rId="24981" sId="6" numFmtId="4">
    <oc r="D29">
      <v>18.690449999999998</v>
    </oc>
    <nc r="D29">
      <v>21.240600000000001</v>
    </nc>
  </rcc>
  <rfmt sheetId="6" sqref="A40">
    <dxf>
      <numFmt numFmtId="0" formatCode="General"/>
    </dxf>
  </rfmt>
  <rcc rId="24982" sId="6" numFmtId="4">
    <oc r="D40">
      <v>12.97</v>
    </oc>
    <nc r="D40">
      <v>0</v>
    </nc>
  </rcc>
  <rcc rId="24983" sId="6" numFmtId="4">
    <oc r="D43">
      <v>426.69299999999998</v>
    </oc>
    <nc r="D43">
      <v>568.92399999999998</v>
    </nc>
  </rcc>
  <rfmt sheetId="6" sqref="C42">
    <dxf>
      <numFmt numFmtId="168" formatCode="0.00000"/>
    </dxf>
  </rfmt>
  <rcc rId="24984" sId="6" numFmtId="4">
    <oc r="C46">
      <v>2768.4265500000001</v>
    </oc>
    <nc r="C46">
      <v>4155.3265499999998</v>
    </nc>
  </rcc>
  <rcc rId="24985" sId="6" numFmtId="4">
    <oc r="D46">
      <v>153.9</v>
    </oc>
    <nc r="D46">
      <v>153.851</v>
    </nc>
  </rcc>
  <rcc rId="24986" sId="6" numFmtId="4">
    <oc r="D47">
      <v>44.799900000000001</v>
    </oc>
    <nc r="D47">
      <v>59.899900000000002</v>
    </nc>
  </rcc>
  <rcc rId="24987" sId="6" numFmtId="4">
    <oc r="C49">
      <v>213.81728000000001</v>
    </oc>
    <nc r="C49">
      <v>237.19728000000001</v>
    </nc>
  </rcc>
  <rcc rId="24988" sId="6" numFmtId="4">
    <nc r="D49">
      <v>46.88</v>
    </nc>
  </rcc>
  <rcc rId="24989" sId="6" numFmtId="4">
    <oc r="D60">
      <v>296.45096999999998</v>
    </oc>
    <nc r="D60">
      <v>468.37329</v>
    </nc>
  </rcc>
  <rcc rId="24990" sId="6" numFmtId="4">
    <oc r="D67">
      <v>35.58652</v>
    </oc>
    <nc r="D67">
      <v>59.509779999999999</v>
    </nc>
  </rcc>
  <rcc rId="24991" sId="6" numFmtId="4">
    <oc r="C77">
      <v>2175.72147</v>
    </oc>
    <nc r="C77">
      <v>3562.62147</v>
    </nc>
  </rcc>
  <rcc rId="24992" sId="6" numFmtId="4">
    <oc r="D78">
      <v>16.25</v>
    </oc>
    <nc r="D78">
      <v>28.455739999999999</v>
    </nc>
  </rcc>
  <rcc rId="24993" sId="6" numFmtId="4">
    <oc r="C84">
      <v>4175.9804000000004</v>
    </oc>
    <nc r="C84">
      <v>4199.3603999999996</v>
    </nc>
  </rcc>
  <rcc rId="24994" sId="6" numFmtId="4">
    <oc r="D84">
      <v>77.107420000000005</v>
    </oc>
    <nc r="D84">
      <v>232.08548999999999</v>
    </nc>
  </rcc>
  <rcc rId="24995" sId="6" numFmtId="4">
    <oc r="D86">
      <v>425.57362000000001</v>
    </oc>
    <nc r="D86">
      <v>576.56930999999997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.xml><?xml version="1.0" encoding="utf-8"?>
<revisions xmlns="http://schemas.openxmlformats.org/spreadsheetml/2006/main" xmlns:r="http://schemas.openxmlformats.org/officeDocument/2006/relationships">
  <rcc rId="24599" sId="19">
    <oc r="D51" t="inlineStr">
      <is>
        <t>исполнено на 01.04.2020 г.</t>
      </is>
    </oc>
    <nc r="D51" t="inlineStr">
      <is>
        <t>исполнено на 01.05.2020 г.</t>
      </is>
    </nc>
  </rcc>
  <rcc rId="24600" sId="19">
    <oc r="D3" t="inlineStr">
      <is>
        <t>исполнен на 01.04.2020 г.</t>
      </is>
    </oc>
    <nc r="D3" t="inlineStr">
      <is>
        <t>исполнен на 01.05.2020 г.</t>
      </is>
    </nc>
  </rcc>
  <rcc rId="24601" sId="19">
    <oc r="A1" t="inlineStr">
      <is>
        <t xml:space="preserve">                     Анализ исполнения бюджета Ярославского сельского поселения на 01.04.2020 г.</t>
      </is>
    </oc>
    <nc r="A1" t="inlineStr">
      <is>
        <t xml:space="preserve">                     Анализ исполнения бюджета Ярославского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24314" sId="11">
    <oc r="D54" t="inlineStr">
      <is>
        <t>исполнено на 01.04.2020 г.</t>
      </is>
    </oc>
    <nc r="D54" t="inlineStr">
      <is>
        <t>исполнено на 01.05.2020 г.</t>
      </is>
    </nc>
  </rcc>
  <rcc rId="24315" sId="11">
    <oc r="D3" t="inlineStr">
      <is>
        <t>исполнен на 01.04.2020 г.</t>
      </is>
    </oc>
    <nc r="D3" t="inlineStr">
      <is>
        <t>исполнен на 01.05.2020 г.</t>
      </is>
    </nc>
  </rcc>
  <rcc rId="24316" sId="11">
    <oc r="A1" t="inlineStr">
      <is>
        <t xml:space="preserve">                     Анализ исполнения бюджета Сятракасинского сельского поселения на 01.04.2020 г.</t>
      </is>
    </oc>
    <nc r="A1" t="inlineStr">
      <is>
        <t xml:space="preserve">                     Анализ исполнения бюджета Сятракасинского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28691" sId="3" numFmtId="4">
    <oc r="D79">
      <v>0</v>
    </oc>
    <nc r="D79">
      <v>5.3973599999999999</v>
    </nc>
  </rcc>
  <rcc rId="28692" sId="3" numFmtId="4">
    <oc r="D80">
      <v>6412.0562600000003</v>
    </oc>
    <nc r="D80">
      <v>8271.7438199999997</v>
    </nc>
  </rcc>
  <rcc rId="28693" sId="3" numFmtId="4">
    <oc r="D82">
      <v>1878.8345400000001</v>
    </oc>
    <nc r="D82">
      <v>2251.6496099999999</v>
    </nc>
  </rcc>
  <rcc rId="28694" sId="3" numFmtId="4">
    <oc r="D85">
      <v>5716.7020000000002</v>
    </oc>
    <nc r="D85">
      <v>7106.1019999999999</v>
    </nc>
  </rcc>
  <rcc rId="28695" sId="3" numFmtId="4">
    <oc r="D87">
      <v>718.8</v>
    </oc>
    <nc r="D87">
      <v>900</v>
    </nc>
  </rcc>
  <rcc rId="28696" sId="3" numFmtId="4">
    <oc r="D90">
      <v>624.16756999999996</v>
    </oc>
    <nc r="D90">
      <v>648.47329999999999</v>
    </nc>
  </rcc>
  <rcc rId="28697" sId="3" numFmtId="4">
    <oc r="D91">
      <v>686.98307999999997</v>
    </oc>
    <nc r="D91">
      <v>895.42733999999996</v>
    </nc>
  </rcc>
  <rcc rId="28698" sId="3" numFmtId="4">
    <oc r="D93">
      <v>88.858000000000004</v>
    </oc>
    <nc r="D93">
      <v>276.73255999999998</v>
    </nc>
  </rcc>
  <rcc rId="28699" sId="3" numFmtId="4">
    <oc r="D99">
      <v>11073.137419999999</v>
    </oc>
    <nc r="D99">
      <v>13221.83293</v>
    </nc>
  </rcc>
  <rcc rId="28700" sId="3" numFmtId="4">
    <oc r="D100">
      <v>275.73599999999999</v>
    </oc>
    <nc r="D100">
      <v>276.40600000000001</v>
    </nc>
  </rcc>
  <rcc rId="28701" sId="3" numFmtId="4">
    <oc r="D102">
      <v>104.60775</v>
    </oc>
    <nc r="D102">
      <v>222.91938999999999</v>
    </nc>
  </rcc>
  <rcc rId="28702" sId="3" numFmtId="4">
    <oc r="D106">
      <v>0</v>
    </oc>
    <nc r="D106">
      <v>50</v>
    </nc>
  </rcc>
  <rcc rId="28703" sId="3" numFmtId="4">
    <oc r="D109">
      <v>99450.433290000001</v>
    </oc>
    <nc r="D109">
      <v>140052.79058</v>
    </nc>
  </rcc>
  <rcc rId="28704" sId="3" numFmtId="4">
    <oc r="D110">
      <v>7650.6117899999999</v>
    </oc>
    <nc r="D110">
      <v>8645.6168500000003</v>
    </nc>
  </rcc>
  <rcc rId="28705" sId="3" numFmtId="4">
    <oc r="D112">
      <v>634.62816999999995</v>
    </oc>
    <nc r="D112">
      <v>948.62734999999998</v>
    </nc>
  </rcc>
  <rcc rId="28706" sId="3" numFmtId="4">
    <oc r="D114">
      <v>15507.675810000001</v>
    </oc>
    <nc r="D114">
      <v>18891.371009999999</v>
    </nc>
  </rcc>
  <rcc rId="28707" sId="3" numFmtId="4">
    <oc r="D115">
      <v>271.29084</v>
    </oc>
    <nc r="D115">
      <v>415.47084000000001</v>
    </nc>
  </rcc>
  <rcc rId="28708" sId="3" numFmtId="4">
    <oc r="D117">
      <v>17.716709999999999</v>
    </oc>
    <nc r="D117">
      <v>23.62228</v>
    </nc>
  </rcc>
  <rcc rId="28709" sId="3" numFmtId="4">
    <oc r="D118">
      <v>4087.6860200000001</v>
    </oc>
    <nc r="D118">
      <v>4939.5580200000004</v>
    </nc>
  </rcc>
  <rcc rId="28710" sId="3" numFmtId="4">
    <oc r="D119">
      <v>3791.7333100000001</v>
    </oc>
    <nc r="D119">
      <v>7819.9133099999999</v>
    </nc>
  </rcc>
  <rcc rId="28711" sId="3" numFmtId="4">
    <oc r="D123">
      <v>2440.0326399999999</v>
    </oc>
    <nc r="D123">
      <v>3175.8516399999999</v>
    </nc>
  </rcc>
  <rcc rId="28712" sId="3" numFmtId="4">
    <oc r="D132">
      <v>9835.8340000000007</v>
    </oc>
    <nc r="D132">
      <v>12294.7925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D135">
    <dxf>
      <numFmt numFmtId="168" formatCode="0.00000"/>
    </dxf>
  </rfmt>
  <rfmt sheetId="3" sqref="D78">
    <dxf>
      <numFmt numFmtId="2" formatCode="0.00"/>
    </dxf>
  </rfmt>
  <rfmt sheetId="3" sqref="D78">
    <dxf>
      <numFmt numFmtId="183" formatCode="0.000"/>
    </dxf>
  </rfmt>
  <rfmt sheetId="3" sqref="D78">
    <dxf>
      <numFmt numFmtId="174" formatCode="0.0000"/>
    </dxf>
  </rfmt>
  <rfmt sheetId="3" sqref="D78">
    <dxf>
      <numFmt numFmtId="168" formatCode="0.00000"/>
    </dxf>
  </rfmt>
  <rfmt sheetId="3" sqref="D78">
    <dxf>
      <numFmt numFmtId="173" formatCode="0.000000"/>
    </dxf>
  </rfmt>
  <rfmt sheetId="3" sqref="D78">
    <dxf>
      <numFmt numFmtId="168" formatCode="0.00000"/>
    </dxf>
  </rfmt>
  <rfmt sheetId="3" sqref="D88">
    <dxf>
      <numFmt numFmtId="2" formatCode="0.00"/>
    </dxf>
  </rfmt>
  <rfmt sheetId="3" sqref="D88">
    <dxf>
      <numFmt numFmtId="183" formatCode="0.000"/>
    </dxf>
  </rfmt>
  <rfmt sheetId="3" sqref="D88">
    <dxf>
      <numFmt numFmtId="174" formatCode="0.0000"/>
    </dxf>
  </rfmt>
  <rfmt sheetId="3" sqref="D94">
    <dxf>
      <numFmt numFmtId="2" formatCode="0.00"/>
    </dxf>
  </rfmt>
  <rfmt sheetId="3" sqref="D94">
    <dxf>
      <numFmt numFmtId="183" formatCode="0.000"/>
    </dxf>
  </rfmt>
  <rfmt sheetId="3" sqref="D94">
    <dxf>
      <numFmt numFmtId="174" formatCode="0.0000"/>
    </dxf>
  </rfmt>
  <rfmt sheetId="3" sqref="D94">
    <dxf>
      <numFmt numFmtId="168" formatCode="0.00000"/>
    </dxf>
  </rfmt>
  <rfmt sheetId="3" sqref="D101">
    <dxf>
      <numFmt numFmtId="2" formatCode="0.00"/>
    </dxf>
  </rfmt>
  <rfmt sheetId="3" sqref="D101">
    <dxf>
      <numFmt numFmtId="183" formatCode="0.000"/>
    </dxf>
  </rfmt>
  <rfmt sheetId="3" sqref="D101">
    <dxf>
      <numFmt numFmtId="174" formatCode="0.0000"/>
    </dxf>
  </rfmt>
  <rfmt sheetId="3" sqref="D101">
    <dxf>
      <numFmt numFmtId="168" formatCode="0.00000"/>
    </dxf>
  </rfmt>
  <rfmt sheetId="3" sqref="D107">
    <dxf>
      <numFmt numFmtId="2" formatCode="0.00"/>
    </dxf>
  </rfmt>
  <rfmt sheetId="3" sqref="D107">
    <dxf>
      <numFmt numFmtId="183" formatCode="0.000"/>
    </dxf>
  </rfmt>
  <rfmt sheetId="3" sqref="D107">
    <dxf>
      <numFmt numFmtId="174" formatCode="0.0000"/>
    </dxf>
  </rfmt>
  <rfmt sheetId="3" sqref="D107">
    <dxf>
      <numFmt numFmtId="168" formatCode="0.00000"/>
    </dxf>
  </rfmt>
  <rcc rId="28713" sId="3" numFmtId="4">
    <oc r="D108">
      <v>33588.1495</v>
    </oc>
    <nc r="D108">
      <v>48918.248500000002</v>
    </nc>
  </rcc>
  <rfmt sheetId="3" sqref="D113">
    <dxf>
      <numFmt numFmtId="2" formatCode="0.00"/>
    </dxf>
  </rfmt>
  <rfmt sheetId="3" sqref="D113">
    <dxf>
      <numFmt numFmtId="183" formatCode="0.000"/>
    </dxf>
  </rfmt>
  <rfmt sheetId="3" sqref="D113">
    <dxf>
      <numFmt numFmtId="174" formatCode="0.0000"/>
    </dxf>
  </rfmt>
  <rfmt sheetId="3" sqref="D113">
    <dxf>
      <numFmt numFmtId="168" formatCode="0.00000"/>
    </dxf>
  </rfmt>
  <rfmt sheetId="3" sqref="D116">
    <dxf>
      <numFmt numFmtId="2" formatCode="0.00"/>
    </dxf>
  </rfmt>
  <rfmt sheetId="3" sqref="D116">
    <dxf>
      <numFmt numFmtId="183" formatCode="0.000"/>
    </dxf>
  </rfmt>
  <rfmt sheetId="3" sqref="D116">
    <dxf>
      <numFmt numFmtId="174" formatCode="0.0000"/>
    </dxf>
  </rfmt>
  <rfmt sheetId="3" sqref="D116">
    <dxf>
      <numFmt numFmtId="168" formatCode="0.00000"/>
    </dxf>
  </rfmt>
  <rfmt sheetId="3" sqref="D116">
    <dxf>
      <numFmt numFmtId="173" formatCode="0.000000"/>
    </dxf>
  </rfmt>
  <rfmt sheetId="3" sqref="D116">
    <dxf>
      <numFmt numFmtId="168" formatCode="0.00000"/>
    </dxf>
  </rfmt>
  <rcc rId="28714" sId="3" numFmtId="4">
    <oc r="D120">
      <v>55.442079999999997</v>
    </oc>
    <nc r="D120">
      <v>64.632080000000002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c rId="24631" sId="1">
    <oc r="A1" t="inlineStr">
      <is>
        <t>Анализ исполнения консолидированного бюджета Моргаушского районана 01.04.2020 г.</t>
      </is>
    </oc>
    <nc r="A1" t="inlineStr">
      <is>
        <t>Анализ исполнения консолидированного бюджета Моргаушского районана 01.05.2020 г.</t>
      </is>
    </nc>
  </rcc>
  <rcc rId="24632" sId="1">
    <oc r="D3" t="inlineStr">
      <is>
        <t>исполнено на 01.04.2020 г.</t>
      </is>
    </oc>
    <nc r="D3" t="inlineStr">
      <is>
        <t>исполнено на 01.05.2020 г.</t>
      </is>
    </nc>
  </rcc>
  <rcc rId="24633" sId="1">
    <oc r="G3" t="inlineStr">
      <is>
        <t>исполнено на 01.04.2020 г.</t>
      </is>
    </oc>
    <nc r="G3" t="inlineStr">
      <is>
        <t>исполнено на 01.05.2020 г.</t>
      </is>
    </nc>
  </rcc>
  <rcc rId="24634" sId="1">
    <oc r="J3" t="inlineStr">
      <is>
        <t>исполнено на 01.04.2020 г.</t>
      </is>
    </oc>
    <nc r="J3" t="inlineStr">
      <is>
        <t>исполнено на 01.05.2020 г.</t>
      </is>
    </nc>
  </rcc>
  <rcc rId="24635" sId="3" numFmtId="4">
    <oc r="D6">
      <v>26258.208279999999</v>
    </oc>
    <nc r="D6">
      <v>36487.36924</v>
    </nc>
  </rcc>
  <rcc rId="24636" sId="3" numFmtId="4">
    <oc r="D8">
      <v>560.52464999999995</v>
    </oc>
    <nc r="D8">
      <v>762.51611000000003</v>
    </nc>
  </rcc>
  <rcc rId="24637" sId="3" numFmtId="4">
    <oc r="D9">
      <v>3.6540400000000002</v>
    </oc>
    <nc r="D9">
      <v>4.5745899999999997</v>
    </nc>
  </rcc>
  <rcc rId="24638" sId="3" numFmtId="4">
    <oc r="D10">
      <v>786.72616000000005</v>
    </oc>
    <nc r="D10">
      <v>1048.46407</v>
    </nc>
  </rcc>
  <rcc rId="24639" sId="3" numFmtId="4">
    <oc r="D11">
      <v>-115.78028</v>
    </oc>
    <nc r="D11">
      <v>-150.24388999999999</v>
    </nc>
  </rcc>
  <rcc rId="24640" sId="3" numFmtId="4">
    <oc r="D13">
      <v>345.60734000000002</v>
    </oc>
    <nc r="D13">
      <v>531.36558000000002</v>
    </nc>
  </rcc>
  <rcc rId="24641" sId="3" numFmtId="4">
    <oc r="D14">
      <v>1292.9669100000001</v>
    </oc>
    <nc r="D14">
      <v>2646.35464</v>
    </nc>
  </rcc>
  <rcc rId="24642" sId="3" numFmtId="4">
    <oc r="D15">
      <v>516.00652000000002</v>
    </oc>
    <nc r="D15">
      <v>798.38652000000002</v>
    </nc>
  </rcc>
  <rcc rId="24643" sId="3" numFmtId="4">
    <oc r="D16">
      <v>26.268000000000001</v>
    </oc>
    <nc r="D16">
      <v>37.21</v>
    </nc>
  </rcc>
  <rcc rId="24644" sId="3" numFmtId="4">
    <oc r="D20">
      <v>259.87506000000002</v>
    </oc>
    <nc r="D20">
      <v>305.38414999999998</v>
    </nc>
  </rcc>
  <rcc rId="24645" sId="3" numFmtId="4">
    <oc r="D23">
      <v>516.72473000000002</v>
    </oc>
    <nc r="D23">
      <v>554.16201999999998</v>
    </nc>
  </rcc>
  <rcc rId="24646" sId="3" numFmtId="4">
    <oc r="D25">
      <v>782.17858999999999</v>
    </oc>
    <nc r="D25">
      <v>863.10937000000001</v>
    </nc>
  </rcc>
  <rcc rId="24647" sId="3" numFmtId="4">
    <oc r="D27">
      <v>152.95875000000001</v>
    </oc>
    <nc r="D27">
      <v>155.34375</v>
    </nc>
  </rcc>
  <rcc rId="24648" sId="3" numFmtId="4">
    <oc r="D26">
      <v>0.6</v>
    </oc>
    <nc r="D26">
      <v>0</v>
    </nc>
  </rcc>
  <rcc rId="24649" sId="3" numFmtId="4">
    <oc r="D37">
      <v>2069.8519900000001</v>
    </oc>
    <nc r="D37">
      <v>2325.4526799999999</v>
    </nc>
  </rcc>
  <rcc rId="24650" sId="3" numFmtId="4">
    <oc r="D38">
      <v>50.951700000000002</v>
    </oc>
    <nc r="D38">
      <v>67.561000000000007</v>
    </nc>
  </rcc>
  <rcc rId="24651" sId="3" numFmtId="4">
    <oc r="D42">
      <v>129.06229999999999</v>
    </oc>
    <nc r="D42">
      <v>166.16732999999999</v>
    </nc>
  </rcc>
  <rcc rId="24652" sId="3" numFmtId="4">
    <oc r="D44">
      <v>204.95993000000001</v>
    </oc>
    <nc r="D44">
      <v>275.63258999999999</v>
    </nc>
  </rcc>
  <rcc rId="24653" sId="3" numFmtId="4">
    <oc r="D50">
      <v>72.722740000000002</v>
    </oc>
    <nc r="D50">
      <v>1517.81429</v>
    </nc>
  </rcc>
  <rcc rId="24654" sId="3" numFmtId="4">
    <oc r="D55">
      <v>680.92385000000002</v>
    </oc>
    <nc r="D55">
      <v>902.90674000000001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4.xml><?xml version="1.0" encoding="utf-8"?>
<revisions xmlns="http://schemas.openxmlformats.org/spreadsheetml/2006/main" xmlns:r="http://schemas.openxmlformats.org/officeDocument/2006/relationships">
  <rcc rId="27211" sId="7" numFmtId="34">
    <oc r="D6">
      <v>127.6493</v>
    </oc>
    <nc r="D6">
      <v>158.83373</v>
    </nc>
  </rcc>
  <rcc rId="27212" sId="7" numFmtId="34">
    <oc r="D8">
      <v>119.09772</v>
    </oc>
    <nc r="D8">
      <v>144.49043</v>
    </nc>
  </rcc>
  <rcc rId="27213" sId="7" numFmtId="34">
    <oc r="D9">
      <v>0.71450000000000002</v>
    </oc>
    <nc r="D9">
      <v>0.92013999999999996</v>
    </nc>
  </rcc>
  <rcc rId="27214" sId="7" numFmtId="34">
    <oc r="D10">
      <v>163.76009999999999</v>
    </oc>
    <nc r="D10">
      <v>192.08545000000001</v>
    </nc>
  </rcc>
  <rcc rId="27215" sId="7" numFmtId="4">
    <oc r="D11">
      <v>-23.466629999999999</v>
    </oc>
    <nc r="D11">
      <v>-30.273849999999999</v>
    </nc>
  </rcc>
  <rcc rId="27216" sId="7" numFmtId="34">
    <oc r="D15">
      <v>20.59299</v>
    </oc>
    <nc r="D15">
      <v>22.46106</v>
    </nc>
  </rcc>
  <rcc rId="27217" sId="7" numFmtId="34">
    <oc r="D16">
      <v>777.06074000000001</v>
    </oc>
    <nc r="D16">
      <v>897.69426999999996</v>
    </nc>
  </rcc>
  <rcc rId="27218" sId="7" numFmtId="34">
    <oc r="C27">
      <v>115.5</v>
    </oc>
    <nc r="C27">
      <v>215.5</v>
    </nc>
  </rcc>
  <rcc rId="27219" sId="7" numFmtId="4">
    <oc r="D27">
      <v>62.654000000000003</v>
    </oc>
    <nc r="D27">
      <v>70.754000000000005</v>
    </nc>
  </rcc>
  <rcc rId="27220" sId="7" numFmtId="4">
    <oc r="D28">
      <v>4</v>
    </oc>
    <nc r="D28">
      <v>5</v>
    </nc>
  </rcc>
  <rcc rId="27221" sId="7" numFmtId="4">
    <oc r="D30">
      <v>17.827020000000001</v>
    </oc>
    <nc r="D30">
      <v>22.46527</v>
    </nc>
  </rcc>
  <rcc rId="27222" sId="7" numFmtId="34">
    <oc r="D41">
      <v>398.86</v>
    </oc>
    <nc r="D41">
      <v>498.57499999999999</v>
    </nc>
  </rcc>
  <rcc rId="27223" sId="7" numFmtId="34">
    <oc r="D45">
      <v>59.899900000000002</v>
    </oc>
    <nc r="D45">
      <v>74.999899999999997</v>
    </nc>
  </rcc>
  <rfmt sheetId="7" sqref="C50:D50">
    <dxf>
      <numFmt numFmtId="4" formatCode="#,##0.00"/>
    </dxf>
  </rfmt>
  <rfmt sheetId="7" sqref="C50:D50">
    <dxf>
      <numFmt numFmtId="187" formatCode="#,##0.000"/>
    </dxf>
  </rfmt>
  <rfmt sheetId="7" sqref="C50:D50">
    <dxf>
      <numFmt numFmtId="185" formatCode="#,##0.0000"/>
    </dxf>
  </rfmt>
  <rfmt sheetId="7" sqref="C50:D50">
    <dxf>
      <numFmt numFmtId="172" formatCode="#,##0.00000"/>
    </dxf>
  </rfmt>
  <rfmt sheetId="7" sqref="C50:D50">
    <dxf>
      <numFmt numFmtId="185" formatCode="#,##0.0000"/>
    </dxf>
  </rfmt>
  <rfmt sheetId="7" sqref="C50:D50">
    <dxf>
      <numFmt numFmtId="187" formatCode="#,##0.000"/>
    </dxf>
  </rfmt>
  <rfmt sheetId="7" sqref="C50:D50">
    <dxf>
      <numFmt numFmtId="4" formatCode="#,##0.00"/>
    </dxf>
  </rfmt>
  <rfmt sheetId="7" sqref="C50:D50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.xml><?xml version="1.0" encoding="utf-8"?>
<revisions xmlns="http://schemas.openxmlformats.org/spreadsheetml/2006/main" xmlns:r="http://schemas.openxmlformats.org/officeDocument/2006/relationships">
  <rcc rId="24474" sId="16">
    <oc r="D53" t="inlineStr">
      <is>
        <t>исполнено на 01.04.2020 г.</t>
      </is>
    </oc>
    <nc r="D53" t="inlineStr">
      <is>
        <t>исполнено на 01.05.2020 г.</t>
      </is>
    </nc>
  </rcc>
  <rcc rId="24475" sId="16">
    <oc r="D3" t="inlineStr">
      <is>
        <t>исполнен на 01.04.2020 г.</t>
      </is>
    </oc>
    <nc r="D3" t="inlineStr">
      <is>
        <t>исполнен на 01.05.2020 г.</t>
      </is>
    </nc>
  </rcc>
  <rcc rId="24476" sId="16">
    <oc r="A1" t="inlineStr">
      <is>
        <t xml:space="preserve">                     Анализ исполнения бюджета Юнгинского сельского поселения на 01.04.2020 г.</t>
      </is>
    </oc>
    <nc r="A1" t="inlineStr">
      <is>
        <t xml:space="preserve">                     Анализ исполнения бюджета Юнгинского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.xml><?xml version="1.0" encoding="utf-8"?>
<revisions xmlns="http://schemas.openxmlformats.org/spreadsheetml/2006/main" xmlns:r="http://schemas.openxmlformats.org/officeDocument/2006/relationships">
  <rcc rId="26350" sId="1" numFmtId="4">
    <oc r="C24">
      <v>691575.91272000002</v>
    </oc>
    <nc r="C24">
      <v>696866.28931999998</v>
    </nc>
  </rcc>
  <rcc rId="26351" sId="1" numFmtId="4">
    <oc r="D24">
      <v>51655.960700000003</v>
    </oc>
    <nc r="D24">
      <v>101799.01016000001</v>
    </nc>
  </rcc>
  <rcc rId="26352" sId="1" numFmtId="4">
    <oc r="C32">
      <v>144770.01444</v>
    </oc>
    <nc r="C32">
      <v>149729.54543999999</v>
    </nc>
  </rcc>
  <rcc rId="26353" sId="1" numFmtId="4">
    <oc r="D32">
      <v>9766.8146400000005</v>
    </oc>
    <nc r="D32">
      <v>13719.627570000001</v>
    </nc>
  </rcc>
  <rcc rId="26354" sId="1" numFmtId="4">
    <oc r="C33">
      <v>77964.648719999997</v>
    </oc>
    <nc r="C33">
      <v>77911.994319999998</v>
    </nc>
  </rcc>
  <rcc rId="26355" sId="1" numFmtId="4">
    <oc r="D33">
      <v>1689.3918799999999</v>
    </oc>
    <nc r="D33">
      <v>3304.2579799999999</v>
    </nc>
  </rcc>
  <rcc rId="26356" sId="1" numFmtId="4">
    <oc r="D36">
      <v>10049.38227</v>
    </oc>
    <nc r="D36">
      <v>16705.075290000001</v>
    </nc>
  </rcc>
  <rcc rId="26357" sId="1" numFmtId="4">
    <oc r="C37">
      <v>39365.292110000002</v>
    </oc>
    <nc r="C37">
      <v>39369.292110000002</v>
    </nc>
  </rcc>
  <rcc rId="26358" sId="1" numFmtId="4">
    <oc r="D37">
      <v>1737.8190500000001</v>
    </oc>
    <nc r="D37">
      <v>7952.5781200000001</v>
    </nc>
  </rcc>
  <rcc rId="26359" sId="1" numFmtId="4">
    <oc r="D38">
      <v>1932.6331</v>
    </oc>
    <nc r="D38">
      <v>2661.53674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33176" sId="12" numFmtId="34">
    <oc r="D61">
      <v>28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32867" sId="6" numFmtId="4">
    <oc r="C83">
      <v>5899.3603999999996</v>
    </oc>
    <nc r="C83">
      <v>5979.3603999999996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.xml><?xml version="1.0" encoding="utf-8"?>
<revisions xmlns="http://schemas.openxmlformats.org/spreadsheetml/2006/main" xmlns:r="http://schemas.openxmlformats.org/officeDocument/2006/relationships">
  <rcc rId="32456" sId="19" numFmtId="34">
    <oc r="D55">
      <v>579.59812999999997</v>
    </oc>
    <nc r="D55">
      <v>724.75948000000005</v>
    </nc>
  </rcc>
  <rcc rId="32457" sId="19" numFmtId="34">
    <oc r="D58">
      <v>0</v>
    </oc>
    <nc r="D58">
      <v>24</v>
    </nc>
  </rcc>
  <rcc rId="32458" sId="19" numFmtId="34">
    <oc r="D60">
      <v>0</v>
    </oc>
    <nc r="D60">
      <v>1</v>
    </nc>
  </rcc>
  <rcc rId="32459" sId="19" numFmtId="34">
    <oc r="C66">
      <v>2</v>
    </oc>
    <nc r="C66">
      <v>6.9</v>
    </nc>
  </rcc>
  <rcc rId="32460" sId="19" numFmtId="34">
    <oc r="D66">
      <v>0</v>
    </oc>
    <nc r="D66">
      <v>6.9</v>
    </nc>
  </rcc>
  <rcc rId="32461" sId="19" numFmtId="34">
    <oc r="D67">
      <v>3</v>
    </oc>
    <nc r="D67">
      <v>4.5</v>
    </nc>
  </rcc>
  <rcc rId="32462" sId="19" numFmtId="34">
    <oc r="C71">
      <v>3531.5874199999998</v>
    </oc>
    <nc r="C71">
      <v>0</v>
    </nc>
  </rcc>
  <rcc rId="32463" sId="19" numFmtId="34">
    <oc r="C76">
      <v>0</v>
    </oc>
    <nc r="C76">
      <v>3531.5874199999998</v>
    </nc>
  </rcc>
  <rcc rId="32464" sId="19" numFmtId="34">
    <oc r="C77">
      <v>3355.431</v>
    </oc>
    <nc r="C77">
      <v>4250.5309999999999</v>
    </nc>
  </rcc>
  <rfmt sheetId="19" sqref="D95">
    <dxf>
      <numFmt numFmtId="4" formatCode="#,##0.00"/>
    </dxf>
  </rfmt>
  <rfmt sheetId="19" sqref="D95">
    <dxf>
      <numFmt numFmtId="187" formatCode="#,##0.000"/>
    </dxf>
  </rfmt>
  <rfmt sheetId="19" sqref="D95">
    <dxf>
      <numFmt numFmtId="185" formatCode="#,##0.0000"/>
    </dxf>
  </rfmt>
  <rfmt sheetId="19" sqref="D95">
    <dxf>
      <numFmt numFmtId="172" formatCode="#,##0.00000"/>
    </dxf>
  </rfmt>
  <rcc rId="32465" sId="19" numFmtId="34">
    <oc r="D62">
      <v>46.311950000000003</v>
    </oc>
    <nc r="D62">
      <v>50.352409999999999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1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42:D42">
    <dxf>
      <numFmt numFmtId="174" formatCode="0.0000"/>
    </dxf>
  </rfmt>
  <rfmt sheetId="6" sqref="C42:D42">
    <dxf>
      <numFmt numFmtId="183" formatCode="0.000"/>
    </dxf>
  </rfmt>
  <rfmt sheetId="6" sqref="C42:D42">
    <dxf>
      <numFmt numFmtId="2" formatCode="0.00"/>
    </dxf>
  </rfmt>
  <rfmt sheetId="6" sqref="C42:D4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25025" sId="7" numFmtId="34">
    <oc r="D6">
      <v>84.931830000000005</v>
    </oc>
    <nc r="D6">
      <v>127.6493</v>
    </nc>
  </rcc>
  <rcc rId="25026" sId="7" numFmtId="34">
    <oc r="D8">
      <v>87.548590000000004</v>
    </oc>
    <nc r="D8">
      <v>119.09772</v>
    </nc>
  </rcc>
  <rcc rId="25027" sId="7" numFmtId="34">
    <oc r="D9">
      <v>0.57072999999999996</v>
    </oc>
    <nc r="D9">
      <v>0.71450000000000002</v>
    </nc>
  </rcc>
  <rcc rId="25028" sId="7" numFmtId="34">
    <oc r="D10">
      <v>122.87912</v>
    </oc>
    <nc r="D10">
      <v>163.76009999999999</v>
    </nc>
  </rcc>
  <rcc rId="25029" sId="7" numFmtId="4">
    <oc r="D11">
      <v>-18.083770000000001</v>
    </oc>
    <nc r="D11">
      <v>-23.466629999999999</v>
    </nc>
  </rcc>
  <rcc rId="25030" sId="7" numFmtId="34">
    <oc r="D15">
      <v>18.861940000000001</v>
    </oc>
    <nc r="D15">
      <v>20.59299</v>
    </nc>
  </rcc>
  <rcc rId="25031" sId="7" numFmtId="34">
    <oc r="D16">
      <v>484.46793000000002</v>
    </oc>
    <nc r="D16">
      <v>777.06074000000001</v>
    </nc>
  </rcc>
  <rcc rId="25032" sId="7" numFmtId="4">
    <oc r="D28">
      <v>3</v>
    </oc>
    <nc r="D28">
      <v>4</v>
    </nc>
  </rcc>
  <rcc rId="25033" sId="7" numFmtId="34">
    <oc r="D41">
      <v>299.14499999999998</v>
    </oc>
    <nc r="D41">
      <v>398.86</v>
    </nc>
  </rcc>
  <rcc rId="25034" sId="7" numFmtId="34">
    <oc r="D43">
      <v>215.12</v>
    </oc>
    <nc r="D43">
      <v>343.815</v>
    </nc>
  </rcc>
  <rcc rId="25035" sId="7" numFmtId="34">
    <oc r="D45">
      <v>44.799900000000001</v>
    </oc>
    <nc r="D45">
      <v>59.899900000000002</v>
    </nc>
  </rcc>
  <rcc rId="25036" sId="7" numFmtId="34">
    <oc r="D57">
      <v>287.30646999999999</v>
    </oc>
    <nc r="D57">
      <v>499.63513</v>
    </nc>
  </rcc>
  <rcc rId="25037" sId="7" numFmtId="34">
    <oc r="D64">
      <v>28.936720000000001</v>
    </oc>
    <nc r="D64">
      <v>56.523240000000001</v>
    </nc>
  </rcc>
  <rcc rId="25038" sId="7" numFmtId="34">
    <oc r="D73">
      <v>55</v>
    </oc>
    <nc r="D73">
      <v>125</v>
    </nc>
  </rcc>
  <rcc rId="25039" sId="7" numFmtId="34">
    <oc r="D74">
      <v>253.32149999999999</v>
    </oc>
    <nc r="D74">
      <v>382.01650000000001</v>
    </nc>
  </rcc>
  <rcc rId="25040" sId="7" numFmtId="34">
    <oc r="D79">
      <v>155.22427999999999</v>
    </oc>
    <nc r="D79">
      <v>258.86365000000001</v>
    </nc>
  </rcc>
  <rcc rId="25041" sId="7" numFmtId="34">
    <oc r="D81">
      <v>450</v>
    </oc>
    <nc r="D81">
      <v>600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c rId="33207" sId="13" numFmtId="34">
    <oc r="D61">
      <v>19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c rId="32496" sId="3" numFmtId="4">
    <oc r="D6">
      <v>52935.436379999999</v>
    </oc>
    <nc r="D6">
      <v>63480.254520000002</v>
    </nc>
  </rcc>
  <rcc rId="32497" sId="3" numFmtId="4">
    <oc r="D8">
      <v>1093.47703</v>
    </oc>
    <nc r="D8">
      <v>1287.70867</v>
    </nc>
  </rcc>
  <rcc rId="32498" sId="3" numFmtId="4">
    <oc r="D9">
      <v>7.1543900000000002</v>
    </oc>
    <nc r="D9">
      <v>8.4130099999999999</v>
    </nc>
  </rcc>
  <rcc rId="32499" sId="3" numFmtId="4">
    <oc r="D10">
      <v>1424.9891</v>
    </oc>
    <nc r="D10">
      <v>1698.8911800000001</v>
    </nc>
  </rcc>
  <rcc rId="32500" sId="3" numFmtId="4">
    <oc r="D11">
      <v>-217.63956999999999</v>
    </oc>
    <nc r="D11">
      <v>-254.85963000000001</v>
    </nc>
  </rcc>
  <rcc rId="32501" sId="3" numFmtId="4">
    <oc r="D13">
      <v>688.15084000000002</v>
    </oc>
    <nc r="D13">
      <v>1167.3292799999999</v>
    </nc>
  </rcc>
  <rcc rId="32502" sId="3" numFmtId="4">
    <oc r="D14">
      <v>2857.1135800000002</v>
    </oc>
    <nc r="D14">
      <v>3764.5946800000002</v>
    </nc>
  </rcc>
  <rcc rId="32503" sId="3" numFmtId="4">
    <oc r="D15">
      <v>1030.61572</v>
    </oc>
    <nc r="D15">
      <v>1204.2310600000001</v>
    </nc>
  </rcc>
  <rcc rId="32504" sId="3" numFmtId="4">
    <oc r="D20">
      <v>367.96598</v>
    </oc>
    <nc r="D20">
      <v>462.21125999999998</v>
    </nc>
  </rcc>
  <rcc rId="32505" sId="3" numFmtId="4">
    <oc r="D23">
      <v>1007.12658</v>
    </oc>
    <nc r="D23">
      <v>1219.3676399999999</v>
    </nc>
  </rcc>
  <rcc rId="32506" sId="3" numFmtId="4">
    <oc r="D25">
      <v>1219.31033</v>
    </oc>
    <nc r="D25">
      <v>1314.5418</v>
    </nc>
  </rcc>
  <rcc rId="32507" sId="3" numFmtId="4">
    <oc r="D27">
      <v>263.31875000000002</v>
    </oc>
    <nc r="D27">
      <v>312.50375000000003</v>
    </nc>
  </rcc>
  <rcc rId="32508" sId="3" numFmtId="4">
    <oc r="D26">
      <v>0.81</v>
    </oc>
    <nc r="D26">
      <v>3.06</v>
    </nc>
  </rcc>
  <rcc rId="32509" sId="3" numFmtId="4">
    <oc r="D37">
      <v>3039.1333300000001</v>
    </oc>
    <nc r="D37">
      <v>3548.9771700000001</v>
    </nc>
  </rcc>
  <rcc rId="32510" sId="3" numFmtId="4">
    <oc r="D38">
      <v>119.02948000000001</v>
    </oc>
    <nc r="D38">
      <v>146.83885000000001</v>
    </nc>
  </rcc>
  <rcc rId="32511" sId="3" numFmtId="4">
    <oc r="D42">
      <v>245.45471000000001</v>
    </oc>
    <nc r="D42">
      <v>300.44353000000001</v>
    </nc>
  </rcc>
  <rcc rId="32512" sId="3" numFmtId="4">
    <oc r="D44">
      <v>275.64798000000002</v>
    </oc>
    <nc r="D44">
      <v>383.63380999999998</v>
    </nc>
  </rcc>
  <rcc rId="32513" sId="3" numFmtId="4">
    <oc r="D49">
      <v>0</v>
    </oc>
    <nc r="D49">
      <v>81.631</v>
    </nc>
  </rcc>
  <rcc rId="32514" sId="3" numFmtId="4">
    <oc r="D50">
      <v>1796.5220300000001</v>
    </oc>
    <nc r="D50">
      <v>1832.29818</v>
    </nc>
  </rcc>
  <rcc rId="32515" sId="3" numFmtId="4">
    <oc r="D54">
      <v>174.26499999999999</v>
    </oc>
    <nc r="D54">
      <v>231.65158</v>
    </nc>
  </rcc>
  <rcc rId="32516" sId="3" numFmtId="4">
    <oc r="D55">
      <v>876.01777000000004</v>
    </oc>
    <nc r="D55">
      <v>960.85563999999999</v>
    </nc>
  </rcc>
  <rcc rId="32517" sId="3" numFmtId="4">
    <oc r="D57">
      <v>105.37054999999999</v>
    </oc>
    <nc r="D57">
      <v>111.57141</v>
    </nc>
  </rcc>
  <rcc rId="32518" sId="3" numFmtId="4">
    <oc r="D66">
      <v>5044.7</v>
    </oc>
    <nc r="D66">
      <v>5880.3</v>
    </nc>
  </rcc>
  <rcc rId="32519" sId="3" numFmtId="4">
    <oc r="C67">
      <v>326123.43995999999</v>
    </oc>
    <nc r="C67">
      <v>332196.23995999998</v>
    </nc>
  </rcc>
  <rcc rId="32520" sId="3" numFmtId="4">
    <oc r="D67">
      <v>41667.091359999999</v>
    </oc>
    <nc r="D67">
      <v>56671.865109999999</v>
    </nc>
  </rcc>
  <rcc rId="32521" sId="3" numFmtId="4">
    <oc r="D68">
      <v>207703.84638999999</v>
    </oc>
    <nc r="D68">
      <v>223355.74314000001</v>
    </nc>
  </rcc>
  <rcc rId="32522" sId="3" numFmtId="4">
    <oc r="C69">
      <v>55954.5</v>
    </oc>
    <nc r="C69">
      <v>73734.5</v>
    </nc>
  </rcc>
  <rcc rId="32523" sId="3" numFmtId="4">
    <oc r="D69">
      <v>18411.28889</v>
    </oc>
    <nc r="D69">
      <v>21920.563999999998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O14:CO31">
    <dxf>
      <numFmt numFmtId="4" formatCode="#,##0.00"/>
    </dxf>
  </rfmt>
  <rfmt sheetId="2" sqref="CO14:CO31">
    <dxf>
      <numFmt numFmtId="187" formatCode="#,##0.000"/>
    </dxf>
  </rfmt>
  <rfmt sheetId="2" sqref="CO14:CO31">
    <dxf>
      <numFmt numFmtId="185" formatCode="#,##0.0000"/>
    </dxf>
  </rfmt>
  <rfmt sheetId="2" sqref="CO14:CO31">
    <dxf>
      <numFmt numFmtId="172" formatCode="#,##0.00000"/>
    </dxf>
  </rfmt>
  <rfmt sheetId="2" sqref="CO14:CO31">
    <dxf>
      <numFmt numFmtId="185" formatCode="#,##0.0000"/>
    </dxf>
  </rfmt>
  <rfmt sheetId="2" sqref="CO15">
    <dxf>
      <numFmt numFmtId="172" formatCode="#,##0.00000"/>
    </dxf>
  </rfmt>
  <rfmt sheetId="2" sqref="CO16">
    <dxf>
      <numFmt numFmtId="172" formatCode="#,##0.00000"/>
    </dxf>
  </rfmt>
  <rfmt sheetId="2" sqref="CO17:CO31">
    <dxf>
      <numFmt numFmtId="172" formatCode="#,##0.00000"/>
    </dxf>
  </rfmt>
  <rcc rId="30620" sId="2">
    <oc r="CO31">
      <f>SUM(CO14:CO29)</f>
    </oc>
    <nc r="CO31">
      <f>SUM(CO14:CO29)</f>
    </nc>
  </rcc>
  <rfmt sheetId="2" sqref="BZ14:BZ31">
    <dxf>
      <numFmt numFmtId="4" formatCode="#,##0.00"/>
    </dxf>
  </rfmt>
  <rfmt sheetId="2" sqref="BZ14:BZ31">
    <dxf>
      <numFmt numFmtId="187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fmt sheetId="2" sqref="BZ14:BZ31">
    <dxf>
      <numFmt numFmtId="172" formatCode="#,##0.00000"/>
    </dxf>
  </rfmt>
  <rcc rId="30621" sId="2">
    <oc r="BF18">
      <f>Мор!D33</f>
    </oc>
    <nc r="BF18">
      <f>Мор!D31</f>
    </nc>
  </rcc>
  <rcc rId="30622" sId="2">
    <oc r="BF21">
      <f>Сят!D33</f>
    </oc>
    <nc r="BF21">
      <f>Сят!D31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.xml><?xml version="1.0" encoding="utf-8"?>
<revisions xmlns="http://schemas.openxmlformats.org/spreadsheetml/2006/main" xmlns:r="http://schemas.openxmlformats.org/officeDocument/2006/relationships">
  <rcc rId="33238" sId="14" numFmtId="34">
    <oc r="D61">
      <v>27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.xml><?xml version="1.0" encoding="utf-8"?>
<revisions xmlns="http://schemas.openxmlformats.org/spreadsheetml/2006/main" xmlns:r="http://schemas.openxmlformats.org/officeDocument/2006/relationships">
  <rcc rId="32928" sId="4" numFmtId="4">
    <oc r="D57">
      <v>12</v>
    </oc>
    <nc r="D57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1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29783" sId="10" numFmtId="34">
    <oc r="D58">
      <v>507.99889999999999</v>
    </oc>
    <nc r="D58">
      <v>614.61955999999998</v>
    </nc>
  </rcc>
  <rcc rId="29784" sId="10" numFmtId="34">
    <oc r="C63">
      <v>3.9950000000000001</v>
    </oc>
    <nc r="C63">
      <v>8.9949999999999992</v>
    </nc>
  </rcc>
  <rcc rId="29785" sId="10" numFmtId="34">
    <oc r="D63">
      <v>0</v>
    </oc>
    <nc r="D63">
      <v>5</v>
    </nc>
  </rcc>
  <rcc rId="29786" sId="10" numFmtId="34">
    <oc r="D65">
      <v>67.177000000000007</v>
    </oc>
    <nc r="D65">
      <v>82.971000000000004</v>
    </nc>
  </rcc>
  <rcc rId="29787" sId="10" numFmtId="34">
    <oc r="C80">
      <v>8286.7520999999997</v>
    </oc>
    <nc r="C80">
      <v>7379.5984200000003</v>
    </nc>
  </rcc>
  <rcc rId="29788" sId="10" numFmtId="34">
    <oc r="D80">
      <v>348.10752000000002</v>
    </oc>
    <nc r="D80">
      <v>355.60752000000002</v>
    </nc>
  </rcc>
  <rcc rId="29789" sId="10" numFmtId="34">
    <oc r="C83">
      <v>3018.2749899999999</v>
    </oc>
    <nc r="C83">
      <v>3013.2749899999999</v>
    </nc>
  </rcc>
  <rcc rId="29790" sId="10" numFmtId="34">
    <oc r="D83">
      <v>392.57</v>
    </oc>
    <nc r="D83">
      <v>529.928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30336" sId="17" numFmtId="4">
    <oc r="D6">
      <v>55.99324</v>
    </oc>
    <nc r="D6">
      <v>74.48603</v>
    </nc>
  </rcc>
  <rcc rId="30337" sId="17" numFmtId="4">
    <oc r="D8">
      <v>96.033299999999997</v>
    </oc>
    <nc r="D8">
      <v>113.51334</v>
    </nc>
  </rcc>
  <rcc rId="30338" sId="17" numFmtId="4">
    <oc r="D9">
      <v>0.61158000000000001</v>
    </oc>
    <nc r="D9">
      <v>0.74268999999999996</v>
    </nc>
  </rcc>
  <rcc rId="30339" sId="17" numFmtId="4">
    <oc r="D10">
      <v>127.66656</v>
    </oc>
    <nc r="D10">
      <v>147.92743999999999</v>
    </nc>
  </rcc>
  <rcc rId="30340" sId="17" numFmtId="4">
    <oc r="D11">
      <v>-20.121089999999999</v>
    </oc>
    <nc r="D11">
      <v>-22.593060000000001</v>
    </nc>
  </rcc>
  <rcc rId="30341" sId="17" numFmtId="4">
    <oc r="D15">
      <v>6.8016899999999998</v>
    </oc>
    <nc r="D15">
      <v>7.4996700000000001</v>
    </nc>
  </rcc>
  <rcc rId="30342" sId="17" numFmtId="4">
    <oc r="D16">
      <v>23.611640000000001</v>
    </oc>
    <nc r="D16">
      <v>33.517020000000002</v>
    </nc>
  </rcc>
  <rcc rId="30343" sId="17" numFmtId="4">
    <oc r="D18">
      <v>1.5</v>
    </oc>
    <nc r="D18">
      <v>1.7</v>
    </nc>
  </rcc>
  <rcc rId="30344" sId="17" numFmtId="4">
    <oc r="D28">
      <v>22.5</v>
    </oc>
    <nc r="D28">
      <v>27</v>
    </nc>
  </rcc>
  <rcc rId="30345" sId="17" numFmtId="4">
    <oc r="D30">
      <v>188.08024</v>
    </oc>
    <nc r="D30">
      <v>213.58826999999999</v>
    </nc>
  </rcc>
  <rcc rId="30346" sId="17" numFmtId="4">
    <oc r="D39">
      <v>1425.39</v>
    </oc>
    <nc r="D39">
      <v>1710.4680000000001</v>
    </nc>
  </rcc>
  <rcc rId="30347" sId="17" numFmtId="4">
    <oc r="D43">
      <v>74.999899999999997</v>
    </oc>
    <nc r="D43">
      <v>90.099900000000005</v>
    </nc>
  </rcc>
  <rcc rId="30348" sId="17" numFmtId="4">
    <oc r="C42">
      <f>834.51+1131.4</f>
    </oc>
    <nc r="C42">
      <v>1965.91</v>
    </nc>
  </rcc>
  <rcc rId="30349" sId="17" numFmtId="4">
    <oc r="C51">
      <v>0</v>
    </oc>
    <nc r="C51">
      <v>45</v>
    </nc>
  </rcc>
  <rcc rId="30350" sId="17" numFmtId="34">
    <oc r="D59">
      <v>534.74446999999998</v>
    </oc>
    <nc r="D59">
      <v>678.60434999999995</v>
    </nc>
  </rcc>
  <rcc rId="30351" sId="17" numFmtId="34">
    <oc r="D66">
      <v>67.177000000000007</v>
    </oc>
    <nc r="D66">
      <v>82.971000000000004</v>
    </nc>
  </rcc>
  <rcc rId="30352" sId="17" numFmtId="34">
    <oc r="D76">
      <v>379.24599999999998</v>
    </oc>
    <nc r="D76">
      <v>386.04500000000002</v>
    </nc>
  </rcc>
  <rcc rId="30353" sId="17" numFmtId="34">
    <oc r="C81">
      <v>5847.4785199999997</v>
    </oc>
    <nc r="C81">
      <v>1684.97874</v>
    </nc>
  </rcc>
  <rcc rId="30354" sId="17" numFmtId="34">
    <oc r="D81">
      <v>384.6884</v>
    </oc>
    <nc r="D81">
      <v>442.45663999999999</v>
    </nc>
  </rcc>
  <rcc rId="30355" sId="17" numFmtId="34">
    <oc r="C83">
      <v>2102</v>
    </oc>
    <nc r="C83">
      <v>2079.5</v>
    </nc>
  </rcc>
  <rcc rId="30356" sId="17" numFmtId="34">
    <oc r="D83">
      <v>913.41877999999997</v>
    </oc>
    <nc r="D83">
      <v>1059.11887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2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29425" sId="6">
    <oc r="A1" t="inlineStr">
      <is>
        <t xml:space="preserve">                     Анализ исполнения бюджета Ильинского сельского поселения на 01.06.2020 г.</t>
      </is>
    </oc>
    <nc r="A1" t="inlineStr">
      <is>
        <t xml:space="preserve">                     Анализ исполнения бюджета Ильинского сельского поселения на 01.07.2020 г.</t>
      </is>
    </nc>
  </rcc>
  <rcc rId="29426" sId="6">
    <oc r="D3" t="inlineStr">
      <is>
        <t>исполнен на 01.06.2020 г.</t>
      </is>
    </oc>
    <nc r="D3" t="inlineStr">
      <is>
        <t>исполнен на 01.07.2020 г.</t>
      </is>
    </nc>
  </rcc>
  <rcc rId="29427" sId="6">
    <oc r="D55" t="inlineStr">
      <is>
        <t>исполнено на 01.06.2020 г.</t>
      </is>
    </oc>
    <nc r="D55" t="inlineStr">
      <is>
        <t>исполнено на 01.07.2020 г.</t>
      </is>
    </nc>
  </rcc>
  <rcc rId="29428" sId="6" numFmtId="4">
    <oc r="D6">
      <v>26.379169999999998</v>
    </oc>
    <nc r="D6">
      <v>34.166640000000001</v>
    </nc>
  </rcc>
  <rcc rId="29429" sId="6" numFmtId="4">
    <oc r="D8">
      <v>121.1429</v>
    </oc>
    <nc r="D8">
      <v>143.19341</v>
    </nc>
  </rcc>
  <rcc rId="29430" sId="6" numFmtId="4">
    <oc r="D9">
      <v>0.77144999999999997</v>
    </oc>
    <nc r="D9">
      <v>0.93688000000000005</v>
    </nc>
  </rcc>
  <rcc rId="29431" sId="6" numFmtId="4">
    <oc r="D10">
      <v>161.04725999999999</v>
    </oc>
    <nc r="D10">
      <v>186.60570999999999</v>
    </nc>
  </rcc>
  <rcc rId="29432" sId="6" numFmtId="4">
    <oc r="D11">
      <v>-25.38204</v>
    </oc>
    <nc r="D11">
      <v>-28.500409999999999</v>
    </nc>
  </rcc>
  <rcc rId="29433" sId="6" numFmtId="4">
    <oc r="D15">
      <v>36.160499999999999</v>
    </oc>
    <nc r="D15">
      <v>36.510509999999996</v>
    </nc>
  </rcc>
  <rcc rId="29434" sId="6" numFmtId="4">
    <oc r="D16">
      <v>86.790620000000004</v>
    </oc>
    <nc r="D16">
      <v>91.13485</v>
    </nc>
  </rcc>
  <rcc rId="29435" sId="6" numFmtId="4">
    <oc r="D28">
      <v>91.819000000000003</v>
    </oc>
    <nc r="D28">
      <v>119.00592</v>
    </nc>
  </rcc>
  <rcc rId="29436" sId="6" numFmtId="4">
    <oc r="D31">
      <v>13.423920000000001</v>
    </oc>
    <nc r="D31">
      <v>15.334519999999999</v>
    </nc>
  </rcc>
  <rcc rId="29437" sId="6" numFmtId="4">
    <oc r="D43">
      <v>711.15499999999997</v>
    </oc>
    <nc r="D43">
      <v>853.38599999999997</v>
    </nc>
  </rcc>
  <rcc rId="29438" sId="6" numFmtId="4">
    <oc r="D44">
      <v>0</v>
    </oc>
    <nc r="D44">
      <v>325</v>
    </nc>
  </rcc>
  <rcc rId="29439" sId="6" numFmtId="4">
    <oc r="D47">
      <v>74.999899999999997</v>
    </oc>
    <nc r="D47">
      <v>90.099900000000005</v>
    </nc>
  </rcc>
  <rcc rId="29440" sId="6" numFmtId="4">
    <oc r="D48">
      <v>0</v>
    </oc>
    <nc r="D48">
      <v>33.5</v>
    </nc>
  </rcc>
  <rcc rId="29441" sId="6" numFmtId="4">
    <oc r="D49">
      <v>46.88</v>
    </oc>
    <nc r="D49">
      <v>267.88</v>
    </nc>
  </rcc>
  <rcc rId="29442" sId="6" numFmtId="4">
    <oc r="D59">
      <v>504.96686999999997</v>
    </oc>
    <nc r="D59">
      <v>646.50924999999995</v>
    </nc>
  </rcc>
  <rcc rId="29443" sId="6" numFmtId="4">
    <oc r="D66">
      <v>67.17304</v>
    </oc>
    <nc r="D66">
      <v>82.966200000000001</v>
    </nc>
  </rcc>
  <rcc rId="29444" sId="6" numFmtId="4">
    <oc r="D77">
      <v>61.955739999999999</v>
    </oc>
    <nc r="D77">
      <v>261.95573999999999</v>
    </nc>
  </rcc>
  <rcc rId="29445" sId="6" numFmtId="4">
    <oc r="D83">
      <v>234.38549</v>
    </oc>
    <nc r="D83">
      <v>260.48475999999999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112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c rId="29662" sId="9">
    <oc r="D56" t="inlineStr">
      <is>
        <t>исполнено на 01.06.2020 г.</t>
      </is>
    </oc>
    <nc r="D56" t="inlineStr">
      <is>
        <t>исполнено на 01.07.2020 г.</t>
      </is>
    </nc>
  </rcc>
  <rcc rId="29663" sId="9">
    <oc r="D3" t="inlineStr">
      <is>
        <t>исполнен на 01.06.2020 г.</t>
      </is>
    </oc>
    <nc r="D3" t="inlineStr">
      <is>
        <t>исполнен на 01.07.2020 г.</t>
      </is>
    </nc>
  </rcc>
  <rcc rId="29664" sId="9">
    <oc r="A1" t="inlineStr">
      <is>
        <t xml:space="preserve">                     Анализ исполнения бюджета Москакасинского сельского поселения на 01.06.2020 г.</t>
      </is>
    </oc>
    <nc r="A1" t="inlineStr">
      <is>
        <t xml:space="preserve">                     Анализ исполнения бюджета Москакасинского сельского поселения на 01.07.2020 г.</t>
      </is>
    </nc>
  </rcc>
  <rcc rId="29665" sId="9" numFmtId="4">
    <oc r="D6">
      <v>646.03323</v>
    </oc>
    <nc r="D6">
      <v>764.10880999999995</v>
    </nc>
  </rcc>
  <rcc rId="29666" sId="9" numFmtId="4">
    <oc r="D8">
      <v>133.91800000000001</v>
    </oc>
    <nc r="D8">
      <v>158.29381000000001</v>
    </nc>
  </rcc>
  <rcc rId="29667" sId="9" numFmtId="4">
    <oc r="D9">
      <v>0.85282000000000002</v>
    </oc>
    <nc r="D9">
      <v>1.03569</v>
    </nc>
  </rcc>
  <rcc rId="29668" sId="9" numFmtId="4">
    <oc r="D10">
      <v>178.03041999999999</v>
    </oc>
    <nc r="D10">
      <v>206.28414000000001</v>
    </nc>
  </rcc>
  <rcc rId="29669" sId="9" numFmtId="4">
    <oc r="D11">
      <v>-28.058700000000002</v>
    </oc>
    <nc r="D11">
      <v>-31.50592</v>
    </nc>
  </rcc>
  <rcc rId="29670" sId="9" numFmtId="4">
    <oc r="D15">
      <v>348.95907999999997</v>
    </oc>
    <nc r="D15">
      <v>355.55439000000001</v>
    </nc>
  </rcc>
  <rcc rId="29671" sId="9" numFmtId="4">
    <oc r="D16">
      <v>249.29490000000001</v>
    </oc>
    <nc r="D16">
      <v>420.84064999999998</v>
    </nc>
  </rcc>
  <rcc rId="29672" sId="9" numFmtId="4">
    <oc r="D46">
      <v>74.999899999999997</v>
    </oc>
    <nc r="D46">
      <v>90.099900000000005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5.xml><?xml version="1.0" encoding="utf-8"?>
<revisions xmlns="http://schemas.openxmlformats.org/spreadsheetml/2006/main" xmlns:r="http://schemas.openxmlformats.org/officeDocument/2006/relationships">
  <rcc rId="30205" sId="16" numFmtId="4">
    <oc r="D27">
      <v>108.18682</v>
    </oc>
    <nc r="D27">
      <v>155.92382000000001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9903" sId="12">
    <oc r="D54" t="inlineStr">
      <is>
        <t>исполнено на 01.06.2020 г.</t>
      </is>
    </oc>
    <nc r="D54" t="inlineStr">
      <is>
        <t>исполнено на 01.07.2020 г.</t>
      </is>
    </nc>
  </rcc>
  <rcc rId="29904" sId="12">
    <oc r="D3" t="inlineStr">
      <is>
        <t>исполнен на 01.06.2020 г.</t>
      </is>
    </oc>
    <nc r="D3" t="inlineStr">
      <is>
        <t>исполнен на 01.07.2020 г.</t>
      </is>
    </nc>
  </rcc>
  <rcc rId="29905" sId="12">
    <oc r="A1" t="inlineStr">
      <is>
        <t xml:space="preserve">                     Анализ исполнения бюджета Тораевского сельского поселения на 01.06.2020 г.</t>
      </is>
    </oc>
    <nc r="A1" t="inlineStr">
      <is>
        <t xml:space="preserve">                     Анализ исполнения бюджета Тораевского сельского поселения на 01.07.2020 г.</t>
      </is>
    </nc>
  </rcc>
  <rcc rId="29906" sId="12" numFmtId="4">
    <oc r="D6">
      <v>40.219540000000002</v>
    </oc>
    <nc r="D6">
      <v>50.205820000000003</v>
    </nc>
  </rcc>
  <rcc rId="29907" sId="12" numFmtId="4">
    <oc r="D8">
      <v>146.69305</v>
    </oc>
    <nc r="D8">
      <v>173.39420999999999</v>
    </nc>
  </rcc>
  <rcc rId="29908" sId="12" numFmtId="4">
    <oc r="D9">
      <v>0.93415999999999999</v>
    </oc>
    <nc r="D9">
      <v>1.1344799999999999</v>
    </nc>
  </rcc>
  <rcc rId="29909" sId="12" numFmtId="4">
    <oc r="D10">
      <v>195.01356999999999</v>
    </oc>
    <nc r="D10">
      <v>225.96256</v>
    </nc>
  </rcc>
  <rcc rId="29910" sId="12" numFmtId="4">
    <oc r="D11">
      <v>-30.735289999999999</v>
    </oc>
    <nc r="D11">
      <v>-34.511429999999997</v>
    </nc>
  </rcc>
  <rcc rId="29911" sId="12" numFmtId="4">
    <oc r="D15">
      <v>9.4157200000000003</v>
    </oc>
    <nc r="D15">
      <v>9.8974100000000007</v>
    </nc>
  </rcc>
  <rcc rId="29912" sId="12" numFmtId="4">
    <oc r="D16">
      <v>28.57047</v>
    </oc>
    <nc r="D16">
      <v>34.856409999999997</v>
    </nc>
  </rcc>
  <rcc rId="29913" sId="12" numFmtId="4">
    <oc r="D18">
      <v>2.6</v>
    </oc>
    <nc r="D18">
      <v>3</v>
    </nc>
  </rcc>
  <rcc rId="29914" sId="12" numFmtId="4">
    <oc r="D27">
      <v>332.82</v>
    </oc>
    <nc r="D27">
      <v>372.75</v>
    </nc>
  </rcc>
  <rcc rId="29915" sId="12" numFmtId="4">
    <oc r="D28">
      <v>20.34646</v>
    </oc>
    <nc r="D28">
      <v>38.51952</v>
    </nc>
  </rcc>
  <rcc rId="29916" sId="12" numFmtId="4">
    <oc r="D42">
      <v>449.78500000000003</v>
    </oc>
    <nc r="D42">
      <v>539.74199999999996</v>
    </nc>
  </rcc>
  <rcc rId="29917" sId="12" numFmtId="4">
    <oc r="D43">
      <v>0</v>
    </oc>
    <nc r="D43">
      <v>50</v>
    </nc>
  </rcc>
  <rfmt sheetId="12" sqref="D41">
    <dxf>
      <numFmt numFmtId="2" formatCode="0.00"/>
    </dxf>
  </rfmt>
  <rfmt sheetId="12" sqref="D41">
    <dxf>
      <numFmt numFmtId="183" formatCode="0.000"/>
    </dxf>
  </rfmt>
  <rfmt sheetId="12" sqref="D41">
    <dxf>
      <numFmt numFmtId="174" formatCode="0.0000"/>
    </dxf>
  </rfmt>
  <rfmt sheetId="12" sqref="D41">
    <dxf>
      <numFmt numFmtId="168" formatCode="0.00000"/>
    </dxf>
  </rfmt>
  <rfmt sheetId="12" sqref="D41">
    <dxf>
      <numFmt numFmtId="173" formatCode="0.000000"/>
    </dxf>
  </rfmt>
  <rfmt sheetId="12" sqref="D41">
    <dxf>
      <numFmt numFmtId="168" formatCode="0.00000"/>
    </dxf>
  </rfmt>
  <rcc rId="29918" sId="12" numFmtId="4">
    <oc r="D45">
      <v>74.999899999999997</v>
    </oc>
    <nc r="D45">
      <v>90.099900000000005</v>
    </nc>
  </rcc>
  <rcc rId="29919" sId="12" numFmtId="4">
    <oc r="D48">
      <v>68.025999999999996</v>
    </oc>
    <nc r="D48">
      <v>168.02600000000001</v>
    </nc>
  </rcc>
  <rcc rId="29920" sId="12" numFmtId="34">
    <oc r="D58">
      <v>385.87069000000002</v>
    </oc>
    <nc r="D58">
      <v>486.46814999999998</v>
    </nc>
  </rcc>
  <rcc rId="29921" sId="12" numFmtId="34">
    <oc r="D65">
      <v>67.973029999999994</v>
    </oc>
    <nc r="D65">
      <v>83.466290000000001</v>
    </nc>
  </rcc>
  <rcc rId="29922" sId="12" numFmtId="34">
    <oc r="D81">
      <v>99.897760000000005</v>
    </oc>
    <nc r="D81">
      <v>115.45486</v>
    </nc>
  </rcc>
  <rcc rId="29923" sId="12" numFmtId="34">
    <oc r="D83">
      <v>473.07799999999997</v>
    </oc>
    <nc r="D83">
      <v>657.928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702" sId="9" numFmtId="34">
    <oc r="D60">
      <v>788.56659000000002</v>
    </oc>
    <nc r="D60">
      <v>972.88403000000005</v>
    </nc>
  </rcc>
  <rcc rId="29703" sId="9" numFmtId="34">
    <oc r="D67">
      <v>57.659149999999997</v>
    </oc>
    <nc r="D67">
      <v>73.45241</v>
    </nc>
  </rcc>
  <rcc rId="29704" sId="9" numFmtId="34">
    <oc r="D82">
      <v>390.97642000000002</v>
    </oc>
    <nc r="D82">
      <v>410.93185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239" sId="14">
    <oc r="D54" t="inlineStr">
      <is>
        <t>исполнено на 01.05.2020 г.</t>
      </is>
    </oc>
    <nc r="D54" t="inlineStr">
      <is>
        <t>исполнено на 01.06.2020 г.</t>
      </is>
    </nc>
  </rcc>
  <rcc rId="28240" sId="14">
    <oc r="D3" t="inlineStr">
      <is>
        <t>исполнен на 01.05.2020 г.</t>
      </is>
    </oc>
    <nc r="D3" t="inlineStr">
      <is>
        <t>исполнен на 01.06.2020 г.</t>
      </is>
    </nc>
  </rcc>
  <rcc rId="28241" sId="14">
    <oc r="A1" t="inlineStr">
      <is>
        <t xml:space="preserve">                     Анализ исполнения бюджета Чуманкасинского сельского поселения на 01.05.2020 г.</t>
      </is>
    </oc>
    <nc r="A1" t="inlineStr">
      <is>
        <t xml:space="preserve">                     Анализ исполнения бюджета Чуманкасинского сельского поселения на 01.06.2020 г.</t>
      </is>
    </nc>
  </rcc>
  <rcc rId="28242" sId="14" numFmtId="4">
    <oc r="D6">
      <v>30.44679</v>
    </oc>
    <nc r="D6">
      <v>37.100760000000001</v>
    </nc>
  </rcc>
  <rcc rId="28243" sId="14" numFmtId="4">
    <oc r="D8">
      <v>52.649929999999998</v>
    </oc>
    <nc r="D8">
      <v>63.875369999999997</v>
    </nc>
  </rcc>
  <rcc rId="28244" sId="14" numFmtId="4">
    <oc r="D9">
      <v>0.31586999999999998</v>
    </oc>
    <nc r="D9">
      <v>0.40677999999999997</v>
    </nc>
  </rcc>
  <rcc rId="28245" sId="14" numFmtId="4">
    <oc r="D10">
      <v>72.393940000000001</v>
    </oc>
    <nc r="D10">
      <v>84.91583</v>
    </nc>
  </rcc>
  <rcc rId="28246" sId="14" numFmtId="4">
    <oc r="D11">
      <v>-10.373989999999999</v>
    </oc>
    <nc r="D11">
      <v>-13.383279999999999</v>
    </nc>
  </rcc>
  <rcc rId="28247" sId="14" numFmtId="4">
    <oc r="D13">
      <v>39.952500000000001</v>
    </oc>
    <nc r="D13">
      <v>45.098999999999997</v>
    </nc>
  </rcc>
  <rcc rId="28248" sId="14" numFmtId="4">
    <oc r="D15">
      <v>2.4333300000000002</v>
    </oc>
    <nc r="D15">
      <v>4.5505699999999996</v>
    </nc>
  </rcc>
  <rcc rId="28249" sId="14" numFmtId="4">
    <oc r="D16">
      <v>74.906700000000001</v>
    </oc>
    <nc r="D16">
      <v>87.874359999999996</v>
    </nc>
  </rcc>
  <rcc rId="28250" sId="14" numFmtId="4">
    <oc r="D18">
      <v>0.7</v>
    </oc>
    <nc r="D18">
      <v>0.9</v>
    </nc>
  </rcc>
  <rcc rId="28251" sId="14" numFmtId="4">
    <oc r="D30">
      <v>4.3479799999999997</v>
    </oc>
    <nc r="D30">
      <v>6.8745399999999997</v>
    </nc>
  </rcc>
  <rcc rId="28252" sId="14" numFmtId="4">
    <oc r="D42">
      <v>688.12159999999994</v>
    </oc>
    <nc r="D42">
      <v>860.15200000000004</v>
    </nc>
  </rcc>
  <rcc rId="28253" sId="14" numFmtId="4">
    <oc r="D45">
      <v>29.950099999999999</v>
    </oc>
    <nc r="D45">
      <v>37.500100000000003</v>
    </nc>
  </rcc>
  <rcc rId="28254" sId="14" numFmtId="34">
    <oc r="D58">
      <v>474.01864999999998</v>
    </oc>
    <nc r="D58">
      <v>545.18542000000002</v>
    </nc>
  </rcc>
  <rcc rId="28255" sId="14" numFmtId="34">
    <oc r="D65">
      <v>29.19941</v>
    </oc>
    <nc r="D65">
      <v>32.533709999999999</v>
    </nc>
  </rcc>
  <rcc rId="28256" sId="14" numFmtId="34">
    <oc r="D80">
      <v>229.98339999999999</v>
    </oc>
    <nc r="D80">
      <v>240.8886</v>
    </nc>
  </rcc>
  <rcc rId="28257" sId="14" numFmtId="34">
    <oc r="D82">
      <v>340.8</v>
    </oc>
    <nc r="D82">
      <v>426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6223" sId="2" numFmtId="4">
    <oc r="CR16">
      <v>237.19728000000001</v>
    </oc>
    <nc r="CR16">
      <f>Иль!C49</f>
    </nc>
  </rcc>
  <rcc rId="26224" sId="2" odxf="1" dxf="1" numFmtId="4">
    <oc r="CS16">
      <v>46.88</v>
    </oc>
    <nc r="CS16">
      <f>Иль!D49</f>
    </nc>
    <odxf>
      <numFmt numFmtId="167" formatCode="#,##0.0"/>
    </odxf>
    <ndxf>
      <numFmt numFmtId="166" formatCode="0.0"/>
    </ndxf>
  </rcc>
  <rcc rId="26225" sId="2" numFmtId="4">
    <oc r="CI16">
      <v>4819.12655</v>
    </oc>
    <nc r="CI16">
      <f>SUM(Иль!C45)</f>
    </nc>
  </rcc>
  <rcc rId="26226" sId="2" numFmtId="4">
    <oc r="CJ16">
      <v>153.851</v>
    </oc>
    <nc r="CJ16">
      <f>SUM(Иль!D45)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5225" sId="10" numFmtId="4">
    <oc r="D6">
      <v>55.42022</v>
    </oc>
    <nc r="D6">
      <v>71.624099999999999</v>
    </nc>
  </rcc>
  <rcc rId="25226" sId="10" numFmtId="4">
    <oc r="D8">
      <v>51.781790000000001</v>
    </oc>
    <nc r="D8">
      <v>70.441959999999995</v>
    </nc>
  </rcc>
  <rcc rId="25227" sId="10" numFmtId="4">
    <oc r="D9">
      <v>0.33756000000000003</v>
    </oc>
    <nc r="D9">
      <v>0.42259999999999998</v>
    </nc>
  </rcc>
  <rcc rId="25228" sId="10" numFmtId="4">
    <oc r="D10">
      <v>72.678510000000003</v>
    </oc>
    <nc r="D10">
      <v>96.858099999999993</v>
    </nc>
  </rcc>
  <rcc rId="25229" sId="10" numFmtId="4">
    <oc r="D11">
      <v>-10.6959</v>
    </oc>
    <nc r="D11">
      <v>-13.87968</v>
    </nc>
  </rcc>
  <rcc rId="25230" sId="10" numFmtId="4">
    <oc r="D15">
      <v>12.48854</v>
    </oc>
    <nc r="D15">
      <v>13.20133</v>
    </nc>
  </rcc>
  <rcc rId="25231" sId="10" numFmtId="4">
    <oc r="D16">
      <v>110.31704000000001</v>
    </oc>
    <nc r="D16">
      <v>126.93562</v>
    </nc>
  </rcc>
  <rcc rId="25232" sId="10" numFmtId="4">
    <oc r="D18">
      <v>3.25</v>
    </oc>
    <nc r="D18">
      <v>4.0999999999999996</v>
    </nc>
  </rcc>
  <rcc rId="25233" sId="10" numFmtId="4">
    <oc r="D27">
      <v>48.071919999999999</v>
    </oc>
    <nc r="D27">
      <v>52.571919999999999</v>
    </nc>
  </rcc>
  <rcc rId="25234" sId="10" numFmtId="4">
    <oc r="D41">
      <v>399.24299999999999</v>
    </oc>
    <nc r="D41">
      <v>532.32399999999996</v>
    </nc>
  </rcc>
  <rcc rId="25235" sId="10" numFmtId="4">
    <oc r="D43">
      <v>118.05500000000001</v>
    </oc>
    <nc r="D43">
      <v>153.52699999999999</v>
    </nc>
  </rcc>
  <rcc rId="25236" sId="10" numFmtId="4">
    <oc r="D45">
      <v>44.799900000000001</v>
    </oc>
    <nc r="D45">
      <v>59.899900000000002</v>
    </nc>
  </rcc>
  <rcc rId="25237" sId="10" numFmtId="4">
    <oc r="D47">
      <v>88.266300000000001</v>
    </oc>
    <nc r="D47">
      <v>277.19049000000001</v>
    </nc>
  </rcc>
  <rcc rId="25238" sId="10" numFmtId="34">
    <oc r="D58">
      <v>256.92331999999999</v>
    </oc>
    <nc r="D58">
      <v>446.97363000000001</v>
    </nc>
  </rcc>
  <rcc rId="25239" sId="10" numFmtId="34">
    <oc r="D65">
      <v>35.588999999999999</v>
    </oc>
    <nc r="D65">
      <v>59.889000000000003</v>
    </nc>
  </rcc>
  <rcc rId="25240" sId="10" numFmtId="34">
    <oc r="D70">
      <v>1.5</v>
    </oc>
    <nc r="D70">
      <v>3</v>
    </nc>
  </rcc>
  <rcc rId="25241" sId="10" numFmtId="34">
    <oc r="D74">
      <v>24</v>
    </oc>
    <nc r="D74">
      <v>31.57</v>
    </nc>
  </rcc>
  <rcc rId="25242" sId="10" numFmtId="34">
    <oc r="D75">
      <v>135.113</v>
    </oc>
    <nc r="D75">
      <v>170.58500000000001</v>
    </nc>
  </rcc>
  <rcc rId="25243" sId="10" numFmtId="34">
    <oc r="D80">
      <v>144.32549</v>
    </oc>
    <nc r="D80">
      <v>314.23955000000001</v>
    </nc>
  </rcc>
  <rcc rId="25244" sId="10" numFmtId="34">
    <oc r="D83">
      <v>240.71199999999999</v>
    </oc>
    <nc r="D83">
      <v>255.21199999999999</v>
    </nc>
  </rcc>
  <rcc rId="25245" sId="10" numFmtId="34">
    <oc r="D76">
      <v>0</v>
    </oc>
    <nc r="D76">
      <v>101.667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25877" sId="19" numFmtId="34">
    <oc r="D67">
      <v>1.5</v>
    </oc>
    <nc r="D67">
      <v>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2.xml><?xml version="1.0" encoding="utf-8"?>
<revisions xmlns="http://schemas.openxmlformats.org/spreadsheetml/2006/main" xmlns:r="http://schemas.openxmlformats.org/officeDocument/2006/relationships">
  <rcc rId="25721" sId="19" numFmtId="4">
    <oc r="D15">
      <v>24.427320000000002</v>
    </oc>
    <nc r="D15">
      <v>25.114830000000001</v>
    </nc>
  </rcc>
  <rcc rId="25722" sId="19" numFmtId="4">
    <oc r="D16">
      <v>64.376080000000002</v>
    </oc>
    <nc r="D16">
      <v>81.235339999999994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25509" sId="16" numFmtId="4">
    <oc r="D8">
      <v>64.059960000000004</v>
    </oc>
    <nc r="D8">
      <v>87.144689999999997</v>
    </nc>
  </rcc>
  <rcc rId="25510" sId="16" numFmtId="4">
    <oc r="D9">
      <v>0.41760999999999998</v>
    </oc>
    <nc r="D9">
      <v>0.52283000000000002</v>
    </nc>
  </rcc>
  <rcc rId="25511" sId="16" numFmtId="4">
    <oc r="D10">
      <v>89.911559999999994</v>
    </oc>
    <nc r="D10">
      <v>119.82447000000001</v>
    </nc>
  </rcc>
  <rcc rId="25512" sId="16" numFmtId="4">
    <oc r="D11">
      <v>-13.23204</v>
    </oc>
    <nc r="D11">
      <v>-17.170750000000002</v>
    </nc>
  </rcc>
  <rcc rId="25513" sId="16" numFmtId="4">
    <oc r="D13">
      <v>46.911299999999997</v>
    </oc>
    <nc r="D13">
      <v>98.900700000000001</v>
    </nc>
  </rcc>
  <rcc rId="25514" sId="16" numFmtId="4">
    <oc r="D15">
      <v>-1.9236899999999999</v>
    </oc>
    <nc r="D15">
      <v>-1.7745599999999999</v>
    </nc>
  </rcc>
  <rcc rId="25515" sId="16" numFmtId="4">
    <oc r="D16">
      <v>260.73808000000002</v>
    </oc>
    <nc r="D16">
      <v>329.75288999999998</v>
    </nc>
  </rcc>
  <rcc rId="25516" sId="16" numFmtId="4">
    <oc r="D18">
      <v>1</v>
    </oc>
    <nc r="D18">
      <v>1.2</v>
    </nc>
  </rcc>
  <rcc rId="25517" sId="16" numFmtId="4">
    <oc r="D27">
      <v>42.577820000000003</v>
    </oc>
    <nc r="D27">
      <v>56.797820000000002</v>
    </nc>
  </rcc>
  <rcc rId="25518" sId="16" numFmtId="4">
    <oc r="D28">
      <v>9.6432699999999993</v>
    </oc>
    <nc r="D28">
      <v>10.99802</v>
    </nc>
  </rcc>
  <rcc rId="25519" sId="16" numFmtId="4">
    <oc r="D37">
      <v>7.5839999999999996</v>
    </oc>
    <nc r="D37">
      <v>0</v>
    </nc>
  </rcc>
  <rcc rId="25520" sId="16" numFmtId="4">
    <oc r="D41">
      <v>103.84829999999999</v>
    </oc>
    <nc r="D41">
      <v>138.46440000000001</v>
    </nc>
  </rcc>
  <rcc rId="25521" sId="16" numFmtId="4">
    <oc r="D43">
      <v>133.65899999999999</v>
    </oc>
    <nc r="D43">
      <v>222.547</v>
    </nc>
  </rcc>
  <rcc rId="25522" sId="16" numFmtId="4">
    <oc r="D44">
      <v>22.400099999999998</v>
    </oc>
    <nc r="D44">
      <v>29.950099999999999</v>
    </nc>
  </rcc>
  <rcc rId="25523" sId="16" numFmtId="4">
    <oc r="D6">
      <v>29.973749999999999</v>
    </oc>
    <nc r="D6">
      <v>40.770809999999997</v>
    </nc>
  </rcc>
  <rcc rId="25524" sId="16" numFmtId="34">
    <oc r="D57">
      <v>239.93388999999999</v>
    </oc>
    <nc r="D57">
      <v>434.05732</v>
    </nc>
  </rcc>
  <rcc rId="25525" sId="16" numFmtId="34">
    <oc r="D64">
      <v>17.793279999999999</v>
    </oc>
    <nc r="D64">
      <v>24.766729999999999</v>
    </nc>
  </rcc>
  <rcc rId="25526" sId="16" numFmtId="34">
    <oc r="D68">
      <v>0</v>
    </oc>
    <nc r="D68">
      <v>24</v>
    </nc>
  </rcc>
  <rcc rId="25527" sId="16" numFmtId="34">
    <oc r="D69">
      <v>2.1</v>
    </oc>
    <nc r="D69">
      <v>3.6</v>
    </nc>
  </rcc>
  <rcc rId="25528" sId="16" numFmtId="34">
    <oc r="D73">
      <v>72.543000000000006</v>
    </oc>
    <nc r="D73">
      <v>111.583</v>
    </nc>
  </rcc>
  <rcc rId="25529" sId="16" numFmtId="34">
    <oc r="D74">
      <v>158.386</v>
    </oc>
    <nc r="D74">
      <v>297.041</v>
    </nc>
  </rcc>
  <rcc rId="25530" sId="16" numFmtId="34">
    <oc r="D75">
      <v>13.9</v>
    </oc>
    <nc r="D75">
      <v>57.9</v>
    </nc>
  </rcc>
  <rcc rId="25531" sId="16" numFmtId="34">
    <oc r="D79">
      <v>30.588999999999999</v>
    </oc>
    <nc r="D79">
      <v>65.472800000000007</v>
    </nc>
  </rcc>
  <rcc rId="25532" sId="16" numFmtId="34">
    <oc r="D81">
      <v>264.77999999999997</v>
    </oc>
    <nc r="D81">
      <v>353.14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25275" sId="11" numFmtId="4">
    <oc r="D6">
      <v>25.708480000000002</v>
    </oc>
    <nc r="D6">
      <v>32.591610000000003</v>
    </nc>
  </rcc>
  <rcc rId="25276" sId="11" numFmtId="4">
    <oc r="D8">
      <v>64.059910000000002</v>
    </oc>
    <nc r="D8">
      <v>87.144639999999995</v>
    </nc>
  </rcc>
  <rcc rId="25277" sId="11" numFmtId="4">
    <oc r="D9">
      <v>0.41760999999999998</v>
    </oc>
    <nc r="D9">
      <v>0.52283000000000002</v>
    </nc>
  </rcc>
  <rcc rId="25278" sId="11" numFmtId="4">
    <oc r="D10">
      <v>89.911559999999994</v>
    </oc>
    <nc r="D10">
      <v>119.82447000000001</v>
    </nc>
  </rcc>
  <rcc rId="25279" sId="11" numFmtId="4">
    <oc r="D11">
      <v>-13.23204</v>
    </oc>
    <nc r="D11">
      <v>-17.170750000000002</v>
    </nc>
  </rcc>
  <rcc rId="25280" sId="11" numFmtId="4">
    <oc r="D15">
      <v>11.227449999999999</v>
    </oc>
    <nc r="D15">
      <v>11.304360000000001</v>
    </nc>
  </rcc>
  <rcc rId="25281" sId="11" numFmtId="4">
    <oc r="D16">
      <v>83.943370000000002</v>
    </oc>
    <nc r="D16">
      <v>92.539429999999996</v>
    </nc>
  </rcc>
  <rcc rId="25282" sId="11" numFmtId="4">
    <oc r="D28">
      <v>1.6934400000000001</v>
    </oc>
    <nc r="D28">
      <v>2.2579199999999999</v>
    </nc>
  </rcc>
  <rcc rId="25283" sId="11" numFmtId="4">
    <oc r="D41">
      <v>759.16200000000003</v>
    </oc>
    <nc r="D41">
      <v>1012.216</v>
    </nc>
  </rcc>
  <rcc rId="25284" sId="11" numFmtId="4">
    <oc r="D43">
      <v>118.544</v>
    </oc>
    <nc r="D43">
      <v>172.376</v>
    </nc>
  </rcc>
  <rcc rId="25285" sId="11" numFmtId="4">
    <oc r="D44">
      <v>44.799900000000001</v>
    </oc>
    <nc r="D44">
      <v>59.899900000000002</v>
    </nc>
  </rcc>
  <rcc rId="25286" sId="11" numFmtId="34">
    <oc r="D58">
      <v>272.14107999999999</v>
    </oc>
    <nc r="D58">
      <v>451.00916999999998</v>
    </nc>
  </rcc>
  <rcc rId="25287" sId="11" numFmtId="34">
    <oc r="C63">
      <v>5.7009999999999996</v>
    </oc>
    <nc r="C63">
      <v>55.801000000000002</v>
    </nc>
  </rcc>
  <rcc rId="25288" sId="11" numFmtId="34">
    <oc r="D65">
      <v>36.386519999999997</v>
    </oc>
    <nc r="D65">
      <v>56.436390000000003</v>
    </nc>
  </rcc>
  <rcc rId="25289" sId="11" numFmtId="34">
    <oc r="D75">
      <v>137.697</v>
    </oc>
    <nc r="D75">
      <v>191.529</v>
    </nc>
  </rcc>
  <rcc rId="25290" sId="11" numFmtId="34">
    <oc r="D80">
      <v>221.94488999999999</v>
    </oc>
    <nc r="D80">
      <v>406.23788999999999</v>
    </nc>
  </rcc>
  <rcc rId="25291" sId="11" numFmtId="34">
    <oc r="D82">
      <v>554.08570999999995</v>
    </oc>
    <nc r="D82">
      <v>745.14931999999999</v>
    </nc>
  </rcc>
  <rcc rId="25292" sId="11" numFmtId="34">
    <oc r="C76">
      <v>1551.72738</v>
    </oc>
    <nc r="C76">
      <v>1501.6273799999999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1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3.xml><?xml version="1.0" encoding="utf-8"?>
<revisions xmlns="http://schemas.openxmlformats.org/spreadsheetml/2006/main" xmlns:r="http://schemas.openxmlformats.org/officeDocument/2006/relationships">
  <rcc rId="27594" sId="8" numFmtId="34">
    <oc r="D58">
      <v>709.59896000000003</v>
    </oc>
    <nc r="D58">
      <v>769.62963999999999</v>
    </nc>
  </rcc>
  <rcc rId="27595" sId="8" numFmtId="34">
    <oc r="C74">
      <v>400</v>
    </oc>
    <nc r="C74">
      <v>500</v>
    </nc>
  </rcc>
  <rcc rId="27596" sId="8" numFmtId="34">
    <oc r="D74">
      <v>226.76274000000001</v>
    </oc>
    <nc r="D74">
      <v>283.77166</v>
    </nc>
  </rcc>
  <rcc rId="27597" sId="8" numFmtId="34">
    <oc r="D75">
      <v>174.30799999999999</v>
    </oc>
    <nc r="D75">
      <v>194.108</v>
    </nc>
  </rcc>
  <rcc rId="27598" sId="8" numFmtId="34">
    <oc r="C80">
      <v>16292.5494</v>
    </oc>
    <nc r="C80">
      <v>16192.5494</v>
    </nc>
  </rcc>
  <rcc rId="27599" sId="8" numFmtId="34">
    <oc r="D80">
      <v>528.40724</v>
    </oc>
    <nc r="D80">
      <v>658.43120999999996</v>
    </nc>
  </rcc>
  <rcc rId="27600" sId="8" numFmtId="34">
    <oc r="D82">
      <v>1264.299</v>
    </oc>
    <nc r="D82">
      <v>1635.732</v>
    </nc>
  </rcc>
  <rfmt sheetId="8" sqref="C52:D52 C98:D98">
    <dxf>
      <numFmt numFmtId="4" formatCode="#,##0.00"/>
    </dxf>
  </rfmt>
  <rfmt sheetId="8" sqref="C52:D52 C98:D98">
    <dxf>
      <numFmt numFmtId="187" formatCode="#,##0.000"/>
    </dxf>
  </rfmt>
  <rfmt sheetId="8" sqref="C52:D52 C98:D98">
    <dxf>
      <numFmt numFmtId="185" formatCode="#,##0.0000"/>
    </dxf>
  </rfmt>
  <rfmt sheetId="8" sqref="C52:D52 C98:D98">
    <dxf>
      <numFmt numFmtId="172" formatCode="#,##0.00000"/>
    </dxf>
  </rfmt>
  <rfmt sheetId="8" sqref="C52:D52 C98:D98">
    <dxf>
      <numFmt numFmtId="185" formatCode="#,##0.0000"/>
    </dxf>
  </rfmt>
  <rfmt sheetId="8" sqref="C52:D52 C98:D98">
    <dxf>
      <numFmt numFmtId="187" formatCode="#,##0.000"/>
    </dxf>
  </rfmt>
  <rfmt sheetId="8" sqref="C52:D52 C98:D98">
    <dxf>
      <numFmt numFmtId="4" formatCode="#,##0.00"/>
    </dxf>
  </rfmt>
  <rfmt sheetId="8" sqref="C52:D52 C98:D98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31.xml><?xml version="1.0" encoding="utf-8"?>
<revisions xmlns="http://schemas.openxmlformats.org/spreadsheetml/2006/main" xmlns:r="http://schemas.openxmlformats.org/officeDocument/2006/relationships">
  <rcc rId="26027" sId="2" numFmtId="4">
    <oc r="C32">
      <v>192729.00425999999</v>
    </oc>
    <nc r="C32">
      <v>197688.28086</v>
    </nc>
  </rcc>
  <rcc rId="26028" sId="2" numFmtId="4">
    <oc r="D32">
      <v>18907.531029999998</v>
    </oc>
    <nc r="D32">
      <v>25839.762869999999</v>
    </nc>
  </rcc>
  <rcc rId="26029" sId="2" numFmtId="4">
    <oc r="G32">
      <v>7472.4245000000001</v>
    </oc>
    <nc r="G32">
      <v>9741.9586299999992</v>
    </nc>
  </rcc>
  <rcc rId="26030" sId="2" numFmtId="4">
    <oc r="J32">
      <v>1261.87096</v>
    </oc>
    <nc r="J32">
      <v>1753.0918300000001</v>
    </nc>
  </rcc>
  <rcc rId="26031" sId="2" numFmtId="4">
    <oc r="M32">
      <v>977.44808999999998</v>
    </oc>
    <nc r="M32">
      <v>1329.68263</v>
    </nc>
  </rcc>
  <rcc rId="26032" sId="2" numFmtId="4">
    <oc r="P32">
      <v>6.3720100000000004</v>
    </oc>
    <nc r="P32">
      <v>7.9772800000000004</v>
    </nc>
  </rcc>
  <rcc rId="26033" sId="2" numFmtId="4">
    <oc r="S32">
      <v>1371.9005</v>
    </oc>
    <nc r="S32">
      <v>1828.3215499999999</v>
    </nc>
  </rcc>
  <rcc rId="26034" sId="2" numFmtId="4">
    <oc r="V32">
      <v>-201.89873</v>
    </oc>
    <nc r="V32">
      <v>-261.99660999999998</v>
    </nc>
  </rcc>
  <rcc rId="26035" sId="2" numFmtId="4">
    <oc r="Y32">
      <v>221.14564999999999</v>
    </oc>
    <nc r="Y32">
      <v>342.16565000000003</v>
    </nc>
  </rcc>
  <rcc rId="26036" sId="2" numFmtId="4">
    <oc r="AB32">
      <v>591.49522999999999</v>
    </oc>
    <nc r="AB32">
      <v>615.72742000000005</v>
    </nc>
  </rcc>
  <rcc rId="26037" sId="2" numFmtId="4">
    <oc r="AE32">
      <v>1938.60995</v>
    </oc>
    <nc r="AE32">
      <v>2645.7846199999999</v>
    </nc>
  </rcc>
  <rcc rId="26038" sId="2" numFmtId="4">
    <oc r="AH32">
      <v>20.5</v>
    </oc>
    <nc r="AH32">
      <v>23.85</v>
    </nc>
  </rcc>
  <rcc rId="26039" sId="2" numFmtId="4">
    <oc r="AQ32">
      <v>834.66241000000002</v>
    </oc>
    <nc r="AQ32">
      <v>963.98699999999997</v>
    </nc>
  </rcc>
  <rcc rId="26040" sId="2" numFmtId="4">
    <oc r="AT32">
      <v>98.290719999999993</v>
    </oc>
    <nc r="AT32">
      <v>115.13805000000001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8744" sId="3" numFmtId="4">
    <oc r="D6">
      <v>36487.36924</v>
    </oc>
    <nc r="D6">
      <v>43535.563199999997</v>
    </nc>
  </rcc>
  <rcc rId="28745" sId="3" numFmtId="4">
    <oc r="D8">
      <v>762.51611000000003</v>
    </oc>
    <nc r="D8">
      <v>925.09145999999998</v>
    </nc>
  </rcc>
  <rcc rId="28746" sId="3" numFmtId="4">
    <oc r="D9">
      <v>4.5745899999999997</v>
    </oc>
    <nc r="D9">
      <v>5.8912000000000004</v>
    </nc>
  </rcc>
  <rcc rId="28747" sId="3" numFmtId="4">
    <oc r="D10">
      <v>1048.46407</v>
    </oc>
    <nc r="D10">
      <v>1229.81539</v>
    </nc>
  </rcc>
  <rcc rId="28748" sId="3" numFmtId="4">
    <oc r="D11">
      <v>-150.24388999999999</v>
    </oc>
    <nc r="D11">
      <v>-193.82669999999999</v>
    </nc>
  </rcc>
  <rcc rId="28749" sId="3" numFmtId="4">
    <oc r="D13">
      <v>531.36558000000002</v>
    </oc>
    <nc r="D13">
      <v>608.85410999999999</v>
    </nc>
  </rcc>
  <rcc rId="28750" sId="3" numFmtId="4">
    <oc r="D14">
      <v>2646.35464</v>
    </oc>
    <nc r="D14">
      <v>2728.1064999999999</v>
    </nc>
  </rcc>
  <rcc rId="28751" sId="3" numFmtId="4">
    <oc r="D15">
      <v>798.38652000000002</v>
    </oc>
    <nc r="D15">
      <v>814.99261999999999</v>
    </nc>
  </rcc>
  <rcc rId="28752" sId="3" numFmtId="4">
    <oc r="D16">
      <v>37.21</v>
    </oc>
    <nc r="D16">
      <v>47.192999999999998</v>
    </nc>
  </rcc>
  <rcc rId="28753" sId="3" numFmtId="4">
    <oc r="D20">
      <v>305.38414999999998</v>
    </oc>
    <nc r="D20">
      <v>336.11176</v>
    </nc>
  </rcc>
  <rcc rId="28754" sId="3" numFmtId="4">
    <oc r="D23">
      <v>554.16201999999998</v>
    </oc>
    <nc r="D23">
      <v>760.75102000000004</v>
    </nc>
  </rcc>
  <rcc rId="28755" sId="3" numFmtId="4">
    <oc r="D25">
      <v>863.10937000000001</v>
    </oc>
    <nc r="D25">
      <v>995.50522000000001</v>
    </nc>
  </rcc>
  <rcc rId="28756" sId="3" numFmtId="4">
    <oc r="D27">
      <v>155.34375</v>
    </oc>
    <nc r="D27">
      <v>214.28375</v>
    </nc>
  </rcc>
  <rcc rId="28757" sId="3" numFmtId="4">
    <oc r="D37">
      <v>2325.4526799999999</v>
    </oc>
    <nc r="D37">
      <v>2646.1081100000001</v>
    </nc>
  </rcc>
  <rcc rId="28758" sId="3" numFmtId="4">
    <oc r="D38">
      <v>67.561000000000007</v>
    </oc>
    <nc r="D38">
      <v>95.1203</v>
    </nc>
  </rcc>
  <rcc rId="28759" sId="3" numFmtId="4">
    <oc r="D42">
      <v>166.16732999999999</v>
    </oc>
    <nc r="D42">
      <v>205.49860000000001</v>
    </nc>
  </rcc>
  <rcc rId="28760" sId="3" numFmtId="4">
    <oc r="D50">
      <v>1517.81429</v>
    </oc>
    <nc r="D50">
      <v>1640.8748700000001</v>
    </nc>
  </rcc>
  <rcc rId="28761" sId="3" numFmtId="4">
    <oc r="D54">
      <v>126.04</v>
    </oc>
    <nc r="D54">
      <v>144.84</v>
    </nc>
  </rcc>
  <rcc rId="28762" sId="3" numFmtId="4">
    <oc r="D55">
      <v>690.76969999999994</v>
    </oc>
    <nc r="D55">
      <v>838.53178000000003</v>
    </nc>
  </rcc>
  <rcc rId="28763" sId="3" numFmtId="4">
    <oc r="D56">
      <v>6.3310000000000004</v>
    </oc>
    <nc r="D56">
      <v>6.4119999999999999</v>
    </nc>
  </rcc>
  <rcc rId="28764" sId="3" numFmtId="4">
    <oc r="D57">
      <v>79.766040000000004</v>
    </oc>
    <nc r="D57">
      <v>88.135589999999993</v>
    </nc>
  </rcc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cc rId="28765" sId="3" numFmtId="4">
    <oc r="C67">
      <v>356265.29612999997</v>
    </oc>
    <nc r="C67">
      <v>336977.09613000002</v>
    </nc>
  </rcc>
  <rcc rId="28766" sId="3" numFmtId="4">
    <oc r="D67">
      <v>17863.671890000001</v>
    </oc>
    <nc r="D67">
      <v>21893.068630000002</v>
    </nc>
  </rcc>
  <rcc rId="28767" sId="3" numFmtId="4">
    <oc r="D68">
      <v>128813.19299</v>
    </oc>
    <nc r="D68">
      <v>185248.30038</v>
    </nc>
  </rcc>
  <rcc rId="28768" sId="3" numFmtId="4">
    <oc r="C69">
      <v>36279.4</v>
    </oc>
    <nc r="C69">
      <v>55567.6</v>
    </nc>
  </rcc>
  <rcc rId="28769" sId="3" numFmtId="4">
    <oc r="D69">
      <v>8418.4501</v>
    </oc>
    <nc r="D69">
      <v>9868.8400999999994</v>
    </nc>
  </rcc>
  <rfmt sheetId="3" sqref="C73">
    <dxf>
      <numFmt numFmtId="2" formatCode="0.00"/>
    </dxf>
  </rfmt>
  <rfmt sheetId="3" sqref="C73">
    <dxf>
      <numFmt numFmtId="183" formatCode="0.000"/>
    </dxf>
  </rfmt>
  <rfmt sheetId="3" sqref="C73">
    <dxf>
      <numFmt numFmtId="174" formatCode="0.0000"/>
    </dxf>
  </rfmt>
  <rfmt sheetId="3" sqref="C73">
    <dxf>
      <numFmt numFmtId="168" formatCode="0.0000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77" formatCode="0.0000000"/>
    </dxf>
  </rfmt>
  <rfmt sheetId="3" sqref="D73">
    <dxf>
      <numFmt numFmtId="173" formatCode="0.000000"/>
    </dxf>
  </rfmt>
  <rfmt sheetId="3" sqref="D73">
    <dxf>
      <numFmt numFmtId="168" formatCode="0.00000"/>
    </dxf>
  </rfmt>
  <rcc rId="28770" sId="3" numFmtId="4">
    <oc r="D60">
      <v>0</v>
    </oc>
    <nc r="D60">
      <v>12.208589999999999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25907" sId="19" numFmtId="34">
    <oc r="C72">
      <v>2142.2486100000001</v>
    </oc>
    <nc r="C72">
      <v>3946.4486099999999</v>
    </nc>
  </rcc>
  <rcc rId="25908" sId="19" numFmtId="34">
    <oc r="D72">
      <v>19.98</v>
    </oc>
    <nc r="D72">
      <v>199.80199999999999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2.xml><?xml version="1.0" encoding="utf-8"?>
<revisions xmlns="http://schemas.openxmlformats.org/spreadsheetml/2006/main" xmlns:r="http://schemas.openxmlformats.org/officeDocument/2006/relationships">
  <rcc rId="26070" sId="2" numFmtId="4">
    <oc r="AZ32">
      <v>183.64371</v>
    </oc>
    <nc r="AZ32">
      <v>211.71575000000001</v>
    </nc>
  </rcc>
  <rcc rId="26071" sId="2" numFmtId="4">
    <oc r="BO32">
      <v>2.3295599999999999</v>
    </oc>
    <nc r="BO32">
      <v>20.756049999999998</v>
    </nc>
  </rcc>
  <rcc rId="26072" sId="2" numFmtId="4">
    <oc r="BR32">
      <v>16.244440000000001</v>
    </oc>
    <nc r="BR32">
      <v>-4.0525900000000004</v>
    </nc>
  </rcc>
  <rcc rId="26073" sId="2" numFmtId="4">
    <oc r="BZ32">
      <v>150536.44257000001</v>
    </oc>
    <nc r="BZ32">
      <v>155495.71917</v>
    </nc>
  </rcc>
  <rcc rId="26074" sId="2" numFmtId="4">
    <oc r="CA32">
      <v>11435.106529999999</v>
    </oc>
    <nc r="CA32">
      <v>16097.804239999999</v>
    </nc>
  </rcc>
  <rcc rId="26075" sId="2" numFmtId="4">
    <oc r="CD32">
      <v>7376.8755000000001</v>
    </oc>
    <nc r="CD32">
      <v>9835.8340000000007</v>
    </nc>
  </rcc>
  <rcc rId="26076" sId="2" numFmtId="4">
    <oc r="CI32">
      <v>51493.442340000001</v>
    </oc>
    <nc r="CI32">
      <v>56418.242339999997</v>
    </nc>
  </rcc>
  <rcc rId="26077" sId="2" numFmtId="4">
    <oc r="CJ32">
      <v>1822.5920000000001</v>
    </oc>
    <nc r="CJ32">
      <v>3208.317</v>
    </nc>
  </rcc>
  <rcc rId="26078" sId="2" numFmtId="4">
    <oc r="CM32">
      <v>537.6</v>
    </oc>
    <nc r="CM32">
      <v>718.8</v>
    </nc>
  </rcc>
  <rcc rId="26079" sId="2" numFmtId="4">
    <oc r="CR32">
      <v>2924.82089</v>
    </oc>
    <nc r="CR32">
      <v>2959.2974899999999</v>
    </nc>
  </rcc>
  <rcc rId="26080" sId="2" numFmtId="4">
    <oc r="CS32">
      <v>1698.0390299999999</v>
    </oc>
    <nc r="CS32">
      <v>2334.8532399999999</v>
    </nc>
  </rcc>
  <rcc rId="26081" sId="2" numFmtId="4">
    <oc r="DG32">
      <v>199204.09341</v>
    </oc>
    <nc r="DG32">
      <v>204163.37001000001</v>
    </nc>
  </rcc>
  <rcc rId="26082" sId="2" numFmtId="4">
    <oc r="DH32">
      <v>15993.68612</v>
    </oc>
    <nc r="DH32">
      <v>25020.59908</v>
    </nc>
  </rcc>
  <rcc rId="26083" sId="2" numFmtId="4">
    <oc r="DJ32">
      <v>23914.422999999999</v>
    </oc>
    <nc r="DJ32">
      <v>23964.523000000001</v>
    </nc>
  </rcc>
  <rcc rId="26084" sId="2" numFmtId="4">
    <oc r="DK32">
      <v>4406.2869300000002</v>
    </oc>
    <nc r="DK32">
      <v>7411.8203100000001</v>
    </nc>
  </rcc>
  <rcc rId="26085" sId="2" numFmtId="4">
    <oc r="DN32">
      <v>4398.0369300000002</v>
    </oc>
    <nc r="DN32">
      <v>7394.5703100000001</v>
    </nc>
  </rcc>
  <rcc rId="26086" sId="2" numFmtId="4">
    <oc r="DV32">
      <v>124.444</v>
    </oc>
    <nc r="DV32">
      <v>174.54400000000001</v>
    </nc>
  </rcc>
  <rcc rId="26087" sId="2" numFmtId="4">
    <oc r="DW32">
      <v>8.25</v>
    </oc>
    <nc r="DW32">
      <v>17.25</v>
    </nc>
  </rcc>
  <rcc rId="26088" sId="2" numFmtId="4">
    <oc r="DZ32">
      <v>413.91275999999999</v>
    </oc>
    <nc r="DZ32">
      <v>696.99775</v>
    </nc>
  </rcc>
  <rcc rId="26089" sId="2" numFmtId="4">
    <oc r="EB32">
      <v>268</v>
    </oc>
    <nc r="EB32">
      <v>270.3</v>
    </nc>
  </rcc>
  <rcc rId="26090" sId="2" numFmtId="4">
    <oc r="EC32">
      <v>9.4</v>
    </oc>
    <nc r="EC32">
      <v>41.25</v>
    </nc>
  </rcc>
  <rcc rId="26091" sId="2" numFmtId="4">
    <oc r="EE32">
      <v>69260.656489999994</v>
    </oc>
    <nc r="EE32">
      <v>74220.187489999997</v>
    </nc>
  </rcc>
  <rcc rId="26092" sId="2" numFmtId="4">
    <oc r="EF32">
      <v>3381.8231000000001</v>
    </oc>
    <nc r="EF32">
      <v>5534.8211499999998</v>
    </nc>
  </rcc>
  <rcc rId="26093" sId="2" numFmtId="4">
    <oc r="EH32">
      <v>61143.470220000003</v>
    </oc>
    <nc r="EH32">
      <v>61090.815820000003</v>
    </nc>
  </rcc>
  <rcc rId="26094" sId="2" numFmtId="4">
    <oc r="EI32">
      <v>1597.2186799999999</v>
    </oc>
    <nc r="EI32">
      <v>3195.6502300000002</v>
    </nc>
  </rcc>
  <rcc rId="26095" sId="2" numFmtId="4">
    <oc r="EL32">
      <v>6135.77765</v>
    </oc>
    <nc r="EL32">
      <v>8086.4426400000002</v>
    </nc>
  </rcc>
  <rcc rId="26096" sId="2" numFmtId="4">
    <oc r="ER32">
      <v>49.267000000000003</v>
    </oc>
    <nc r="ER32">
      <v>53.616999999999997</v>
    </nc>
  </rcc>
  <rcc rId="26097" sId="2" numFmtId="4">
    <oc r="EX32">
      <v>2913.8449099999998</v>
    </oc>
    <nc r="EX32">
      <v>819.16378999999995</v>
    </nc>
  </rcc>
  <rfmt sheetId="10" sqref="D51">
    <dxf>
      <numFmt numFmtId="2" formatCode="0.00"/>
    </dxf>
  </rfmt>
  <rfmt sheetId="10" sqref="D51">
    <dxf>
      <numFmt numFmtId="183" formatCode="0.000"/>
    </dxf>
  </rfmt>
  <rfmt sheetId="10" sqref="D51">
    <dxf>
      <numFmt numFmtId="174" formatCode="0.0000"/>
    </dxf>
  </rfmt>
  <rcc rId="26098" sId="10" numFmtId="4">
    <oc r="D37">
      <v>0</v>
    </oc>
    <nc r="D37">
      <v>0.25696999999999998</v>
    </nc>
  </rcc>
  <rfmt sheetId="10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26821" sId="5">
    <oc r="D55" t="inlineStr">
      <is>
        <t>исполнено на 01.05.2020 г</t>
      </is>
    </oc>
    <nc r="D55" t="inlineStr">
      <is>
        <t>исполнено на 01.06.2020 г</t>
      </is>
    </nc>
  </rcc>
  <rcc rId="26822" sId="5">
    <oc r="D3" t="inlineStr">
      <is>
        <t>исполнен на 01.05.2020 г.</t>
      </is>
    </oc>
    <nc r="D3" t="inlineStr">
      <is>
        <t>исполнен на 01.06.2020 г.</t>
      </is>
    </nc>
  </rcc>
  <rcc rId="26823" sId="5">
    <oc r="A1" t="inlineStr">
      <is>
        <t xml:space="preserve">                     Анализ исполнения бюджета Большесундырского сельского поселения на 01.05.2020 г.</t>
      </is>
    </oc>
    <nc r="A1" t="inlineStr">
      <is>
        <t xml:space="preserve">                     Анализ исполнения бюджета Большесундырского сельского поселения на 01.06.2020 г.</t>
      </is>
    </nc>
  </rcc>
  <rcc rId="26824" sId="5" numFmtId="4">
    <oc r="D6">
      <v>100.59662</v>
    </oc>
    <nc r="D6">
      <v>133.99563000000001</v>
    </nc>
  </rcc>
  <rcc rId="26825" sId="5" numFmtId="4">
    <oc r="D8">
      <v>105.66293</v>
    </oc>
    <nc r="D8">
      <v>128.19123999999999</v>
    </nc>
  </rcc>
  <rcc rId="26826" sId="5" numFmtId="4">
    <oc r="D9">
      <v>0.63392999999999999</v>
    </oc>
    <nc r="D9">
      <v>0.81638999999999995</v>
    </nc>
  </rcc>
  <rcc rId="26827" sId="5" numFmtId="4">
    <oc r="D10">
      <v>145.28715</v>
    </oc>
    <nc r="D10">
      <v>170.41726</v>
    </nc>
  </rcc>
  <rcc rId="26828" sId="5" numFmtId="4">
    <oc r="D11">
      <v>-20.819500000000001</v>
    </oc>
    <nc r="D11">
      <v>-26.858830000000001</v>
    </nc>
  </rcc>
  <rcc rId="26829" sId="5" numFmtId="4">
    <oc r="D15">
      <v>20.880040000000001</v>
    </oc>
    <nc r="D15">
      <v>22.260770000000001</v>
    </nc>
  </rcc>
  <rcc rId="26830" sId="5" numFmtId="4">
    <oc r="D16">
      <v>175.13256999999999</v>
    </oc>
    <nc r="D16">
      <v>188.14702</v>
    </nc>
  </rcc>
  <rcc rId="26831" sId="5" numFmtId="4">
    <oc r="D29">
      <v>16.667999999999999</v>
    </oc>
    <nc r="D29">
      <v>20.835000000000001</v>
    </nc>
  </rcc>
  <rcc rId="26832" sId="5" numFmtId="4">
    <oc r="D31">
      <v>28.74877</v>
    </oc>
    <nc r="D31">
      <v>35.7179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26634" sId="4" numFmtId="4">
    <oc r="D6">
      <v>21.754490000000001</v>
    </oc>
    <nc r="D6">
      <v>25.643329999999999</v>
    </nc>
  </rcc>
  <rcc rId="26635" sId="4" numFmtId="4">
    <oc r="D8">
      <v>36.673369999999998</v>
    </oc>
    <nc r="D8">
      <v>44.492460000000001</v>
    </nc>
  </rcc>
  <rcc rId="26636" sId="4" numFmtId="4">
    <oc r="D9">
      <v>0.22001000000000001</v>
    </oc>
    <nc r="D9">
      <v>0.28333000000000003</v>
    </nc>
  </rcc>
  <rcc rId="26637" sId="4" numFmtId="4">
    <oc r="D10">
      <v>50.426110000000001</v>
    </oc>
    <nc r="D10">
      <v>59.148260000000001</v>
    </nc>
  </rcc>
  <rcc rId="26638" sId="4" numFmtId="4">
    <oc r="D11">
      <v>-7.2260099999999996</v>
    </oc>
    <nc r="D11">
      <v>-9.3221299999999996</v>
    </nc>
  </rcc>
  <rcc rId="26639" sId="4" numFmtId="4">
    <oc r="D15">
      <v>3.5529299999999999</v>
    </oc>
    <nc r="D15">
      <v>3.62168</v>
    </nc>
  </rcc>
  <rcc rId="26640" sId="4" numFmtId="4">
    <oc r="D16">
      <v>19.159479999999999</v>
    </oc>
    <nc r="D16">
      <v>19.67127</v>
    </nc>
  </rcc>
  <rcc rId="26641" sId="4" numFmtId="4">
    <oc r="D27">
      <v>0</v>
    </oc>
    <nc r="D27">
      <v>8.0466800000000003</v>
    </nc>
  </rcc>
  <rfmt sheetId="4" sqref="D38">
    <dxf>
      <numFmt numFmtId="176" formatCode="_(* #,##0.00000_);_(* \(#,##0.00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65" formatCode="_(* #,##0.00_);_(* \(#,##0.00\);_(* &quot;-&quot;??_);_(@_)"/>
    </dxf>
  </rfmt>
  <rfmt sheetId="4" sqref="D38">
    <dxf>
      <numFmt numFmtId="169" formatCode="_(* #,##0.0_);_(* \(#,##0.0\);_(* &quot;-&quot;??_);_(@_)"/>
    </dxf>
  </rfmt>
  <rcc rId="26642" sId="4" numFmtId="4">
    <oc r="D39">
      <v>398.12799999999999</v>
    </oc>
    <nc r="D39">
      <v>497.66</v>
    </nc>
  </rcc>
  <rcc rId="26643" sId="4" numFmtId="4">
    <oc r="D42">
      <v>29.950099999999999</v>
    </oc>
    <nc r="D42">
      <v>37.500100000000003</v>
    </nc>
  </rcc>
  <rfmt sheetId="4" sqref="C47:D47">
    <dxf>
      <numFmt numFmtId="174" formatCode="0.0000"/>
    </dxf>
  </rfmt>
  <rfmt sheetId="4" sqref="C47:D47">
    <dxf>
      <numFmt numFmtId="168" formatCode="0.00000"/>
    </dxf>
  </rfmt>
  <rfmt sheetId="4" sqref="C47:D47">
    <dxf>
      <numFmt numFmtId="173" formatCode="0.000000"/>
    </dxf>
  </rfmt>
  <rfmt sheetId="4" sqref="C47:D47">
    <dxf>
      <numFmt numFmtId="168" formatCode="0.00000"/>
    </dxf>
  </rfmt>
  <rfmt sheetId="4" sqref="C47:D47">
    <dxf>
      <numFmt numFmtId="174" formatCode="0.0000"/>
    </dxf>
  </rfmt>
  <rfmt sheetId="4" sqref="C47:D47">
    <dxf>
      <numFmt numFmtId="183" formatCode="0.000"/>
    </dxf>
  </rfmt>
  <rfmt sheetId="4" sqref="C47:D47">
    <dxf>
      <numFmt numFmtId="2" formatCode="0.00"/>
    </dxf>
  </rfmt>
  <rfmt sheetId="4" sqref="C47:D47">
    <dxf>
      <numFmt numFmtId="166" formatCode="0.0"/>
    </dxf>
  </rfmt>
  <rcc rId="26644" sId="4" numFmtId="4">
    <oc r="D54">
      <v>295.91374999999999</v>
    </oc>
    <nc r="D54">
      <v>324.42498999999998</v>
    </nc>
  </rcc>
  <rcc rId="26645" sId="4" numFmtId="4">
    <oc r="C58">
      <v>5</v>
    </oc>
    <nc r="C58">
      <v>12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28287" sId="15">
    <oc r="D54" t="inlineStr">
      <is>
        <t>исполнено на 01.05.2020 г.</t>
      </is>
    </oc>
    <nc r="D54" t="inlineStr">
      <is>
        <t>исполнено на 01.06.2020 г.</t>
      </is>
    </nc>
  </rcc>
  <rcc rId="28288" sId="15">
    <oc r="D3" t="inlineStr">
      <is>
        <t>исполнен на 01.05.2020 г.</t>
      </is>
    </oc>
    <nc r="D3" t="inlineStr">
      <is>
        <t>исполнен на 01.06.2020 г.</t>
      </is>
    </nc>
  </rcc>
  <rcc rId="28289" sId="15">
    <oc r="A1" t="inlineStr">
      <is>
        <t xml:space="preserve">                     Анализ исполнения бюджета Шатьмапосинского сельского поселения на 01.05.2020 г.</t>
      </is>
    </oc>
    <nc r="A1" t="inlineStr">
      <is>
        <t xml:space="preserve">                     Анализ исполнения бюджета Шатьмапосинского сельского поселения на 01.06.2020 г.</t>
      </is>
    </nc>
  </rcc>
  <rcc rId="28290" sId="15" numFmtId="4">
    <oc r="D6">
      <v>11.22397</v>
    </oc>
    <nc r="D6">
      <v>16.862469999999998</v>
    </nc>
  </rcc>
  <rcc rId="28291" sId="15" numFmtId="4">
    <oc r="D8">
      <v>53.739229999999999</v>
    </oc>
    <nc r="D8">
      <v>65.196910000000003</v>
    </nc>
  </rcc>
  <rcc rId="28292" sId="15" numFmtId="4">
    <oc r="D9">
      <v>0.32240999999999997</v>
    </oc>
    <nc r="D9">
      <v>0.41520000000000001</v>
    </nc>
  </rcc>
  <rcc rId="28293" sId="15" numFmtId="4">
    <oc r="D10">
      <v>73.891750000000002</v>
    </oc>
    <nc r="D10">
      <v>86.672719999999998</v>
    </nc>
  </rcc>
  <rcc rId="28294" sId="15" numFmtId="4">
    <oc r="D11">
      <v>-10.5886</v>
    </oc>
    <nc r="D11">
      <v>-13.66015</v>
    </nc>
  </rcc>
  <rcc rId="28295" sId="15" numFmtId="4">
    <oc r="D15">
      <v>4.1200999999999999</v>
    </oc>
    <nc r="D15">
      <v>4.29155</v>
    </nc>
  </rcc>
  <rcc rId="28296" sId="15" numFmtId="4">
    <oc r="D16">
      <v>26.729089999999999</v>
    </oc>
    <nc r="D16">
      <v>29.699490000000001</v>
    </nc>
  </rcc>
  <rcc rId="28297" sId="15" numFmtId="4">
    <oc r="D18">
      <v>0.4</v>
    </oc>
    <nc r="D18">
      <v>0.8</v>
    </nc>
  </rcc>
  <rcc rId="28298" sId="15" numFmtId="4">
    <oc r="D27">
      <v>65.611800000000002</v>
    </oc>
    <nc r="D27">
      <v>72.125799999999998</v>
    </nc>
  </rcc>
  <rcc rId="28299" sId="15" numFmtId="4">
    <oc r="D28">
      <v>8.6704000000000008</v>
    </oc>
    <nc r="D28">
      <v>10.837999999999999</v>
    </nc>
  </rcc>
  <rcc rId="28300" sId="15" numFmtId="4">
    <oc r="D42">
      <v>421.06</v>
    </oc>
    <nc r="D42">
      <v>526.32500000000005</v>
    </nc>
  </rcc>
  <rcc rId="28301" sId="15" numFmtId="4">
    <oc r="D44">
      <v>116.72199999999999</v>
    </oc>
    <nc r="D44">
      <v>180</v>
    </nc>
  </rcc>
  <rcc rId="28302" sId="15" numFmtId="4">
    <oc r="D45">
      <v>29.950099999999999</v>
    </oc>
    <nc r="D45">
      <v>37.500100000000003</v>
    </nc>
  </rcc>
  <rcc rId="28303" sId="15" numFmtId="34">
    <oc r="D58">
      <v>332.94513999999998</v>
    </oc>
    <nc r="D58">
      <v>358.41084000000001</v>
    </nc>
  </rcc>
  <rcc rId="28304" sId="15" numFmtId="34">
    <oc r="D65">
      <v>29.943000000000001</v>
    </oc>
    <nc r="D65">
      <v>33.585999999999999</v>
    </nc>
  </rcc>
  <rcc rId="28305" sId="15" numFmtId="34">
    <oc r="D75">
      <v>136.72200000000001</v>
    </oc>
    <nc r="D75">
      <v>200</v>
    </nc>
  </rcc>
  <rcc rId="28306" sId="15" numFmtId="34">
    <oc r="D80">
      <v>55.226759999999999</v>
    </oc>
    <nc r="D80">
      <v>62.978819999999999</v>
    </nc>
  </rcc>
  <rfmt sheetId="15" sqref="D98">
    <dxf>
      <numFmt numFmtId="165" formatCode="_(* #,##0.00_);_(* \(#,##0.00\);_(* &quot;-&quot;??_);_(@_)"/>
    </dxf>
  </rfmt>
  <rfmt sheetId="15" sqref="D98">
    <dxf>
      <numFmt numFmtId="186" formatCode="_(* #,##0.000_);_(* \(#,##0.000\);_(* &quot;-&quot;??_);_(@_)"/>
    </dxf>
  </rfmt>
  <rfmt sheetId="15" sqref="D98">
    <dxf>
      <numFmt numFmtId="175" formatCode="_(* #,##0.0000_);_(* \(#,##0.0000\);_(* &quot;-&quot;??_);_(@_)"/>
    </dxf>
  </rfmt>
  <rfmt sheetId="15" sqref="D98">
    <dxf>
      <numFmt numFmtId="176" formatCode="_(* #,##0.00000_);_(* \(#,##0.000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.xml><?xml version="1.0" encoding="utf-8"?>
<revisions xmlns="http://schemas.openxmlformats.org/spreadsheetml/2006/main" xmlns:r="http://schemas.openxmlformats.org/officeDocument/2006/relationships">
  <rcc rId="27422" sId="8">
    <oc r="D54" t="inlineStr">
      <is>
        <t>исполнено на 01.05.2020 г.</t>
      </is>
    </oc>
    <nc r="D54" t="inlineStr">
      <is>
        <t>исполнено на 01.06.2020 г.</t>
      </is>
    </nc>
  </rcc>
  <rcc rId="27423" sId="8">
    <oc r="G51">
      <f>18968.9976-D51</f>
    </oc>
    <nc r="G51"/>
  </rcc>
  <rcc rId="27424" sId="8">
    <oc r="D3" t="inlineStr">
      <is>
        <t>исполнен на 01.05.2020 г.</t>
      </is>
    </oc>
    <nc r="D3" t="inlineStr">
      <is>
        <t>исполнен на 01.06.2020 г.</t>
      </is>
    </nc>
  </rcc>
  <rcc rId="27425" sId="8">
    <oc r="A1" t="inlineStr">
      <is>
        <t xml:space="preserve">                     Анализ исполнения бюджета Моргаушского сельского поселения на 01.05.2020 г.</t>
      </is>
    </oc>
    <nc r="A1" t="inlineStr">
      <is>
        <t xml:space="preserve">                     Анализ исполнения бюджета Моргаушского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1.xml><?xml version="1.0" encoding="utf-8"?>
<revisions xmlns="http://schemas.openxmlformats.org/spreadsheetml/2006/main" xmlns:r="http://schemas.openxmlformats.org/officeDocument/2006/relationships">
  <rcc rId="27052" sId="12">
    <oc r="D54" t="inlineStr">
      <is>
        <t>исполнено на 01.05.2020 г.</t>
      </is>
    </oc>
    <nc r="D54" t="inlineStr">
      <is>
        <t>исполнено на 01.06.2020 г.</t>
      </is>
    </nc>
  </rcc>
  <rcc rId="27053" sId="12">
    <oc r="D3" t="inlineStr">
      <is>
        <t>исполнен на 01.05.2020 г.</t>
      </is>
    </oc>
    <nc r="D3" t="inlineStr">
      <is>
        <t>исполнен на 01.06.2020 г.</t>
      </is>
    </nc>
  </rcc>
  <rcc rId="27054" sId="12">
    <oc r="A1" t="inlineStr">
      <is>
        <t xml:space="preserve">                     Анализ исполнения бюджета Тораевского сельского поселения на 01.05.2020 г.</t>
      </is>
    </oc>
    <nc r="A1" t="inlineStr">
      <is>
        <t xml:space="preserve">                     Анализ исполнения бюджета Тораевского сельского поселения на 01.06.2020 г.</t>
      </is>
    </nc>
  </rcc>
  <rcc rId="27055" sId="12" numFmtId="4">
    <oc r="D6">
      <v>34.213540000000002</v>
    </oc>
    <nc r="D6">
      <v>39.469000000000001</v>
    </nc>
  </rcc>
  <rcc rId="27056" sId="12" numFmtId="4">
    <oc r="D8">
      <v>120.91325000000001</v>
    </oc>
    <nc r="D8">
      <v>146.69305</v>
    </nc>
  </rcc>
  <rcc rId="27057" sId="12" numFmtId="4">
    <oc r="D9">
      <v>0.72536999999999996</v>
    </oc>
    <nc r="D9">
      <v>0.93415999999999999</v>
    </nc>
  </rcc>
  <rcc rId="27058" sId="12" numFmtId="4">
    <oc r="D10">
      <v>166.25644</v>
    </oc>
    <nc r="D10">
      <v>195.01356999999999</v>
    </nc>
  </rcc>
  <rcc rId="27059" sId="12" numFmtId="4">
    <oc r="D11">
      <v>-23.824300000000001</v>
    </oc>
    <nc r="D11">
      <v>-30.735289999999999</v>
    </nc>
  </rcc>
  <rcc rId="27060" sId="12" numFmtId="4">
    <oc r="D15">
      <v>9.1936</v>
    </oc>
    <nc r="D15">
      <v>9.4157200000000003</v>
    </nc>
  </rcc>
  <rcc rId="27061" sId="12" numFmtId="4">
    <oc r="D16">
      <v>26.754989999999999</v>
    </oc>
    <nc r="D16">
      <v>28.57047</v>
    </nc>
  </rcc>
  <rcc rId="27062" sId="12" numFmtId="4">
    <oc r="D18">
      <v>2.4</v>
    </oc>
    <nc r="D18">
      <v>2.6</v>
    </nc>
  </rcc>
  <rcc rId="27063" sId="12" numFmtId="4">
    <oc r="D27">
      <v>323.82</v>
    </oc>
    <nc r="D27">
      <v>332.82</v>
    </nc>
  </rcc>
  <rcc rId="27064" sId="12" numFmtId="4">
    <oc r="D28">
      <v>19.80311</v>
    </oc>
    <nc r="D28">
      <v>20.34646</v>
    </nc>
  </rcc>
  <rcc rId="27065" sId="12" numFmtId="4">
    <oc r="D30">
      <v>7.1417999999999999</v>
    </oc>
    <nc r="D30">
      <v>10.95548</v>
    </nc>
  </rcc>
  <rcc rId="27066" sId="12" numFmtId="4">
    <oc r="D42">
      <v>359.82799999999997</v>
    </oc>
    <nc r="D42">
      <v>449.78500000000003</v>
    </nc>
  </rcc>
  <rcc rId="27067" sId="12" numFmtId="4">
    <oc r="D45">
      <v>59.899900000000002</v>
    </oc>
    <nc r="D45">
      <v>74.999899999999997</v>
    </nc>
  </rcc>
  <rcc rId="27068" sId="12" numFmtId="4">
    <oc r="D48">
      <v>32.026000000000003</v>
    </oc>
    <nc r="D48">
      <v>68.025999999999996</v>
    </nc>
  </rcc>
  <rcc rId="27069" sId="12" numFmtId="34">
    <oc r="D58">
      <v>325.71404000000001</v>
    </oc>
    <nc r="D58">
      <v>385.87069000000002</v>
    </nc>
  </rcc>
  <rcc rId="27070" sId="12" numFmtId="34">
    <oc r="D65">
      <v>59.509770000000003</v>
    </oc>
    <nc r="D65">
      <v>67.973029999999994</v>
    </nc>
  </rcc>
  <rcc rId="27071" sId="12" numFmtId="34">
    <oc r="D81">
      <v>76.077439999999996</v>
    </oc>
    <nc r="D81">
      <v>99.897760000000005</v>
    </nc>
  </rcc>
  <rcc rId="27072" sId="12" numFmtId="34">
    <oc r="D83">
      <v>380.65300000000002</v>
    </oc>
    <nc r="D83">
      <v>473.07799999999997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21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32959" sId="5" numFmtId="4">
    <oc r="D62">
      <v>53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7732" sId="9" numFmtId="4">
    <oc r="D6">
      <v>551.69007999999997</v>
    </oc>
    <nc r="D6">
      <v>646.03323</v>
    </nc>
  </rcc>
  <rcc rId="27733" sId="9" numFmtId="4">
    <oc r="D8">
      <v>110.38328</v>
    </oc>
    <nc r="D8">
      <v>133.91800000000001</v>
    </nc>
  </rcc>
  <rcc rId="27734" sId="9" numFmtId="4">
    <oc r="D9">
      <v>0.66222000000000003</v>
    </oc>
    <nc r="D9">
      <v>0.85282000000000002</v>
    </nc>
  </rcc>
  <rcc rId="27735" sId="9" numFmtId="4">
    <oc r="D10">
      <v>151.77764999999999</v>
    </oc>
    <nc r="D10">
      <v>178.03041999999999</v>
    </nc>
  </rcc>
  <rcc rId="27736" sId="9" numFmtId="4">
    <oc r="D11">
      <v>-21.749580000000002</v>
    </oc>
    <nc r="D11">
      <v>-28.058700000000002</v>
    </nc>
  </rcc>
  <rcc rId="27737" sId="9" numFmtId="4">
    <oc r="D15">
      <v>348.02692999999999</v>
    </oc>
    <nc r="D15">
      <v>348.95907999999997</v>
    </nc>
  </rcc>
  <rcc rId="27738" sId="9" numFmtId="4">
    <oc r="D16">
      <v>230.00715</v>
    </oc>
    <nc r="D16">
      <v>249.29490000000001</v>
    </nc>
  </rcc>
  <rcc rId="27739" sId="9" numFmtId="4">
    <oc r="D18">
      <v>0.6</v>
    </oc>
    <nc r="D18">
      <v>1</v>
    </nc>
  </rcc>
  <rfmt sheetId="9" sqref="D41">
    <dxf>
      <numFmt numFmtId="174" formatCode="0.0000"/>
    </dxf>
  </rfmt>
  <rfmt sheetId="9" sqref="D41">
    <dxf>
      <numFmt numFmtId="183" formatCode="0.000"/>
    </dxf>
  </rfmt>
  <rfmt sheetId="9" sqref="D41">
    <dxf>
      <numFmt numFmtId="2" formatCode="0.00"/>
    </dxf>
  </rfmt>
  <rfmt sheetId="9" sqref="D41">
    <dxf>
      <numFmt numFmtId="166" formatCode="0.0"/>
    </dxf>
  </rfmt>
  <rcc rId="27740" sId="9" numFmtId="4">
    <oc r="D46">
      <v>59.899900000000002</v>
    </oc>
    <nc r="D46">
      <v>74.999899999999997</v>
    </nc>
  </rcc>
  <rfmt sheetId="9" sqref="C53:D54">
    <dxf>
      <numFmt numFmtId="3" formatCode="#,##0"/>
    </dxf>
  </rfmt>
  <rfmt sheetId="9" sqref="C53:D54">
    <dxf>
      <numFmt numFmtId="167" formatCode="#,##0.0"/>
    </dxf>
  </rfmt>
  <rfmt sheetId="9" sqref="C53:D54">
    <dxf>
      <numFmt numFmtId="4" formatCode="#,##0.00"/>
    </dxf>
  </rfmt>
  <rfmt sheetId="9" sqref="C53:D54">
    <dxf>
      <numFmt numFmtId="187" formatCode="#,##0.000"/>
    </dxf>
  </rfmt>
  <rfmt sheetId="9" sqref="C53:D54">
    <dxf>
      <numFmt numFmtId="185" formatCode="#,##0.0000"/>
    </dxf>
  </rfmt>
  <rfmt sheetId="9" sqref="C53:D54">
    <dxf>
      <numFmt numFmtId="172" formatCode="#,##0.00000"/>
    </dxf>
  </rfmt>
  <rcc rId="27741" sId="9" numFmtId="34">
    <oc r="D60">
      <v>716.25161000000003</v>
    </oc>
    <nc r="D60">
      <v>788.56659000000002</v>
    </nc>
  </rcc>
  <rcc rId="27742" sId="9" numFmtId="34">
    <oc r="D67">
      <v>52.85915</v>
    </oc>
    <nc r="D67">
      <v>57.659149999999997</v>
    </nc>
  </rcc>
  <rcc rId="27743" sId="9" numFmtId="34">
    <oc r="D82">
      <v>321.71082999999999</v>
    </oc>
    <nc r="D82">
      <v>390.97642000000002</v>
    </nc>
  </rcc>
  <rfmt sheetId="9" sqref="C104:D104">
    <dxf>
      <numFmt numFmtId="3" formatCode="#,##0"/>
    </dxf>
  </rfmt>
  <rfmt sheetId="9" sqref="C104:D104">
    <dxf>
      <numFmt numFmtId="167" formatCode="#,##0.0"/>
    </dxf>
  </rfmt>
  <rfmt sheetId="9" sqref="C104:D104">
    <dxf>
      <numFmt numFmtId="4" formatCode="#,##0.00"/>
    </dxf>
  </rfmt>
  <rfmt sheetId="9" sqref="C104:D104">
    <dxf>
      <numFmt numFmtId="187" formatCode="#,##0.000"/>
    </dxf>
  </rfmt>
  <rfmt sheetId="9" sqref="C104:D104">
    <dxf>
      <numFmt numFmtId="185" formatCode="#,##0.0000"/>
    </dxf>
  </rfmt>
  <rfmt sheetId="9" sqref="C104:D104">
    <dxf>
      <numFmt numFmtId="172" formatCode="#,##0.00000"/>
    </dxf>
  </rfmt>
  <rfmt sheetId="9" sqref="C104:D104 C53:D54">
    <dxf>
      <numFmt numFmtId="185" formatCode="#,##0.0000"/>
    </dxf>
  </rfmt>
  <rfmt sheetId="9" sqref="C104:D104 C53:D54">
    <dxf>
      <numFmt numFmtId="187" formatCode="#,##0.000"/>
    </dxf>
  </rfmt>
  <rfmt sheetId="9" sqref="C104:D104 C53:D54">
    <dxf>
      <numFmt numFmtId="4" formatCode="#,##0.00"/>
    </dxf>
  </rfmt>
  <rfmt sheetId="9" sqref="C104:D104 C53:D54">
    <dxf>
      <numFmt numFmtId="167" formatCode="#,##0.0"/>
    </dxf>
  </rfmt>
  <rfmt sheetId="9" sqref="C104:D104 C53:D54">
    <dxf>
      <numFmt numFmtId="3" formatCode="#,##0"/>
    </dxf>
  </rfmt>
  <rfmt sheetId="9" sqref="C104:D104 C53:D54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.xml><?xml version="1.0" encoding="utf-8"?>
<revisions xmlns="http://schemas.openxmlformats.org/spreadsheetml/2006/main" xmlns:r="http://schemas.openxmlformats.org/officeDocument/2006/relationships">
  <rcc rId="31511" sId="8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 xml:space="preserve">Штрафы, неустойки, пени уплаченные в случае просрочки исполнения поставщиком </t>
      </is>
    </nc>
  </rcc>
  <rcc rId="31512" sId="8" numFmtId="4">
    <oc r="D41">
      <v>2577.8580000000002</v>
    </oc>
    <nc r="D41">
      <v>3007.5010000000002</v>
    </nc>
  </rcc>
  <rcc rId="31513" sId="8" numFmtId="4">
    <oc r="C46">
      <v>300.00029000000001</v>
    </oc>
    <nc r="C46">
      <v>800.00028999999995</v>
    </nc>
  </rcc>
  <rcc rId="31514" sId="8" numFmtId="34">
    <oc r="D58">
      <v>989.30211999999995</v>
    </oc>
    <nc r="D58">
      <v>1149.6405500000001</v>
    </nc>
  </rcc>
  <rcc rId="31515" sId="8" numFmtId="34">
    <oc r="D61">
      <v>0</v>
    </oc>
    <nc r="D61">
      <v>90</v>
    </nc>
  </rcc>
  <rcc rId="31516" sId="8" numFmtId="34">
    <oc r="D63">
      <v>7</v>
    </oc>
    <nc r="D63">
      <v>12</v>
    </nc>
  </rcc>
  <rcc rId="31517" sId="8" numFmtId="34">
    <oc r="C74">
      <v>580</v>
    </oc>
    <nc r="C74">
      <v>0</v>
    </nc>
  </rcc>
  <rcc rId="31518" sId="8" numFmtId="34">
    <oc r="D74">
      <v>410.56544000000002</v>
    </oc>
    <nc r="D74">
      <v>0</v>
    </nc>
  </rcc>
  <rcc rId="31519" sId="8" numFmtId="34">
    <oc r="D75">
      <v>194.108</v>
    </oc>
    <nc r="D75">
      <v>235.02500000000001</v>
    </nc>
  </rcc>
  <rcc rId="31520" sId="8" numFmtId="34">
    <oc r="C76">
      <v>200</v>
    </oc>
    <nc r="C76">
      <v>100</v>
    </nc>
  </rcc>
  <rcc rId="31521" sId="8" numFmtId="34">
    <oc r="C79">
      <v>0</v>
    </oc>
    <nc r="C79">
      <v>630</v>
    </nc>
  </rcc>
  <rcc rId="31522" sId="8" numFmtId="34">
    <oc r="D79">
      <v>0</v>
    </oc>
    <nc r="D79">
      <v>545.23284000000001</v>
    </nc>
  </rcc>
  <rcc rId="31523" sId="8" numFmtId="34">
    <oc r="C80">
      <v>10612.54969</v>
    </oc>
    <nc r="C80">
      <v>11162.54969</v>
    </nc>
  </rcc>
  <rcc rId="31524" sId="8" numFmtId="34">
    <oc r="D80">
      <v>914.61184000000003</v>
    </oc>
    <nc r="D80">
      <v>1027.37113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1.xml><?xml version="1.0" encoding="utf-8"?>
<revisions xmlns="http://schemas.openxmlformats.org/spreadsheetml/2006/main" xmlns:r="http://schemas.openxmlformats.org/officeDocument/2006/relationships">
  <rcc rId="31393" sId="7" numFmtId="34">
    <oc r="D57">
      <v>715.38815999999997</v>
    </oc>
    <nc r="D57">
      <v>869.06101999999998</v>
    </nc>
  </rcc>
  <rcc rId="31394" sId="7" numFmtId="34">
    <oc r="D60">
      <v>0</v>
    </oc>
    <nc r="D60">
      <v>44</v>
    </nc>
  </rcc>
  <rcc rId="31395" sId="7" numFmtId="34">
    <oc r="D62">
      <v>0</v>
    </oc>
    <nc r="D62">
      <v>1</v>
    </nc>
  </rcc>
  <rcc rId="31396" sId="7" numFmtId="34">
    <oc r="D64">
      <v>76.316500000000005</v>
    </oc>
    <nc r="D64">
      <v>103.46124</v>
    </nc>
  </rcc>
  <rcc rId="31397" sId="7" numFmtId="34">
    <oc r="C68">
      <v>1.6</v>
    </oc>
    <nc r="C68">
      <v>2.8220000000000001</v>
    </nc>
  </rcc>
  <rcc rId="31398" sId="7" numFmtId="34">
    <oc r="D69">
      <v>0.6</v>
    </oc>
    <nc r="D69">
      <v>1.2</v>
    </nc>
  </rcc>
  <rcc rId="31399" sId="7" numFmtId="34">
    <oc r="C73">
      <v>451.2</v>
    </oc>
    <nc r="C73">
      <v>0</v>
    </nc>
  </rcc>
  <rcc rId="31400" sId="7" numFmtId="34">
    <oc r="D73">
      <v>208.46272999999999</v>
    </oc>
    <nc r="D73">
      <v>0</v>
    </nc>
  </rcc>
  <rcc rId="31401" sId="7" numFmtId="34">
    <oc r="C74">
      <v>2400.9063000000001</v>
    </oc>
    <nc r="C74">
      <v>2499.6662999999999</v>
    </nc>
  </rcc>
  <rcc rId="31402" sId="7" numFmtId="34">
    <oc r="D74">
      <v>664.98783000000003</v>
    </oc>
    <nc r="D74">
      <v>902.26511000000005</v>
    </nc>
  </rcc>
  <rcc rId="31403" sId="7" numFmtId="34">
    <oc r="C78">
      <v>0</v>
    </oc>
    <nc r="C78">
      <v>479.43400000000003</v>
    </nc>
  </rcc>
  <rcc rId="31404" sId="7" numFmtId="34">
    <oc r="D78">
      <v>0</v>
    </oc>
    <nc r="D78">
      <v>208.46272999999999</v>
    </nc>
  </rcc>
  <rcc rId="31405" sId="7" numFmtId="34">
    <oc r="C79">
      <v>2184.6314000000002</v>
    </oc>
    <nc r="C79">
      <v>3351.6754000000001</v>
    </nc>
  </rcc>
  <rcc rId="31406" sId="7" numFmtId="34">
    <oc r="D79">
      <v>392.73230000000001</v>
    </oc>
    <nc r="D79">
      <v>448.52287000000001</v>
    </nc>
  </rcc>
  <rcc rId="31407" sId="7" numFmtId="34">
    <oc r="C62">
      <v>4.9340000000000002</v>
    </oc>
    <nc r="C62">
      <v>8.4339999999999993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Кад!$19:$24,Кад!$31:$33,Кад!$38:$38,Кад!$44:$44,Кад!$48:$48,Кад!$56:$56,Кад!$58:$59,Кад!$66:$67,Кад!$77:$77,Кад!$82:$86,Кад!$89:$96,Кад!$142:$142</formula>
    <oldFormula>Кад!$19:$24,Кад!$31:$33,Кад!$38:$38,Кад!$44:$44,Кад!$48:$48,Кад!$56:$56,Кад!$58:$59,Кад!$66:$67,Кад!$77:$78,Кад!$82:$86,Кад!$89:$96,Кад!$142:$142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.xml><?xml version="1.0" encoding="utf-8"?>
<revisions xmlns="http://schemas.openxmlformats.org/spreadsheetml/2006/main" xmlns:r="http://schemas.openxmlformats.org/officeDocument/2006/relationships">
  <rcc rId="30235" sId="16" numFmtId="4">
    <oc r="D28">
      <v>12.35277</v>
    </oc>
    <nc r="D28">
      <v>13.707520000000001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11.xml><?xml version="1.0" encoding="utf-8"?>
<revisions xmlns="http://schemas.openxmlformats.org/spreadsheetml/2006/main" xmlns:r="http://schemas.openxmlformats.org/officeDocument/2006/relationships">
  <rcc rId="24157" sId="6">
    <oc r="D56" t="inlineStr">
      <is>
        <t>исполнено на 01.04.2020 г.</t>
      </is>
    </oc>
    <nc r="D56" t="inlineStr">
      <is>
        <t>исполнено на 01.05.2020 г.</t>
      </is>
    </nc>
  </rcc>
  <rcc rId="24158" sId="6">
    <oc r="D3" t="inlineStr">
      <is>
        <t>исполнен на 01.04.2020 г.</t>
      </is>
    </oc>
    <nc r="D3" t="inlineStr">
      <is>
        <t>исполнен на 01.05.2020 г.</t>
      </is>
    </nc>
  </rcc>
  <rcc rId="24159" sId="6">
    <oc r="A1" t="inlineStr">
      <is>
        <t xml:space="preserve">                     Анализ исполнения бюджета Ильинского сельского поселения на 01.04.2020 г.</t>
      </is>
    </oc>
    <nc r="A1" t="inlineStr">
      <is>
        <t xml:space="preserve">                     Анализ исполнения бюджета Ильинского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3.xml><?xml version="1.0" encoding="utf-8"?>
<revisions xmlns="http://schemas.openxmlformats.org/spreadsheetml/2006/main" xmlns:r="http://schemas.openxmlformats.org/officeDocument/2006/relationships">
  <rcc rId="30652" sId="8" numFmtId="4">
    <oc r="C46">
      <v>5940</v>
    </oc>
    <nc r="C46">
      <v>300.00029000000001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8800" sId="1">
    <oc r="D3" t="inlineStr">
      <is>
        <t>исполнено на 01.05.2020 г.</t>
      </is>
    </oc>
    <nc r="D3" t="inlineStr">
      <is>
        <t>исполнено на 01.06.2020 г.</t>
      </is>
    </nc>
  </rcc>
  <rcc rId="28801" sId="1">
    <oc r="G3" t="inlineStr">
      <is>
        <t>исполнено на 01.05.2020 г.</t>
      </is>
    </oc>
    <nc r="G3" t="inlineStr">
      <is>
        <t>исполнено на 01.06.2020 г.</t>
      </is>
    </nc>
  </rcc>
  <rcc rId="28802" sId="1">
    <oc r="J3" t="inlineStr">
      <is>
        <t>исполнено на 01.05.2020 г.</t>
      </is>
    </oc>
    <nc r="J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8336" sId="16">
    <oc r="D53" t="inlineStr">
      <is>
        <t>исполнено на 01.05.2020 г.</t>
      </is>
    </oc>
    <nc r="D53" t="inlineStr">
      <is>
        <t>исполнено на 01.06.2020 г.</t>
      </is>
    </nc>
  </rcc>
  <rcc rId="28337" sId="16">
    <oc r="D3" t="inlineStr">
      <is>
        <t>исполнен на 01.05.2020 г.</t>
      </is>
    </oc>
    <nc r="D3" t="inlineStr">
      <is>
        <t>исполнен на 01.06.2020 г.</t>
      </is>
    </nc>
  </rcc>
  <rcc rId="28338" sId="16">
    <oc r="A1" t="inlineStr">
      <is>
        <t xml:space="preserve">                     Анализ исполнения бюджета Юнгинского сельского поселения на 01.05.2020 г.</t>
      </is>
    </oc>
    <nc r="A1" t="inlineStr">
      <is>
        <t xml:space="preserve">                     Анализ исполнения бюджета Юнгинского сельского поселения на 01.06.2020 г.</t>
      </is>
    </nc>
  </rcc>
  <rcc rId="28339" sId="16" numFmtId="4">
    <oc r="D6">
      <v>40.770809999999997</v>
    </oc>
    <nc r="D6">
      <v>49.619370000000004</v>
    </nc>
  </rcc>
  <rcc rId="28340" sId="16" numFmtId="4">
    <oc r="D8">
      <v>87.144689999999997</v>
    </oc>
    <nc r="D8">
      <v>105.72474</v>
    </nc>
  </rcc>
  <rcc rId="28341" sId="16" numFmtId="4">
    <oc r="D9">
      <v>0.52283000000000002</v>
    </oc>
    <nc r="D9">
      <v>0.67329000000000006</v>
    </nc>
  </rcc>
  <rcc rId="28342" sId="16" numFmtId="4">
    <oc r="D10">
      <v>119.82447000000001</v>
    </oc>
    <nc r="D10">
      <v>140.55034000000001</v>
    </nc>
  </rcc>
  <rcc rId="28343" sId="16" numFmtId="4">
    <oc r="D11">
      <v>-17.170750000000002</v>
    </oc>
    <nc r="D11">
      <v>-22.15164</v>
    </nc>
  </rcc>
  <rcc rId="28344" sId="16" numFmtId="4">
    <oc r="D15">
      <v>-1.7745599999999999</v>
    </oc>
    <nc r="D15">
      <v>-1.6499600000000001</v>
    </nc>
  </rcc>
  <rcc rId="28345" sId="16" numFmtId="4">
    <oc r="D16">
      <v>329.75288999999998</v>
    </oc>
    <nc r="D16">
      <v>334.3005</v>
    </nc>
  </rcc>
  <rcc rId="28346" sId="16" numFmtId="4">
    <oc r="D18">
      <v>1.2</v>
    </oc>
    <nc r="D18">
      <v>1.4</v>
    </nc>
  </rcc>
  <rcc rId="28347" sId="16" numFmtId="4">
    <oc r="D27">
      <v>56.797820000000002</v>
    </oc>
    <nc r="D27">
      <v>108.18682</v>
    </nc>
  </rcc>
  <rcc rId="28348" sId="16" numFmtId="4">
    <oc r="D28">
      <v>10.99802</v>
    </oc>
    <nc r="D28">
      <v>12.35277</v>
    </nc>
  </rcc>
  <rcc rId="28349" sId="16" numFmtId="4">
    <oc r="D30">
      <v>10.142390000000001</v>
    </oc>
    <nc r="D30">
      <v>15.9312</v>
    </nc>
  </rcc>
  <rcc rId="28350" sId="16" numFmtId="4">
    <oc r="D41">
      <v>138.46440000000001</v>
    </oc>
    <nc r="D41">
      <v>173.0805</v>
    </nc>
  </rcc>
  <rcc rId="28351" sId="16" numFmtId="4">
    <oc r="D44">
      <v>29.950099999999999</v>
    </oc>
    <nc r="D44">
      <v>37.500100000000003</v>
    </nc>
  </rcc>
  <rcc rId="28352" sId="16" numFmtId="34">
    <oc r="D57">
      <v>434.05732</v>
    </oc>
    <nc r="D57">
      <v>490.76920000000001</v>
    </nc>
  </rcc>
  <rcc rId="28353" sId="16" numFmtId="34">
    <oc r="D64">
      <v>24.766729999999999</v>
    </oc>
    <nc r="D64">
      <v>26.766729999999999</v>
    </nc>
  </rcc>
  <rcc rId="28354" sId="16" numFmtId="34">
    <oc r="D74">
      <v>297.041</v>
    </oc>
    <nc r="D74">
      <v>372.20594999999997</v>
    </nc>
  </rcc>
  <rcc rId="28355" sId="16" numFmtId="34">
    <oc r="D79">
      <v>65.472800000000007</v>
    </oc>
    <nc r="D79">
      <v>78.794430000000006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cc rId="26256" sId="3" numFmtId="4">
    <oc r="D66">
      <v>2506.8000000000002</v>
    </oc>
    <nc r="D66">
      <v>4178</v>
    </nc>
  </rcc>
  <rcc rId="26257" sId="3" numFmtId="4">
    <oc r="C67">
      <v>351340.49612999998</v>
    </oc>
    <nc r="C67">
      <v>356265.29612999997</v>
    </nc>
  </rcc>
  <rcc rId="26258" sId="3" numFmtId="4">
    <oc r="D67">
      <v>7291.9449999999997</v>
    </oc>
    <nc r="D67">
      <v>17863.671890000001</v>
    </nc>
  </rcc>
  <rcc rId="26259" sId="3" numFmtId="4">
    <oc r="D68">
      <v>92202.361560000005</v>
    </oc>
    <nc r="D68">
      <v>128813.19299</v>
    </nc>
  </rcc>
  <rcc rId="26260" sId="3" numFmtId="4">
    <oc r="C69">
      <v>35948.300000000003</v>
    </oc>
    <nc r="C69">
      <v>36279.4</v>
    </nc>
  </rcc>
  <rcc rId="26261" sId="3" numFmtId="4">
    <oc r="D69">
      <v>6176.7514099999999</v>
    </oc>
    <nc r="D69">
      <v>8418.4501</v>
    </nc>
  </rcc>
  <rfmt sheetId="3" sqref="C63">
    <dxf>
      <numFmt numFmtId="165" formatCode="_(* #,##0.00_);_(* \(#,##0.00\);_(* &quot;-&quot;??_);_(@_)"/>
    </dxf>
  </rfmt>
  <rfmt sheetId="3" sqref="C63">
    <dxf>
      <numFmt numFmtId="165" formatCode="_(* #,##0.00_);_(* \(#,##0.00\);_(* &quot;-&quot;??_);_(@_)"/>
    </dxf>
  </rfmt>
  <rfmt sheetId="3" sqref="C63">
    <dxf>
      <numFmt numFmtId="186" formatCode="_(* #,##0.000_);_(* \(#,##0.000\);_(* &quot;-&quot;??_);_(@_)"/>
    </dxf>
  </rfmt>
  <rfmt sheetId="3" sqref="C63">
    <dxf>
      <numFmt numFmtId="175" formatCode="_(* #,##0.0000_);_(* \(#,##0.0000\);_(* &quot;-&quot;??_);_(@_)"/>
    </dxf>
  </rfmt>
  <rfmt sheetId="3" sqref="C63">
    <dxf>
      <numFmt numFmtId="176" formatCode="_(* #,##0.00000_);_(* \(#,##0.00000\);_(* &quot;-&quot;??_);_(@_)"/>
    </dxf>
  </rfmt>
  <rfmt sheetId="3" sqref="D63">
    <dxf>
      <numFmt numFmtId="2" formatCode="0.00"/>
    </dxf>
  </rfmt>
  <rfmt sheetId="3" sqref="D63">
    <dxf>
      <numFmt numFmtId="183" formatCode="0.000"/>
    </dxf>
  </rfmt>
  <rfmt sheetId="3" sqref="D63">
    <dxf>
      <numFmt numFmtId="174" formatCode="0.0000"/>
    </dxf>
  </rfmt>
  <rfmt sheetId="3" sqref="D63">
    <dxf>
      <numFmt numFmtId="168" formatCode="0.00000"/>
    </dxf>
  </rfmt>
  <rfmt sheetId="3" sqref="D63">
    <dxf>
      <numFmt numFmtId="173" formatCode="0.000000"/>
    </dxf>
  </rfmt>
  <rfmt sheetId="3" sqref="D63">
    <dxf>
      <numFmt numFmtId="177" formatCode="0.0000000"/>
    </dxf>
  </rfmt>
  <rfmt sheetId="3" sqref="D63">
    <dxf>
      <numFmt numFmtId="173" formatCode="0.000000"/>
    </dxf>
  </rfmt>
  <rfmt sheetId="3" sqref="D63">
    <dxf>
      <numFmt numFmtId="168" formatCode="0.00000"/>
    </dxf>
  </rfmt>
  <rcc rId="26262" sId="3" numFmtId="4">
    <oc r="D71">
      <v>-52617.294300000001</v>
    </oc>
    <nc r="D71">
      <v>-52648.824059999999</v>
    </nc>
  </rcc>
  <rfmt sheetId="3" sqref="C63:D63">
    <dxf>
      <numFmt numFmtId="175" formatCode="_(* #,##0.0000_);_(* \(#,##0.0000\);_(* &quot;-&quot;??_);_(@_)"/>
    </dxf>
  </rfmt>
  <rfmt sheetId="3" sqref="C63:D63">
    <dxf>
      <numFmt numFmtId="186" formatCode="_(* #,##0.000_);_(* \(#,##0.000\);_(* &quot;-&quot;??_);_(@_)"/>
    </dxf>
  </rfmt>
  <rfmt sheetId="3" sqref="C63:D63">
    <dxf>
      <numFmt numFmtId="165" formatCode="_(* #,##0.00_);_(* \(#,##0.00\);_(* &quot;-&quot;??_);_(@_)"/>
    </dxf>
  </rfmt>
  <rfmt sheetId="3" sqref="C63:D63">
    <dxf>
      <numFmt numFmtId="169" formatCode="_(* #,##0.0_);_(* \(#,##0.0\);_(* &quot;-&quot;??_);_(@_)"/>
    </dxf>
  </rfmt>
  <rfmt sheetId="3" sqref="C63:D63">
    <dxf>
      <numFmt numFmtId="178" formatCode="_(* #,##0_);_(* \(#,##0\);_(* &quot;-&quot;??_);_(@_)"/>
    </dxf>
  </rfmt>
  <rfmt sheetId="3" sqref="C63:D63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25071" sId="8" numFmtId="4">
    <oc r="D6">
      <v>355.84316999999999</v>
    </oc>
    <nc r="D6">
      <v>535.73992999999996</v>
    </nc>
  </rcc>
  <rcc rId="25072" sId="8" numFmtId="4">
    <oc r="D8">
      <v>43.240470000000002</v>
    </oc>
    <nc r="D8">
      <v>58.822659999999999</v>
    </nc>
  </rcc>
  <rcc rId="25073" sId="8" numFmtId="4">
    <oc r="D9">
      <v>0.28188999999999997</v>
    </oc>
    <nc r="D9">
      <v>0.35289999999999999</v>
    </nc>
  </rcc>
  <rcc rId="25074" sId="8" numFmtId="4">
    <oc r="D10">
      <v>60.690300000000001</v>
    </oc>
    <nc r="D10">
      <v>80.881510000000006</v>
    </nc>
  </rcc>
  <rcc rId="25075" sId="8" numFmtId="4">
    <oc r="D11">
      <v>-8.9316200000000006</v>
    </oc>
    <nc r="D11">
      <v>-11.59024</v>
    </nc>
  </rcc>
  <rcc rId="25076" sId="8" numFmtId="4">
    <oc r="D13">
      <v>24.723649999999999</v>
    </oc>
    <nc r="D13">
      <v>42.06785</v>
    </nc>
  </rcc>
  <rcc rId="25077" sId="8" numFmtId="4">
    <oc r="D15">
      <v>70.975279999999998</v>
    </oc>
    <nc r="D15">
      <v>78.580299999999994</v>
    </nc>
  </rcc>
  <rcc rId="25078" sId="8" numFmtId="4">
    <oc r="D16">
      <v>292.52145000000002</v>
    </oc>
    <nc r="D16">
      <v>381.04244</v>
    </nc>
  </rcc>
  <rcc rId="25079" sId="8" numFmtId="4">
    <oc r="D41">
      <v>1288.9290000000001</v>
    </oc>
    <nc r="D41">
      <v>1718.5719999999999</v>
    </nc>
  </rcc>
  <rcc rId="25080" sId="8" numFmtId="4">
    <oc r="C43">
      <f>9320.3704+379.8</f>
    </oc>
    <nc r="C43">
      <v>11433.8704</v>
    </nc>
  </rcc>
  <rcc rId="25081" sId="8" numFmtId="34">
    <oc r="D58">
      <v>460.55862999999999</v>
    </oc>
    <nc r="D58">
      <v>709.59896000000003</v>
    </nc>
  </rcc>
  <rcc rId="25082" sId="8" numFmtId="34">
    <oc r="D74">
      <v>210.26219</v>
    </oc>
    <nc r="D74">
      <v>226.76274000000001</v>
    </nc>
  </rcc>
  <rcc rId="25083" sId="8" numFmtId="34">
    <oc r="C75">
      <v>2654.73119</v>
    </oc>
    <nc r="C75">
      <v>4388.4311900000002</v>
    </nc>
  </rcc>
  <rcc rId="25084" sId="8" numFmtId="34">
    <oc r="D80">
      <v>342.60489000000001</v>
    </oc>
    <nc r="D80">
      <v>528.40724</v>
    </nc>
  </rcc>
  <rcc rId="25085" sId="8" numFmtId="34">
    <oc r="D82">
      <v>1114.299</v>
    </oc>
    <nc r="D82">
      <v>1264.299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29953" sId="13">
    <oc r="D54" t="inlineStr">
      <is>
        <t>исполнено на 01.06.2020 г.</t>
      </is>
    </oc>
    <nc r="D54" t="inlineStr">
      <is>
        <t>исполнено на 01.07.2020 г.</t>
      </is>
    </nc>
  </rcc>
  <rcc rId="29954" sId="13">
    <oc r="D3" t="inlineStr">
      <is>
        <t>исполнен на 01.06.2020 г.</t>
      </is>
    </oc>
    <nc r="D3" t="inlineStr">
      <is>
        <t>исполнен на 01.07.2020 г.</t>
      </is>
    </nc>
  </rcc>
  <rcc rId="29955" sId="13">
    <oc r="A1" t="inlineStr">
      <is>
        <t xml:space="preserve">                     Анализ исполнения бюджета Хорнойского сельского поселения на 01.06.2020 г.</t>
      </is>
    </oc>
    <nc r="A1" t="inlineStr">
      <is>
        <t xml:space="preserve">                     Анализ исполнения бюджета Хорнойского сельского поселения на 01.07.2020 г.</t>
      </is>
    </nc>
  </rcc>
  <rcc rId="29956" sId="13" numFmtId="4">
    <oc r="D6">
      <v>6.36585</v>
    </oc>
    <nc r="D6">
      <v>10.441140000000001</v>
    </nc>
  </rcc>
  <rcc rId="29957" sId="13" numFmtId="4">
    <oc r="D8">
      <v>66.959000000000003</v>
    </oc>
    <nc r="D8">
      <v>79.146900000000002</v>
    </nc>
  </rcc>
  <rcc rId="29958" sId="13" numFmtId="4">
    <oc r="D9">
      <v>0.42643999999999999</v>
    </oc>
    <nc r="D9">
      <v>0.51783999999999997</v>
    </nc>
  </rcc>
  <rcc rId="29959" sId="13" numFmtId="4">
    <oc r="D10">
      <v>89.015219999999999</v>
    </oc>
    <nc r="D10">
      <v>103.14207</v>
    </nc>
  </rcc>
  <rcc rId="29960" sId="13" numFmtId="4">
    <oc r="D11">
      <v>-14.02937</v>
    </oc>
    <nc r="D11">
      <v>-15.75296</v>
    </nc>
  </rcc>
  <rcc rId="29961" sId="13" numFmtId="4">
    <oc r="D15">
      <v>3.8753799999999998</v>
    </oc>
    <nc r="D15">
      <v>3.97973</v>
    </nc>
  </rcc>
  <rcc rId="29962" sId="13" numFmtId="4">
    <oc r="D16">
      <v>36.863169999999997</v>
    </oc>
    <nc r="D16">
      <v>39.465409999999999</v>
    </nc>
  </rcc>
  <rcc rId="29963" sId="13" numFmtId="4">
    <oc r="D35">
      <v>0.11022999999999999</v>
    </oc>
    <nc r="D35">
      <v>0.14523</v>
    </nc>
  </rcc>
  <rcc rId="29964" sId="13" numFmtId="4">
    <oc r="D41">
      <v>566.03</v>
    </oc>
    <nc r="D41">
      <v>679.23599999999999</v>
    </nc>
  </rcc>
  <rcc rId="29965" sId="13" numFmtId="4">
    <oc r="D43">
      <v>0</v>
    </oc>
    <nc r="D43">
      <v>233</v>
    </nc>
  </rcc>
  <rcc rId="29966" sId="13" numFmtId="4">
    <oc r="D45">
      <v>37.500399999999999</v>
    </oc>
    <nc r="D45">
      <v>45.050400000000003</v>
    </nc>
  </rcc>
  <rcc rId="29967" sId="13" numFmtId="34">
    <oc r="D58">
      <v>367.48761999999999</v>
    </oc>
    <nc r="D58">
      <v>499.31130000000002</v>
    </nc>
  </rcc>
  <rcc rId="29968" sId="13" numFmtId="34">
    <oc r="D65">
      <v>33.58652</v>
    </oc>
    <nc r="D65">
      <v>39.653480000000002</v>
    </nc>
  </rcc>
  <rcc rId="29969" sId="13" numFmtId="34">
    <oc r="D75">
      <v>177.00800000000001</v>
    </oc>
    <nc r="D75">
      <v>310.89587999999998</v>
    </nc>
  </rcc>
  <rcc rId="29970" sId="13" numFmtId="34">
    <oc r="D80">
      <v>0</v>
    </oc>
    <nc r="D80">
      <v>6.5</v>
    </nc>
  </rcc>
  <rcc rId="29971" sId="13" numFmtId="34">
    <oc r="D82">
      <v>489.62313999999998</v>
    </oc>
    <nc r="D82">
      <v>565.41611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.xml><?xml version="1.0" encoding="utf-8"?>
<revisions xmlns="http://schemas.openxmlformats.org/spreadsheetml/2006/main" xmlns:r="http://schemas.openxmlformats.org/officeDocument/2006/relationships">
  <rcc rId="29533" sId="7">
    <oc r="D53" t="inlineStr">
      <is>
        <t>исполнено на 01.06.2020 г.</t>
      </is>
    </oc>
    <nc r="D53" t="inlineStr">
      <is>
        <t>исполнено на 01.07.2020 г.</t>
      </is>
    </nc>
  </rcc>
  <rcc rId="29534" sId="7">
    <oc r="D3" t="inlineStr">
      <is>
        <t>исполнен на 01.06.2020 г.</t>
      </is>
    </oc>
    <nc r="D3" t="inlineStr">
      <is>
        <t>исполнен на 01.07.2020 г.</t>
      </is>
    </nc>
  </rcc>
  <rcc rId="29535" sId="7">
    <oc r="A1" t="inlineStr">
      <is>
        <t xml:space="preserve">                     Анализ исполнения бюджета Кадикасинского сельского поселения на 01.06.2020 г.</t>
      </is>
    </oc>
    <nc r="A1" t="inlineStr">
      <is>
        <t xml:space="preserve">                     Анализ исполнения бюджета Кадикасинского сельского поселения на 01.07.2020 г.</t>
      </is>
    </nc>
  </rcc>
  <rcc rId="29536" sId="7" numFmtId="34">
    <oc r="D6">
      <v>158.83373</v>
    </oc>
    <nc r="D6">
      <v>204.70878999999999</v>
    </nc>
  </rcc>
  <rcc rId="29537" sId="7" numFmtId="34">
    <oc r="D8">
      <v>144.49043</v>
    </oc>
    <nc r="D8">
      <v>170.79065</v>
    </nc>
  </rcc>
  <rcc rId="29538" sId="7" numFmtId="34">
    <oc r="D9">
      <v>0.92013999999999996</v>
    </oc>
    <nc r="D9">
      <v>1.1174500000000001</v>
    </nc>
  </rcc>
  <rcc rId="29539" sId="7" numFmtId="34">
    <oc r="D10">
      <v>192.08545000000001</v>
    </oc>
    <nc r="D10">
      <v>222.56972999999999</v>
    </nc>
  </rcc>
  <rcc rId="29540" sId="7" numFmtId="4">
    <oc r="D11">
      <v>-30.273849999999999</v>
    </oc>
    <nc r="D11">
      <v>-33.993229999999997</v>
    </nc>
  </rcc>
  <rcc rId="29541" sId="7" numFmtId="34">
    <oc r="D13">
      <v>12.3927</v>
    </oc>
    <nc r="D13">
      <v>14.0784</v>
    </nc>
  </rcc>
  <rcc rId="29542" sId="7" numFmtId="34">
    <oc r="D15">
      <v>22.46106</v>
    </oc>
    <nc r="D15">
      <v>23.991219999999998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1.xml><?xml version="1.0" encoding="utf-8"?>
<revisions xmlns="http://schemas.openxmlformats.org/spreadsheetml/2006/main" xmlns:r="http://schemas.openxmlformats.org/officeDocument/2006/relationships">
  <rcc rId="25752" sId="19" numFmtId="4">
    <oc r="D18">
      <v>2.4</v>
    </oc>
    <nc r="D18">
      <v>2.6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fmt sheetId="8" sqref="C51:D51">
    <dxf>
      <numFmt numFmtId="185" formatCode="#,##0.0000"/>
    </dxf>
  </rfmt>
  <rfmt sheetId="8" sqref="C51:D51">
    <dxf>
      <numFmt numFmtId="187" formatCode="#,##0.000"/>
    </dxf>
  </rfmt>
  <rfmt sheetId="8" sqref="C51:D51">
    <dxf>
      <numFmt numFmtId="4" formatCode="#,##0.00"/>
    </dxf>
  </rfmt>
  <rfmt sheetId="8" sqref="C51:D5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25562" sId="17" numFmtId="4">
    <oc r="D6">
      <v>28.281420000000001</v>
    </oc>
    <nc r="D6">
      <v>41.009860000000003</v>
    </nc>
  </rcc>
  <rcc rId="25563" sId="17" numFmtId="4">
    <oc r="D8">
      <v>58.18779</v>
    </oc>
    <nc r="D8">
      <v>79.15643</v>
    </nc>
  </rcc>
  <rcc rId="25564" sId="17" numFmtId="4">
    <oc r="D9">
      <v>0.37933</v>
    </oc>
    <nc r="D9">
      <v>0.47491</v>
    </nc>
  </rcc>
  <rcc rId="25565" sId="17" numFmtId="4">
    <oc r="D10">
      <v>81.669659999999993</v>
    </oc>
    <nc r="D10">
      <v>108.84054999999999</v>
    </nc>
  </rcc>
  <rcc rId="25566" sId="17" numFmtId="4">
    <oc r="D11">
      <v>-12.01911</v>
    </oc>
    <nc r="D11">
      <v>-15.596780000000001</v>
    </nc>
  </rcc>
  <rcc rId="25567" sId="17" numFmtId="4">
    <oc r="D15">
      <v>5.6877199999999997</v>
    </oc>
    <nc r="D15">
      <v>6.1728399999999999</v>
    </nc>
  </rcc>
  <rcc rId="25568" sId="17" numFmtId="4">
    <oc r="D16">
      <v>14.04725</v>
    </oc>
    <nc r="D16">
      <v>19.952909999999999</v>
    </nc>
  </rcc>
  <rcc rId="25569" sId="17" numFmtId="4">
    <oc r="D28">
      <v>13.5</v>
    </oc>
    <nc r="D28">
      <v>18</v>
    </nc>
  </rcc>
  <rcc rId="25570" sId="17" numFmtId="4">
    <oc r="D30">
      <v>115.75936</v>
    </oc>
    <nc r="D30">
      <v>121.81646000000001</v>
    </nc>
  </rcc>
  <rcc rId="25571" sId="17" numFmtId="4">
    <oc r="D39">
      <v>855.23400000000004</v>
    </oc>
    <nc r="D39">
      <v>1140.3119999999999</v>
    </nc>
  </rcc>
  <rcc rId="25572" sId="17" numFmtId="4">
    <oc r="D42">
      <v>118.506</v>
    </oc>
    <nc r="D42">
      <v>234.482</v>
    </nc>
  </rcc>
  <rcc rId="25573" sId="17" numFmtId="4">
    <oc r="D43">
      <v>44.799900000000001</v>
    </oc>
    <nc r="D43">
      <v>59.899900000000002</v>
    </nc>
  </rcc>
  <rcc rId="25574" sId="17" numFmtId="34">
    <oc r="D59">
      <v>298.91865999999999</v>
    </oc>
    <nc r="D59">
      <v>468.05741</v>
    </nc>
  </rcc>
  <rcc rId="25575" sId="17" numFmtId="34">
    <oc r="D66">
      <v>35.588999999999999</v>
    </oc>
    <nc r="D66">
      <v>59.889000000000003</v>
    </nc>
  </rcc>
  <rcc rId="25576" sId="17" numFmtId="34">
    <oc r="D71">
      <v>1.5</v>
    </oc>
    <nc r="D71">
      <v>3</v>
    </nc>
  </rcc>
  <rcc rId="25577" sId="17" numFmtId="34">
    <oc r="D76">
      <v>263.27</v>
    </oc>
    <nc r="D76">
      <v>379.24599999999998</v>
    </nc>
  </rcc>
  <rcc rId="25578" sId="17" numFmtId="34">
    <oc r="D81">
      <v>19.317740000000001</v>
    </oc>
    <nc r="D81">
      <v>317.94274000000001</v>
    </nc>
  </rcc>
  <rcc rId="25579" sId="17" numFmtId="34">
    <oc r="D83">
      <v>529.02328999999997</v>
    </oc>
    <nc r="D83">
      <v>732.79292999999996</v>
    </nc>
  </rcc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24346" sId="12">
    <oc r="D54" t="inlineStr">
      <is>
        <t>исполнено на 01.04.2020 г.</t>
      </is>
    </oc>
    <nc r="D54" t="inlineStr">
      <is>
        <t>исполнено на 01.05.2020 г.</t>
      </is>
    </nc>
  </rcc>
  <rcc rId="24347" sId="12">
    <oc r="D3" t="inlineStr">
      <is>
        <t>исполнен на 01.04.2020 г.</t>
      </is>
    </oc>
    <nc r="D3" t="inlineStr">
      <is>
        <t>исполнен на 01.05.2020 г.</t>
      </is>
    </nc>
  </rcc>
  <rcc rId="24348" sId="12">
    <oc r="A1" t="inlineStr">
      <is>
        <t xml:space="preserve">                     Анализ исполнения бюджета Тораевского сельского поселения на 01.04.2020 г.</t>
      </is>
    </oc>
    <nc r="A1" t="inlineStr">
      <is>
        <t xml:space="preserve">                     Анализ исполнения бюджета Тораевского сельского поселения на 01.05.2020 г.</t>
      </is>
    </nc>
  </rcc>
  <rcc rId="24349" sId="13">
    <oc r="D52" t="inlineStr">
      <is>
        <t>исполнено на 01.04.2020 г.</t>
      </is>
    </oc>
    <nc r="D52" t="inlineStr">
      <is>
        <t>исполнено на 01.05.2020 г.</t>
      </is>
    </nc>
  </rcc>
  <rcc rId="24350" sId="13">
    <oc r="D3" t="inlineStr">
      <is>
        <t>исполнен на 01.04.2020 г.</t>
      </is>
    </oc>
    <nc r="D3" t="inlineStr">
      <is>
        <t>исполнен на 01.05.2020 г.</t>
      </is>
    </nc>
  </rcc>
  <rcc rId="24351" sId="13">
    <oc r="A1" t="inlineStr">
      <is>
        <t xml:space="preserve">                     Анализ исполнения бюджета Хорнойского сельского поселения на 01.04.2020 г.</t>
      </is>
    </oc>
    <nc r="A1" t="inlineStr">
      <is>
        <t xml:space="preserve">                     Анализ исполнения бюджета Хорнойского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25115" sId="9" numFmtId="4">
    <oc r="D6">
      <v>436.77958000000001</v>
    </oc>
    <nc r="D6">
      <v>551.69007999999997</v>
    </nc>
  </rcc>
  <rcc rId="25116" sId="9" numFmtId="4">
    <oc r="D8">
      <v>81.142610000000005</v>
    </oc>
    <nc r="D8">
      <v>110.38328</v>
    </nc>
  </rcc>
  <rcc rId="25117" sId="9" numFmtId="4">
    <oc r="D9">
      <v>0.52897000000000005</v>
    </oc>
    <nc r="D9">
      <v>0.66222000000000003</v>
    </nc>
  </rcc>
  <rcc rId="25118" sId="9" numFmtId="4">
    <oc r="D10">
      <v>113.88798</v>
    </oc>
    <nc r="D10">
      <v>151.77764999999999</v>
    </nc>
  </rcc>
  <rcc rId="25119" sId="9" numFmtId="4">
    <oc r="D11">
      <v>-16.760570000000001</v>
    </oc>
    <nc r="D11">
      <v>-21.749580000000002</v>
    </nc>
  </rcc>
  <rcc rId="25120" sId="9" numFmtId="4">
    <oc r="D15">
      <v>346.6943</v>
    </oc>
    <nc r="D15">
      <v>348.02692999999999</v>
    </nc>
  </rcc>
  <rcc rId="25121" sId="9" numFmtId="4">
    <oc r="D16">
      <v>123.13102000000001</v>
    </oc>
    <nc r="D16">
      <v>230.00715</v>
    </nc>
  </rcc>
  <rcc rId="25122" sId="9" numFmtId="4">
    <oc r="D18">
      <v>0.4</v>
    </oc>
    <nc r="D18">
      <v>0.6</v>
    </nc>
  </rcc>
  <rrc rId="25123" sId="9" ref="A35:XFD35" action="insertRow">
    <undo index="22" exp="area" ref3D="1" dr="$A$143:$XFD$143" dn="Z_61528DAC_5C4C_48F4_ADE2_8A724B05A086_.wvu.Rows" sId="9"/>
    <undo index="20" exp="area" ref3D="1" dr="$A$95:$XFD$102" dn="Z_61528DAC_5C4C_48F4_ADE2_8A724B05A086_.wvu.Rows" sId="9"/>
    <undo index="18" exp="area" ref3D="1" dr="$A$85:$XFD$92" dn="Z_61528DAC_5C4C_48F4_ADE2_8A724B05A086_.wvu.Rows" sId="9"/>
    <undo index="16" exp="area" ref3D="1" dr="$A$82:$XFD$82" dn="Z_61528DAC_5C4C_48F4_ADE2_8A724B05A086_.wvu.Rows" sId="9"/>
    <undo index="14" exp="area" ref3D="1" dr="$A$79:$XFD$80" dn="Z_61528DAC_5C4C_48F4_ADE2_8A724B05A086_.wvu.Rows" sId="9"/>
    <undo index="12" exp="area" ref3D="1" dr="$A$68:$XFD$69" dn="Z_61528DAC_5C4C_48F4_ADE2_8A724B05A086_.wvu.Rows" sId="9"/>
    <undo index="10" exp="area" ref3D="1" dr="$A$60:$XFD$61" dn="Z_61528DAC_5C4C_48F4_ADE2_8A724B05A086_.wvu.Rows" sId="9"/>
    <undo index="8" exp="area" ref3D="1" dr="$A$58:$XFD$58" dn="Z_61528DAC_5C4C_48F4_ADE2_8A724B05A086_.wvu.Rows" sId="9"/>
    <undo index="6" exp="area" ref3D="1" dr="$A$50:$XFD$50" dn="Z_61528DAC_5C4C_48F4_ADE2_8A724B05A086_.wvu.Rows" sId="9"/>
    <undo index="4" exp="area" ref3D="1" dr="$A$44:$XFD$44" dn="Z_61528DAC_5C4C_48F4_ADE2_8A724B05A086_.wvu.Rows" sId="9"/>
    <undo index="14" exp="area" ref3D="1" dr="$A$95:$XFD$100" dn="Z_B31C8DB7_3E78_4144_A6B5_8DE36DE63F0E_.wvu.Rows" sId="9"/>
    <undo index="12" exp="area" ref3D="1" dr="$A$84:$XFD$90" dn="Z_B31C8DB7_3E78_4144_A6B5_8DE36DE63F0E_.wvu.Rows" sId="9"/>
    <undo index="10" exp="area" ref3D="1" dr="$A$82:$XFD$82" dn="Z_B31C8DB7_3E78_4144_A6B5_8DE36DE63F0E_.wvu.Rows" sId="9"/>
    <undo index="8" exp="area" ref3D="1" dr="$A$68:$XFD$69" dn="Z_B31C8DB7_3E78_4144_A6B5_8DE36DE63F0E_.wvu.Rows" sId="9"/>
    <undo index="6" exp="area" ref3D="1" dr="$A$60:$XFD$61" dn="Z_B31C8DB7_3E78_4144_A6B5_8DE36DE63F0E_.wvu.Rows" sId="9"/>
    <undo index="4" exp="area" ref3D="1" dr="$A$58:$XFD$58" dn="Z_B31C8DB7_3E78_4144_A6B5_8DE36DE63F0E_.wvu.Rows" sId="9"/>
    <undo index="2" exp="area" ref3D="1" dr="$A$44:$XFD$44" dn="Z_B31C8DB7_3E78_4144_A6B5_8DE36DE63F0E_.wvu.Rows" sId="9"/>
    <undo index="20" exp="area" ref3D="1" dr="$A$143:$XFD$143" dn="Z_B30CE22D_C12F_4E12_8BB9_3AAE0A6991CC_.wvu.Rows" sId="9"/>
    <undo index="18" exp="area" ref3D="1" dr="$A$95:$XFD$102" dn="Z_B30CE22D_C12F_4E12_8BB9_3AAE0A6991CC_.wvu.Rows" sId="9"/>
    <undo index="16" exp="area" ref3D="1" dr="$A$85:$XFD$92" dn="Z_B30CE22D_C12F_4E12_8BB9_3AAE0A6991CC_.wvu.Rows" sId="9"/>
    <undo index="14" exp="area" ref3D="1" dr="$A$82:$XFD$82" dn="Z_B30CE22D_C12F_4E12_8BB9_3AAE0A6991CC_.wvu.Rows" sId="9"/>
    <undo index="12" exp="area" ref3D="1" dr="$A$79:$XFD$80" dn="Z_B30CE22D_C12F_4E12_8BB9_3AAE0A6991CC_.wvu.Rows" sId="9"/>
    <undo index="10" exp="area" ref3D="1" dr="$A$68:$XFD$69" dn="Z_B30CE22D_C12F_4E12_8BB9_3AAE0A6991CC_.wvu.Rows" sId="9"/>
    <undo index="8" exp="area" ref3D="1" dr="$A$60:$XFD$61" dn="Z_B30CE22D_C12F_4E12_8BB9_3AAE0A6991CC_.wvu.Rows" sId="9"/>
    <undo index="6" exp="area" ref3D="1" dr="$A$58:$XFD$58" dn="Z_B30CE22D_C12F_4E12_8BB9_3AAE0A6991CC_.wvu.Rows" sId="9"/>
    <undo index="4" exp="area" ref3D="1" dr="$A$44:$XFD$44" dn="Z_B30CE22D_C12F_4E12_8BB9_3AAE0A6991CC_.wvu.Rows" sId="9"/>
    <undo index="22" exp="area" ref3D="1" dr="$A$143:$XFD$143" dn="Z_A54C432C_6C68_4B53_A75C_446EB3A61B2B_.wvu.Rows" sId="9"/>
    <undo index="20" exp="area" ref3D="1" dr="$A$95:$XFD$102" dn="Z_A54C432C_6C68_4B53_A75C_446EB3A61B2B_.wvu.Rows" sId="9"/>
    <undo index="18" exp="area" ref3D="1" dr="$A$85:$XFD$92" dn="Z_A54C432C_6C68_4B53_A75C_446EB3A61B2B_.wvu.Rows" sId="9"/>
    <undo index="16" exp="area" ref3D="1" dr="$A$82:$XFD$82" dn="Z_A54C432C_6C68_4B53_A75C_446EB3A61B2B_.wvu.Rows" sId="9"/>
    <undo index="14" exp="area" ref3D="1" dr="$A$79:$XFD$80" dn="Z_A54C432C_6C68_4B53_A75C_446EB3A61B2B_.wvu.Rows" sId="9"/>
    <undo index="12" exp="area" ref3D="1" dr="$A$68:$XFD$69" dn="Z_A54C432C_6C68_4B53_A75C_446EB3A61B2B_.wvu.Rows" sId="9"/>
    <undo index="10" exp="area" ref3D="1" dr="$A$60:$XFD$61" dn="Z_A54C432C_6C68_4B53_A75C_446EB3A61B2B_.wvu.Rows" sId="9"/>
    <undo index="8" exp="area" ref3D="1" dr="$A$58:$XFD$58" dn="Z_A54C432C_6C68_4B53_A75C_446EB3A61B2B_.wvu.Rows" sId="9"/>
    <undo index="6" exp="area" ref3D="1" dr="$A$46:$XFD$50" dn="Z_A54C432C_6C68_4B53_A75C_446EB3A61B2B_.wvu.Rows" sId="9"/>
    <undo index="4" exp="area" ref3D="1" dr="$A$44:$XFD$44" dn="Z_A54C432C_6C68_4B53_A75C_446EB3A61B2B_.wvu.Rows" sId="9"/>
    <undo index="2" exp="area" ref3D="1" dr="$A$29:$XFD$35" dn="Z_A54C432C_6C68_4B53_A75C_446EB3A61B2B_.wvu.Rows" sId="9"/>
    <undo index="14" exp="area" ref3D="1" dr="$A$95:$XFD$100" dn="Z_5BFCA170_DEAE_4D2C_98A0_1E68B427AC01_.wvu.Rows" sId="9"/>
    <undo index="12" exp="area" ref3D="1" dr="$A$84:$XFD$90" dn="Z_5BFCA170_DEAE_4D2C_98A0_1E68B427AC01_.wvu.Rows" sId="9"/>
    <undo index="10" exp="area" ref3D="1" dr="$A$82:$XFD$82" dn="Z_5BFCA170_DEAE_4D2C_98A0_1E68B427AC01_.wvu.Rows" sId="9"/>
    <undo index="8" exp="area" ref3D="1" dr="$A$68:$XFD$69" dn="Z_5BFCA170_DEAE_4D2C_98A0_1E68B427AC01_.wvu.Rows" sId="9"/>
    <undo index="6" exp="area" ref3D="1" dr="$A$60:$XFD$61" dn="Z_5BFCA170_DEAE_4D2C_98A0_1E68B427AC01_.wvu.Rows" sId="9"/>
    <undo index="4" exp="area" ref3D="1" dr="$A$58:$XFD$58" dn="Z_5BFCA170_DEAE_4D2C_98A0_1E68B427AC01_.wvu.Rows" sId="9"/>
    <undo index="2" exp="area" ref3D="1" dr="$A$44:$XFD$44" dn="Z_5BFCA170_DEAE_4D2C_98A0_1E68B427AC01_.wvu.Rows" sId="9"/>
    <undo index="20" exp="area" ref3D="1" dr="$A$95:$XFD$102" dn="Z_42584DC0_1D41_4C93_9B38_C388E7B8DAC4_.wvu.Rows" sId="9"/>
    <undo index="18" exp="area" ref3D="1" dr="$A$85:$XFD$92" dn="Z_42584DC0_1D41_4C93_9B38_C388E7B8DAC4_.wvu.Rows" sId="9"/>
    <undo index="16" exp="area" ref3D="1" dr="$A$82:$XFD$82" dn="Z_42584DC0_1D41_4C93_9B38_C388E7B8DAC4_.wvu.Rows" sId="9"/>
    <undo index="14" exp="area" ref3D="1" dr="$A$79:$XFD$80" dn="Z_42584DC0_1D41_4C93_9B38_C388E7B8DAC4_.wvu.Rows" sId="9"/>
    <undo index="12" exp="area" ref3D="1" dr="$A$68:$XFD$69" dn="Z_42584DC0_1D41_4C93_9B38_C388E7B8DAC4_.wvu.Rows" sId="9"/>
    <undo index="10" exp="area" ref3D="1" dr="$A$60:$XFD$61" dn="Z_42584DC0_1D41_4C93_9B38_C388E7B8DAC4_.wvu.Rows" sId="9"/>
    <undo index="8" exp="area" ref3D="1" dr="$A$58:$XFD$58" dn="Z_42584DC0_1D41_4C93_9B38_C388E7B8DAC4_.wvu.Rows" sId="9"/>
    <undo index="6" exp="area" ref3D="1" dr="$A$46:$XFD$50" dn="Z_42584DC0_1D41_4C93_9B38_C388E7B8DAC4_.wvu.Rows" sId="9"/>
    <undo index="4" exp="area" ref3D="1" dr="$A$44:$XFD$44" dn="Z_42584DC0_1D41_4C93_9B38_C388E7B8DAC4_.wvu.Rows" sId="9"/>
    <undo index="2" exp="area" ref3D="1" dr="$A$29:$XFD$35" dn="Z_42584DC0_1D41_4C93_9B38_C388E7B8DAC4_.wvu.Rows" sId="9"/>
    <undo index="14" exp="area" ref3D="1" dr="$A$95:$XFD$100" dn="Z_3DCB9AAA_F09C_4EA6_B992_F93E466D374A_.wvu.Rows" sId="9"/>
    <undo index="12" exp="area" ref3D="1" dr="$A$84:$XFD$90" dn="Z_3DCB9AAA_F09C_4EA6_B992_F93E466D374A_.wvu.Rows" sId="9"/>
    <undo index="10" exp="area" ref3D="1" dr="$A$82:$XFD$82" dn="Z_3DCB9AAA_F09C_4EA6_B992_F93E466D374A_.wvu.Rows" sId="9"/>
    <undo index="8" exp="area" ref3D="1" dr="$A$68:$XFD$69" dn="Z_3DCB9AAA_F09C_4EA6_B992_F93E466D374A_.wvu.Rows" sId="9"/>
    <undo index="6" exp="area" ref3D="1" dr="$A$60:$XFD$61" dn="Z_3DCB9AAA_F09C_4EA6_B992_F93E466D374A_.wvu.Rows" sId="9"/>
    <undo index="4" exp="area" ref3D="1" dr="$A$58:$XFD$58" dn="Z_3DCB9AAA_F09C_4EA6_B992_F93E466D374A_.wvu.Rows" sId="9"/>
    <undo index="2" exp="area" ref3D="1" dr="$A$44:$XFD$44" dn="Z_3DCB9AAA_F09C_4EA6_B992_F93E466D374A_.wvu.Rows" sId="9"/>
    <undo index="14" exp="area" ref3D="1" dr="$A$95:$XFD$100" dn="Z_1A52382B_3765_4E8C_903F_6B8919B7242E_.wvu.Rows" sId="9"/>
    <undo index="12" exp="area" ref3D="1" dr="$A$86:$XFD$90" dn="Z_1A52382B_3765_4E8C_903F_6B8919B7242E_.wvu.Rows" sId="9"/>
    <undo index="10" exp="area" ref3D="1" dr="$A$82:$XFD$82" dn="Z_1A52382B_3765_4E8C_903F_6B8919B7242E_.wvu.Rows" sId="9"/>
    <undo index="8" exp="area" ref3D="1" dr="$A$68:$XFD$69" dn="Z_1A52382B_3765_4E8C_903F_6B8919B7242E_.wvu.Rows" sId="9"/>
    <undo index="6" exp="area" ref3D="1" dr="$A$60:$XFD$61" dn="Z_1A52382B_3765_4E8C_903F_6B8919B7242E_.wvu.Rows" sId="9"/>
    <undo index="4" exp="area" ref3D="1" dr="$A$58:$XFD$58" dn="Z_1A52382B_3765_4E8C_903F_6B8919B7242E_.wvu.Rows" sId="9"/>
    <undo index="2" exp="area" ref3D="1" dr="$A$44:$XFD$44" dn="Z_1A52382B_3765_4E8C_903F_6B8919B7242E_.wvu.Rows" sId="9"/>
    <undo index="22" exp="area" ref3D="1" dr="$A$143:$XFD$143" dn="Z_1718F1EE_9F48_4DBE_9531_3B70F9C4A5DD_.wvu.Rows" sId="9"/>
    <undo index="20" exp="area" ref3D="1" dr="$A$95:$XFD$102" dn="Z_1718F1EE_9F48_4DBE_9531_3B70F9C4A5DD_.wvu.Rows" sId="9"/>
    <undo index="18" exp="area" ref3D="1" dr="$A$85:$XFD$92" dn="Z_1718F1EE_9F48_4DBE_9531_3B70F9C4A5DD_.wvu.Rows" sId="9"/>
    <undo index="16" exp="area" ref3D="1" dr="$A$82:$XFD$82" dn="Z_1718F1EE_9F48_4DBE_9531_3B70F9C4A5DD_.wvu.Rows" sId="9"/>
    <undo index="14" exp="area" ref3D="1" dr="$A$79:$XFD$80" dn="Z_1718F1EE_9F48_4DBE_9531_3B70F9C4A5DD_.wvu.Rows" sId="9"/>
    <undo index="12" exp="area" ref3D="1" dr="$A$68:$XFD$69" dn="Z_1718F1EE_9F48_4DBE_9531_3B70F9C4A5DD_.wvu.Rows" sId="9"/>
    <undo index="10" exp="area" ref3D="1" dr="$A$60:$XFD$62" dn="Z_1718F1EE_9F48_4DBE_9531_3B70F9C4A5DD_.wvu.Rows" sId="9"/>
    <undo index="8" exp="area" ref3D="1" dr="$A$58:$XFD$58" dn="Z_1718F1EE_9F48_4DBE_9531_3B70F9C4A5DD_.wvu.Rows" sId="9"/>
    <undo index="6" exp="area" ref3D="1" dr="$A$46:$XFD$50" dn="Z_1718F1EE_9F48_4DBE_9531_3B70F9C4A5DD_.wvu.Rows" sId="9"/>
    <undo index="4" exp="area" ref3D="1" dr="$A$44:$XFD$44" dn="Z_1718F1EE_9F48_4DBE_9531_3B70F9C4A5DD_.wvu.Rows" sId="9"/>
    <undo index="2" exp="area" ref3D="1" dr="$A$29:$XFD$35" dn="Z_1718F1EE_9F48_4DBE_9531_3B70F9C4A5DD_.wvu.Rows" sId="9"/>
  </rrc>
  <rcc rId="25124" sId="9">
    <nc r="A35">
      <v>1160700001</v>
    </nc>
  </rcc>
  <rfmt sheetId="9" sqref="A35" start="0" length="2147483647">
    <dxf>
      <font>
        <b val="0"/>
      </font>
    </dxf>
  </rfmt>
  <rcc rId="25125" sId="9">
    <nc r="B35" t="inlineStr">
      <is>
        <t>Штрафы, неустойки, пени,уплаченные в соответствии с законом или договорам в случае неисполнения или ненадлежащего исполнения обязательств</t>
      </is>
    </nc>
  </rcc>
  <rfmt sheetId="9" sqref="B35" start="0" length="2147483647">
    <dxf>
      <font>
        <b val="0"/>
      </font>
    </dxf>
  </rfmt>
  <rcc rId="25126" sId="9" numFmtId="4">
    <nc r="D35">
      <v>18.426490000000001</v>
    </nc>
  </rcc>
  <rcc rId="25127" sId="9">
    <oc r="D34">
      <f>D36</f>
    </oc>
    <nc r="D34">
      <f>SUM(D35)</f>
    </nc>
  </rcc>
  <rcc rId="25128" sId="9" numFmtId="4">
    <nc r="C35">
      <v>0</v>
    </nc>
  </rcc>
  <rfmt sheetId="9" sqref="C35:D35" start="0" length="2147483647">
    <dxf>
      <font>
        <b val="0"/>
      </font>
    </dxf>
  </rfmt>
  <rcc rId="25129" sId="9" numFmtId="4">
    <oc r="D44">
      <v>183.971</v>
    </oc>
    <nc r="D44">
      <v>268.46300000000002</v>
    </nc>
  </rcc>
  <rcc rId="25130" sId="9" numFmtId="4">
    <oc r="D46">
      <v>44.799900000000001</v>
    </oc>
    <nc r="D46">
      <v>59.899900000000002</v>
    </nc>
  </rcc>
  <rcc rId="25131" sId="9" numFmtId="34">
    <oc r="D60">
      <v>447.68360999999999</v>
    </oc>
    <nc r="D60">
      <v>716.25161000000003</v>
    </nc>
  </rcc>
  <rcc rId="25132" sId="9" numFmtId="34">
    <oc r="D67">
      <v>26.476759999999999</v>
    </oc>
    <nc r="D67">
      <v>52.85915</v>
    </nc>
  </rcc>
  <rcc rId="25133" sId="9" numFmtId="34">
    <oc r="D76">
      <v>44.106000000000002</v>
    </oc>
    <nc r="D76">
      <v>162.42400000000001</v>
    </nc>
  </rcc>
  <rcc rId="25134" sId="9" numFmtId="34">
    <oc r="D77">
      <v>213.8</v>
    </oc>
    <nc r="D77">
      <v>298.29199999999997</v>
    </nc>
  </rcc>
  <rcc rId="25135" sId="9" numFmtId="34">
    <oc r="D78">
      <v>0</v>
    </oc>
    <nc r="D78">
      <v>50</v>
    </nc>
  </rcc>
  <rcc rId="25136" sId="9" numFmtId="34">
    <oc r="D82">
      <v>269.86498</v>
    </oc>
    <nc r="D82">
      <v>321.71082999999999</v>
    </nc>
  </rcc>
  <rcc rId="25137" sId="9" numFmtId="34">
    <oc r="D85">
      <v>0</v>
    </oc>
    <nc r="D85">
      <v>101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Мос!$19:$24,Мос!$29:$33,Мос!$45:$45,Мос!$51:$51,Мос!$59:$59,Мос!$61:$62,Мос!$69:$70,Мос!$80:$81,Мос!$83:$83,Мос!$86:$93,Мос!$96:$103,Мос!$144:$144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24713" sId="3">
    <oc r="A54">
      <v>1160701000</v>
    </oc>
    <nc r="A54">
      <v>1160100001</v>
    </nc>
  </rcc>
  <rcc rId="24714" sId="3">
    <oc r="B54" t="inlineStr">
      <is>
        <t>Штрафы, неустойки,пени, уплаченные в случае просрочки исп поставщиком</t>
      </is>
    </oc>
    <nc r="B54" t="inlineStr">
      <is>
        <t>Административные штрафы, установленные Кодексом Российской Федерации об административных правонарушениях</t>
      </is>
    </nc>
  </rcc>
  <rcc rId="24715" sId="3" numFmtId="4">
    <oc r="C54">
      <v>0</v>
    </oc>
    <nc r="C54">
      <v>1734</v>
    </nc>
  </rcc>
  <rcc rId="24716" sId="3" numFmtId="4">
    <oc r="D54">
      <v>0</v>
    </oc>
    <nc r="D54">
      <v>126.04</v>
    </nc>
  </rcc>
  <rcc rId="24717" sId="3" numFmtId="4">
    <oc r="C55">
      <v>5600</v>
    </oc>
    <nc r="C55">
      <v>3466</v>
    </nc>
  </rcc>
  <rcc rId="24718" sId="3" numFmtId="4">
    <oc r="D55">
      <v>902.90674000000001</v>
    </oc>
    <nc r="D55">
      <v>79.766040000000004</v>
    </nc>
  </rcc>
  <rrc rId="24719" sId="3" ref="A55:XFD55" action="insertRow">
    <undo index="16" exp="area" ref3D="1" dr="$A$122:$XFD$124" dn="Z_B31C8DB7_3E78_4144_A6B5_8DE36DE63F0E_.wvu.Rows" sId="3"/>
    <undo index="14" exp="area" ref3D="1" dr="$A$94:$XFD$94" dn="Z_B31C8DB7_3E78_4144_A6B5_8DE36DE63F0E_.wvu.Rows" sId="3"/>
    <undo index="12" exp="area" ref3D="1" dr="$A$87:$XFD$87" dn="Z_B31C8DB7_3E78_4144_A6B5_8DE36DE63F0E_.wvu.Rows" sId="3"/>
    <undo index="10" exp="area" ref3D="1" dr="$A$70:$XFD$70" dn="Z_B31C8DB7_3E78_4144_A6B5_8DE36DE63F0E_.wvu.Rows" sId="3"/>
    <undo index="8" exp="area" ref3D="1" dr="$A$63:$XFD$63" dn="Z_B31C8DB7_3E78_4144_A6B5_8DE36DE63F0E_.wvu.Rows" sId="3"/>
    <undo index="10" exp="area" ref3D="1" dr="$A$127:$XFD$128" dn="Z_B30CE22D_C12F_4E12_8BB9_3AAE0A6991CC_.wvu.Rows" sId="3"/>
    <undo index="8" exp="area" ref3D="1" dr="$A$122:$XFD$124" dn="Z_B30CE22D_C12F_4E12_8BB9_3AAE0A6991CC_.wvu.Rows" sId="3"/>
    <undo index="6" exp="area" ref3D="1" dr="$A$94:$XFD$94" dn="Z_B30CE22D_C12F_4E12_8BB9_3AAE0A6991CC_.wvu.Rows" sId="3"/>
    <undo index="4" exp="area" ref3D="1" dr="$A$70:$XFD$70" dn="Z_B30CE22D_C12F_4E12_8BB9_3AAE0A6991CC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2" exp="area" ref3D="1" dr="$A$94:$XFD$94" dn="Z_A54C432C_6C68_4B53_A75C_446EB3A61B2B_.wvu.Rows" sId="3"/>
    <undo index="20" exp="area" ref3D="1" dr="$A$87:$XFD$87" dn="Z_A54C432C_6C68_4B53_A75C_446EB3A61B2B_.wvu.Rows" sId="3"/>
    <undo index="18" exp="area" ref3D="1" dr="$A$70:$XFD$70" dn="Z_A54C432C_6C68_4B53_A75C_446EB3A61B2B_.wvu.Rows" sId="3"/>
    <undo index="16" exp="area" ref3D="1" dr="$A$63:$XFD$63" dn="Z_A54C432C_6C68_4B53_A75C_446EB3A61B2B_.wvu.Rows" sId="3"/>
    <undo index="16" exp="area" ref3D="1" dr="$A$122:$XFD$124" dn="Z_5BFCA170_DEAE_4D2C_98A0_1E68B427AC01_.wvu.Rows" sId="3"/>
    <undo index="14" exp="area" ref3D="1" dr="$A$94:$XFD$94" dn="Z_5BFCA170_DEAE_4D2C_98A0_1E68B427AC01_.wvu.Rows" sId="3"/>
    <undo index="12" exp="area" ref3D="1" dr="$A$87:$XFD$87" dn="Z_5BFCA170_DEAE_4D2C_98A0_1E68B427AC01_.wvu.Rows" sId="3"/>
    <undo index="10" exp="area" ref3D="1" dr="$A$70:$XFD$70" dn="Z_5BFCA170_DEAE_4D2C_98A0_1E68B427AC01_.wvu.Rows" sId="3"/>
    <undo index="8" exp="area" ref3D="1" dr="$A$63:$XFD$63" dn="Z_5BFCA170_DEAE_4D2C_98A0_1E68B427AC01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2" exp="area" ref3D="1" dr="$A$94:$XFD$94" dn="Z_42584DC0_1D41_4C93_9B38_C388E7B8DAC4_.wvu.Rows" sId="3"/>
    <undo index="30" exp="area" ref3D="1" dr="$A$90:$XFD$90" dn="Z_42584DC0_1D41_4C93_9B38_C388E7B8DAC4_.wvu.Rows" sId="3"/>
    <undo index="28" exp="area" ref3D="1" dr="$A$87:$XFD$87" dn="Z_42584DC0_1D41_4C93_9B38_C388E7B8DAC4_.wvu.Rows" sId="3"/>
    <undo index="26" exp="area" ref3D="1" dr="$A$81:$XFD$81" dn="Z_42584DC0_1D41_4C93_9B38_C388E7B8DAC4_.wvu.Rows" sId="3"/>
    <undo index="24" exp="area" ref3D="1" dr="$A$70:$XFD$70" dn="Z_42584DC0_1D41_4C93_9B38_C388E7B8DAC4_.wvu.Rows" sId="3"/>
    <undo index="22" exp="area" ref3D="1" dr="$A$63:$XFD$63" dn="Z_42584DC0_1D41_4C93_9B38_C388E7B8DAC4_.wvu.Rows" sId="3"/>
    <undo index="20" exp="area" ref3D="1" dr="$A$57:$XFD$59" dn="Z_42584DC0_1D41_4C93_9B38_C388E7B8DAC4_.wvu.Rows" sId="3"/>
    <undo index="16" exp="area" ref3D="1" dr="$A$122:$XFD$124" dn="Z_3DCB9AAA_F09C_4EA6_B992_F93E466D374A_.wvu.Rows" sId="3"/>
    <undo index="14" exp="area" ref3D="1" dr="$A$94:$XFD$94" dn="Z_3DCB9AAA_F09C_4EA6_B992_F93E466D374A_.wvu.Rows" sId="3"/>
    <undo index="12" exp="area" ref3D="1" dr="$A$87:$XFD$87" dn="Z_3DCB9AAA_F09C_4EA6_B992_F93E466D374A_.wvu.Rows" sId="3"/>
    <undo index="10" exp="area" ref3D="1" dr="$A$70:$XFD$70" dn="Z_3DCB9AAA_F09C_4EA6_B992_F93E466D374A_.wvu.Rows" sId="3"/>
    <undo index="8" exp="area" ref3D="1" dr="$A$63:$XFD$63" dn="Z_3DCB9AAA_F09C_4EA6_B992_F93E466D374A_.wvu.Rows" sId="3"/>
    <undo index="18" exp="area" ref3D="1" dr="$A$122:$XFD$124" dn="Z_1A52382B_3765_4E8C_903F_6B8919B7242E_.wvu.Rows" sId="3"/>
    <undo index="16" exp="area" ref3D="1" dr="$A$94:$XFD$94" dn="Z_1A52382B_3765_4E8C_903F_6B8919B7242E_.wvu.Rows" sId="3"/>
    <undo index="14" exp="area" ref3D="1" dr="$A$87:$XFD$87" dn="Z_1A52382B_3765_4E8C_903F_6B8919B7242E_.wvu.Rows" sId="3"/>
    <undo index="12" exp="area" ref3D="1" dr="$A$70:$XFD$70" dn="Z_1A52382B_3765_4E8C_903F_6B8919B7242E_.wvu.Rows" sId="3"/>
    <undo index="10" exp="area" ref3D="1" dr="$A$63:$XFD$63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20" exp="area" ref3D="1" dr="$A$94:$XFD$94" dn="Z_1718F1EE_9F48_4DBE_9531_3B70F9C4A5DD_.wvu.Rows" sId="3"/>
    <undo index="18" exp="area" ref3D="1" dr="$A$87:$XFD$87" dn="Z_1718F1EE_9F48_4DBE_9531_3B70F9C4A5DD_.wvu.Rows" sId="3"/>
    <undo index="16" exp="area" ref3D="1" dr="$A$70:$XFD$70" dn="Z_1718F1EE_9F48_4DBE_9531_3B70F9C4A5DD_.wvu.Rows" sId="3"/>
    <undo index="14" exp="area" ref3D="1" dr="$A$63:$XFD$63" dn="Z_1718F1EE_9F48_4DBE_9531_3B70F9C4A5DD_.wvu.Rows" sId="3"/>
  </rrc>
  <rcc rId="24720" sId="3">
    <nc r="A55">
      <v>1161000000</v>
    </nc>
  </rcc>
  <rcc rId="24721" sId="3">
    <nc r="B55" t="inlineStr">
      <is>
        <t>Платежи в целях возхмещения причиненного ущерба (убытка)</t>
      </is>
    </nc>
  </rcc>
  <rcc rId="24722" sId="3" numFmtId="4">
    <nc r="C55">
      <v>400</v>
    </nc>
  </rcc>
  <rcc rId="24723" sId="3" numFmtId="4">
    <nc r="D55">
      <v>690.76969999999994</v>
    </nc>
  </rcc>
  <rcc rId="24724" sId="3">
    <nc r="E55">
      <f>SUM(D55/C55*100)</f>
    </nc>
  </rcc>
  <rrc rId="24725" sId="3" ref="A56:XFD56" action="insertRow"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10" exp="area" ref3D="1" dr="$A$128:$XFD$129" dn="Z_B30CE22D_C12F_4E12_8BB9_3AAE0A6991CC_.wvu.Rows" sId="3"/>
    <undo index="8" exp="area" ref3D="1" dr="$A$123:$XFD$125" dn="Z_B30CE22D_C12F_4E12_8BB9_3AAE0A6991CC_.wvu.Rows" sId="3"/>
    <undo index="6" exp="area" ref3D="1" dr="$A$95:$XFD$95" dn="Z_B30CE22D_C12F_4E12_8BB9_3AAE0A6991CC_.wvu.Rows" sId="3"/>
    <undo index="4" exp="area" ref3D="1" dr="$A$71:$XFD$71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</rrc>
  <rcc rId="24726" sId="3">
    <nc r="A56">
      <v>1161100001</v>
    </nc>
  </rcc>
  <rcc rId="24727" sId="3">
    <nc r="B56" t="inlineStr">
      <is>
        <t>Платежи,уплачиваемые в целях возмещения вреда</t>
      </is>
    </nc>
  </rcc>
  <rcc rId="24728" sId="3" numFmtId="4">
    <nc r="D56">
      <v>6.3310000000000004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25938" sId="19" numFmtId="34">
    <oc r="D77">
      <v>0</v>
    </oc>
    <nc r="D77">
      <v>51.89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25609" sId="18" numFmtId="4">
    <oc r="D6">
      <v>60.765070000000001</v>
    </oc>
    <nc r="D6">
      <v>83.208259999999996</v>
    </nc>
  </rcc>
  <rcc rId="25610" sId="18" numFmtId="4">
    <oc r="D8">
      <v>89.950860000000006</v>
    </oc>
    <nc r="D8">
      <v>122.36568</v>
    </nc>
  </rcc>
  <rcc rId="25611" sId="18" numFmtId="4">
    <oc r="D9">
      <v>0.58638999999999997</v>
    </oc>
    <nc r="D9">
      <v>0.73409999999999997</v>
    </nc>
  </rcc>
  <rcc rId="25612" sId="18" numFmtId="4">
    <oc r="D10">
      <v>126.25081</v>
    </oc>
    <nc r="D10">
      <v>168.25351000000001</v>
    </nc>
  </rcc>
  <rcc rId="25613" sId="18" numFmtId="4">
    <oc r="D11">
      <v>-18.579979999999999</v>
    </oc>
    <nc r="D11">
      <v>-24.11055</v>
    </nc>
  </rcc>
  <rcc rId="25614" sId="18" numFmtId="4">
    <oc r="D13">
      <v>5.8148999999999997</v>
    </oc>
    <nc r="D13">
      <v>11.3466</v>
    </nc>
  </rcc>
  <rcc rId="25615" sId="18" numFmtId="4">
    <oc r="D15">
      <v>32.044780000000003</v>
    </oc>
    <nc r="D15">
      <v>35.880679999999998</v>
    </nc>
  </rcc>
  <rcc rId="25616" sId="18" numFmtId="4">
    <oc r="D16">
      <v>148.54400999999999</v>
    </oc>
    <nc r="D16">
      <v>171.06549999999999</v>
    </nc>
  </rcc>
  <rcc rId="25617" sId="18" numFmtId="4">
    <oc r="D18">
      <v>0.7</v>
    </oc>
    <nc r="D18">
      <v>0.9</v>
    </nc>
  </rcc>
  <rcc rId="25618" sId="18" numFmtId="4">
    <oc r="D42">
      <v>501.16500000000002</v>
    </oc>
    <nc r="D42">
      <v>668.22</v>
    </nc>
  </rcc>
  <rcc rId="25619" sId="18" numFmtId="4">
    <oc r="D44">
      <v>155.518</v>
    </oc>
    <nc r="D44">
      <v>191.477</v>
    </nc>
  </rcc>
  <rcc rId="25620" sId="18" numFmtId="4">
    <oc r="D45">
      <v>44.799900000000001</v>
    </oc>
    <nc r="D45">
      <v>59.899900000000002</v>
    </nc>
  </rcc>
  <rcc rId="25621" sId="18" numFmtId="4">
    <oc r="D31">
      <v>0</v>
    </oc>
    <nc r="D31">
      <v>12.49527</v>
    </nc>
  </rcc>
  <rcc rId="25622" sId="18" numFmtId="34">
    <oc r="D59">
      <v>303.36059</v>
    </oc>
    <nc r="D59">
      <v>464.50146000000001</v>
    </nc>
  </rcc>
  <rcc rId="25623" sId="18" numFmtId="34">
    <oc r="D66">
      <v>36.386519999999997</v>
    </oc>
    <nc r="D66">
      <v>59.509779999999999</v>
    </nc>
  </rcc>
  <rcc rId="25624" sId="18" numFmtId="34">
    <oc r="D71">
      <v>1</v>
    </oc>
    <nc r="D71">
      <v>2.85</v>
    </nc>
  </rcc>
  <rcc rId="25625" sId="18" numFmtId="34">
    <oc r="D76">
      <v>176.79300000000001</v>
    </oc>
    <nc r="D76">
      <v>212.75200000000001</v>
    </nc>
  </rcc>
  <rcc rId="25626" sId="18" numFmtId="34">
    <oc r="D77">
      <v>9.6999999999999993</v>
    </oc>
    <nc r="D77">
      <v>128.69999999999999</v>
    </nc>
  </rcc>
  <rcc rId="25627" sId="18" numFmtId="34">
    <oc r="D81">
      <v>124.18837000000001</v>
    </oc>
    <nc r="D81">
      <v>128.96572</v>
    </nc>
  </rcc>
  <rcc rId="25628" sId="18" numFmtId="34">
    <oc r="D83">
      <v>489.06382000000002</v>
    </oc>
    <nc r="D83">
      <v>665.88977999999997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8561" sId="3">
    <oc r="A2" t="inlineStr">
      <is>
        <t xml:space="preserve">                                                        Моргаушского района на 01.05.2020 г. </t>
      </is>
    </oc>
    <nc r="A2" t="inlineStr">
      <is>
        <t xml:space="preserve">                                                        Моргаушского района на 01.06.2020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26678" sId="4" numFmtId="4">
    <oc r="C58">
      <v>12</v>
    </oc>
    <nc r="C58">
      <v>5</v>
    </nc>
  </rcc>
  <rcc rId="26679" sId="4" numFmtId="4">
    <oc r="D61">
      <v>29.754899999999999</v>
    </oc>
    <nc r="D61">
      <v>33.58652</v>
    </nc>
  </rcc>
  <rcc rId="26680" sId="4" numFmtId="4">
    <oc r="D78">
      <v>96</v>
    </oc>
    <nc r="D78">
      <v>120</v>
    </nc>
  </rcc>
  <rfmt sheetId="4" sqref="C94:D94">
    <dxf>
      <numFmt numFmtId="2" formatCode="0.00"/>
    </dxf>
  </rfmt>
  <rfmt sheetId="4" sqref="C94:D94">
    <dxf>
      <numFmt numFmtId="183" formatCode="0.000"/>
    </dxf>
  </rfmt>
  <rfmt sheetId="4" sqref="C94:D94">
    <dxf>
      <numFmt numFmtId="174" formatCode="0.0000"/>
    </dxf>
  </rfmt>
  <rfmt sheetId="4" sqref="C94:D94">
    <dxf>
      <numFmt numFmtId="168" formatCode="0.00000"/>
    </dxf>
  </rfmt>
  <rfmt sheetId="4" sqref="C94:D94">
    <dxf>
      <numFmt numFmtId="173" formatCode="0.00000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fmt sheetId="4" sqref="C94:D94">
    <dxf>
      <numFmt numFmtId="168" formatCode="0.0000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25968" sId="19" numFmtId="34">
    <oc r="D79">
      <v>173.666</v>
    </oc>
    <nc r="D79">
      <v>277.2518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30001" sId="14">
    <oc r="D54" t="inlineStr">
      <is>
        <t>исполнено на 01.06.2020 г.</t>
      </is>
    </oc>
    <nc r="D54" t="inlineStr">
      <is>
        <t>исполнено на 01.07.2020 г.</t>
      </is>
    </nc>
  </rcc>
  <rcc rId="30002" sId="14">
    <oc r="D3" t="inlineStr">
      <is>
        <t>исполнен на 01.06.2020 г.</t>
      </is>
    </oc>
    <nc r="D3" t="inlineStr">
      <is>
        <t>исполнен на 01.07.2020 г.</t>
      </is>
    </nc>
  </rcc>
  <rcc rId="30003" sId="14">
    <oc r="A1" t="inlineStr">
      <is>
        <t xml:space="preserve">                     Анализ исполнения бюджета Чуманкасинского сельского поселения на 01.06.2020 г.</t>
      </is>
    </oc>
    <nc r="A1" t="inlineStr">
      <is>
        <t xml:space="preserve">                     Анализ исполнения бюджета Чуманкасинского сельского поселения на 01.07.2020 г.</t>
      </is>
    </nc>
  </rcc>
  <rcc rId="30004" sId="14" numFmtId="4">
    <oc r="D6">
      <v>37.100760000000001</v>
    </oc>
    <nc r="D6">
      <v>41.579430000000002</v>
    </nc>
  </rcc>
  <rcc rId="30005" sId="14" numFmtId="4">
    <oc r="D8">
      <v>63.875369999999997</v>
    </oc>
    <nc r="D8">
      <v>75.501990000000006</v>
    </nc>
  </rcc>
  <rcc rId="30006" sId="14" numFmtId="4">
    <oc r="D9">
      <v>0.40677999999999997</v>
    </oc>
    <nc r="D9">
      <v>0.49398999999999998</v>
    </nc>
  </rcc>
  <rcc rId="30007" sId="14" numFmtId="4">
    <oc r="D10">
      <v>84.91583</v>
    </oc>
    <nc r="D10">
      <v>98.392099999999999</v>
    </nc>
  </rcc>
  <rcc rId="30008" sId="14" numFmtId="4">
    <oc r="D11">
      <v>-13.383279999999999</v>
    </oc>
    <nc r="D11">
      <v>-15.0275</v>
    </nc>
  </rcc>
  <rcc rId="30009" sId="14" numFmtId="4">
    <oc r="D13">
      <v>45.098999999999997</v>
    </oc>
    <nc r="D13">
      <v>46.557000000000002</v>
    </nc>
  </rcc>
  <rcc rId="30010" sId="14" numFmtId="4">
    <oc r="D15">
      <v>4.5505699999999996</v>
    </oc>
    <nc r="D15">
      <v>5.0056099999999999</v>
    </nc>
  </rcc>
  <rcc rId="30011" sId="14" numFmtId="4">
    <oc r="D16">
      <v>87.874359999999996</v>
    </oc>
    <nc r="D16">
      <v>93.19462</v>
    </nc>
  </rcc>
  <rcc rId="30012" sId="14" numFmtId="4">
    <oc r="D18">
      <v>0.9</v>
    </oc>
    <nc r="D18">
      <v>1.9</v>
    </nc>
  </rcc>
  <rcc rId="30013" sId="14" numFmtId="4">
    <oc r="D27">
      <v>0</v>
    </oc>
    <nc r="D27">
      <v>15.455299999999999</v>
    </nc>
  </rcc>
  <rcc rId="30014" sId="14" numFmtId="4">
    <oc r="D42">
      <v>860.15200000000004</v>
    </oc>
    <nc r="D42">
      <v>1032.1823999999999</v>
    </nc>
  </rcc>
  <rcc rId="30015" sId="14" numFmtId="4">
    <oc r="D45">
      <v>37.500100000000003</v>
    </oc>
    <nc r="D45">
      <v>45.0501</v>
    </nc>
  </rcc>
  <rfmt sheetId="14" sqref="D51">
    <dxf>
      <numFmt numFmtId="4" formatCode="#,##0.00"/>
    </dxf>
  </rfmt>
  <rfmt sheetId="14" sqref="D51">
    <dxf>
      <numFmt numFmtId="187" formatCode="#,##0.000"/>
    </dxf>
  </rfmt>
  <rfmt sheetId="14" sqref="D51">
    <dxf>
      <numFmt numFmtId="185" formatCode="#,##0.0000"/>
    </dxf>
  </rfmt>
  <rfmt sheetId="14" sqref="D51">
    <dxf>
      <numFmt numFmtId="172" formatCode="#,##0.00000"/>
    </dxf>
  </rfmt>
  <rfmt sheetId="14" sqref="D51">
    <dxf>
      <numFmt numFmtId="179" formatCode="#,##0.000000"/>
    </dxf>
  </rfmt>
  <rfmt sheetId="14" sqref="D51">
    <dxf>
      <numFmt numFmtId="172" formatCode="#,##0.00000"/>
    </dxf>
  </rfmt>
  <rcc rId="30016" sId="14" numFmtId="4">
    <oc r="C44">
      <f>825.377+1346.1</f>
    </oc>
    <nc r="C44">
      <v>2171.4769999999999</v>
    </nc>
  </rcc>
  <rcc rId="30017" sId="14" numFmtId="4">
    <nc r="C50">
      <v>34.482199999999999</v>
    </nc>
  </rcc>
  <rcc rId="30018" sId="14" numFmtId="34">
    <oc r="D58">
      <v>545.18542000000002</v>
    </oc>
    <nc r="D58">
      <v>627.74929999999995</v>
    </nc>
  </rcc>
  <rcc rId="30019" sId="14" numFmtId="34">
    <oc r="D65">
      <v>32.533709999999999</v>
    </oc>
    <nc r="D65">
      <v>40.430349999999997</v>
    </nc>
  </rcc>
  <rcc rId="30020" sId="14" numFmtId="34">
    <oc r="C69">
      <v>1.6</v>
    </oc>
    <nc r="C69">
      <v>3</v>
    </nc>
  </rcc>
  <rcc rId="30021" sId="14" numFmtId="34">
    <oc r="C74">
      <v>1341.4</v>
    </oc>
    <nc r="C74">
      <v>1355.4</v>
    </nc>
  </rcc>
  <rcc rId="30022" sId="14" numFmtId="34">
    <oc r="D74">
      <v>49.977760000000004</v>
    </oc>
    <nc r="D74">
      <v>70.8523</v>
    </nc>
  </rcc>
  <rcc rId="30023" sId="14" numFmtId="34">
    <oc r="C76">
      <v>52.9</v>
    </oc>
    <nc r="C76">
      <v>68.900000000000006</v>
    </nc>
  </rcc>
  <rcc rId="30024" sId="14" numFmtId="34">
    <oc r="D76">
      <v>49</v>
    </oc>
    <nc r="D76">
      <v>55.5</v>
    </nc>
  </rcc>
  <rcc rId="30025" sId="14" numFmtId="34">
    <oc r="C80">
      <v>3827.4767999999999</v>
    </oc>
    <nc r="C80">
      <v>3830.5590000000002</v>
    </nc>
  </rcc>
  <rcc rId="30026" sId="14" numFmtId="34">
    <oc r="D80">
      <v>240.8886</v>
    </oc>
    <nc r="D80">
      <v>271.77359999999999</v>
    </nc>
  </rcc>
  <rcc rId="30027" sId="14" numFmtId="34">
    <oc r="D82">
      <v>426</v>
    </oc>
    <nc r="D82">
      <v>511.2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4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27102" sId="6" numFmtId="4">
    <oc r="C52">
      <v>237.19728000000001</v>
    </oc>
    <nc r="C52"/>
  </rcc>
  <rrc rId="27103" sId="6" ref="A52:XFD52" action="deleteRow">
    <undo index="15" exp="ref" v="1" dr="D52" r="D42" sId="6"/>
    <undo index="15" exp="ref" v="1" dr="C52" r="C42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18" exp="area" ref3D="1" dr="$A$144:$XFD$144" dn="Z_61528DAC_5C4C_48F4_ADE2_8A724B05A086_.wvu.Rows" sId="6"/>
    <undo index="16" exp="area" ref3D="1" dr="$A$94:$XFD$101" dn="Z_61528DAC_5C4C_48F4_ADE2_8A724B05A086_.wvu.Rows" sId="6"/>
    <undo index="14" exp="area" ref3D="1" dr="$A$87:$XFD$91" dn="Z_61528DAC_5C4C_48F4_ADE2_8A724B05A086_.wvu.Rows" sId="6"/>
    <undo index="12" exp="area" ref3D="1" dr="$A$82:$XFD$82" dn="Z_61528DAC_5C4C_48F4_ADE2_8A724B05A086_.wvu.Rows" sId="6"/>
    <undo index="10" exp="area" ref3D="1" dr="$A$79:$XFD$80" dn="Z_61528DAC_5C4C_48F4_ADE2_8A724B05A086_.wvu.Rows" sId="6"/>
    <undo index="8" exp="area" ref3D="1" dr="$A$69:$XFD$70" dn="Z_61528DAC_5C4C_48F4_ADE2_8A724B05A086_.wvu.Rows" sId="6"/>
    <undo index="6" exp="area" ref3D="1" dr="$A$61:$XFD$62" dn="Z_61528DAC_5C4C_48F4_ADE2_8A724B05A086_.wvu.Rows" sId="6"/>
    <undo index="4" exp="area" ref3D="1" dr="$A$59:$XFD$59" dn="Z_61528DAC_5C4C_48F4_ADE2_8A724B05A086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Поступления от денежных пожертвований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="1" sqref="C52" start="0" length="0">
      <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s="1" dxf="1" numFmtId="4">
      <nc r="D52">
        <v>46.88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27104" sId="6">
    <oc r="C42">
      <f>C43+C45+C47+C48+C49+C50+C44+C46+#REF!</f>
    </oc>
    <nc r="C42">
      <f>C43+C45+C47+C48+C49+C50+C44+C46</f>
    </nc>
  </rcc>
  <rcc rId="27105" sId="6">
    <oc r="D42">
      <f>D43+D45+D47+D48+D49+D50+D44+D46+#REF!</f>
    </oc>
    <nc r="D42">
      <f>D43+D45+D47+D48+D49+D50+D44+D46</f>
    </nc>
  </rcc>
  <rcc rId="27106" sId="6">
    <oc r="A49">
      <v>2020700000</v>
    </oc>
    <nc r="A49">
      <v>2070000000</v>
    </nc>
  </rcc>
  <rcc rId="27107" sId="6" numFmtId="4">
    <oc r="D59">
      <v>468.37329</v>
    </oc>
    <nc r="D59">
      <v>504.96686999999997</v>
    </nc>
  </rcc>
  <rcc rId="27108" sId="6" numFmtId="4">
    <oc r="D66">
      <v>59.509779999999999</v>
    </oc>
    <nc r="D66">
      <v>67.17304</v>
    </nc>
  </rcc>
  <rcc rId="27109" sId="6" numFmtId="4">
    <oc r="D77">
      <v>28.455739999999999</v>
    </oc>
    <nc r="D77">
      <v>61.955739999999999</v>
    </nc>
  </rcc>
  <rcc rId="27110" sId="6" numFmtId="4">
    <oc r="D83">
      <v>232.08548999999999</v>
    </oc>
    <nc r="D83">
      <v>234.38549</v>
    </nc>
  </rcc>
  <rcc rId="27111" sId="6" numFmtId="4">
    <oc r="D85">
      <v>576.56930999999997</v>
    </oc>
    <nc r="D85">
      <v>701.56930999999997</v>
    </nc>
  </rcc>
  <rfmt sheetId="6" sqref="C101:D101">
    <dxf>
      <numFmt numFmtId="2" formatCode="0.00"/>
    </dxf>
  </rfmt>
  <rfmt sheetId="6" sqref="C101:D101">
    <dxf>
      <numFmt numFmtId="183" formatCode="0.000"/>
    </dxf>
  </rfmt>
  <rfmt sheetId="6" sqref="C101:D101">
    <dxf>
      <numFmt numFmtId="174" formatCode="0.0000"/>
    </dxf>
  </rfmt>
  <rfmt sheetId="6" sqref="C101:D101">
    <dxf>
      <numFmt numFmtId="168" formatCode="0.00000"/>
    </dxf>
  </rfmt>
  <rfmt sheetId="6" sqref="C101:D101">
    <dxf>
      <numFmt numFmtId="174" formatCode="0.0000"/>
    </dxf>
  </rfmt>
  <rfmt sheetId="6" sqref="C101:D101">
    <dxf>
      <numFmt numFmtId="183" formatCode="0.000"/>
    </dxf>
  </rfmt>
  <rfmt sheetId="6" sqref="C101:D101">
    <dxf>
      <numFmt numFmtId="2" formatCode="0.00"/>
    </dxf>
  </rfmt>
  <rfmt sheetId="6" sqref="C101:D101">
    <dxf>
      <numFmt numFmtId="166" formatCode="0.0"/>
    </dxf>
  </rfmt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53:D53">
    <dxf>
      <numFmt numFmtId="174" formatCode="0.0000"/>
    </dxf>
  </rfmt>
  <rfmt sheetId="6" sqref="C53:D53">
    <dxf>
      <numFmt numFmtId="183" formatCode="0.000"/>
    </dxf>
  </rfmt>
  <rfmt sheetId="6" sqref="C53:D53">
    <dxf>
      <numFmt numFmtId="2" formatCode="0.00"/>
    </dxf>
  </rfmt>
  <rfmt sheetId="6" sqref="C53:D53">
    <dxf>
      <numFmt numFmtId="166" formatCode="0.0"/>
    </dxf>
  </rfmt>
  <rfmt sheetId="6" sqref="C52:D52">
    <dxf>
      <numFmt numFmtId="174" formatCode="0.0000"/>
    </dxf>
  </rfmt>
  <rfmt sheetId="6" sqref="C52:D52">
    <dxf>
      <numFmt numFmtId="183" formatCode="0.000"/>
    </dxf>
  </rfmt>
  <rfmt sheetId="6" sqref="C52:D52">
    <dxf>
      <numFmt numFmtId="2" formatCode="0.00"/>
    </dxf>
  </rfmt>
  <rfmt sheetId="6" sqref="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Иль!$19:$24,Иль!$34:$34,Иль!$39:$40,Иль!$49:$51,Иль!$58:$58,Иль!$60:$62,Иль!$68:$69,Иль!$78:$79,Иль!$81:$81,Иль!$86:$90,Иль!$93:$100,Иль!$143:$143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26745" sId="11">
    <oc r="D54" t="inlineStr">
      <is>
        <t>исполнено на 01.05.2020 г.</t>
      </is>
    </oc>
    <nc r="D54" t="inlineStr">
      <is>
        <t>исполнено на 01.06.2020 г.</t>
      </is>
    </nc>
  </rcc>
  <rcc rId="26746" sId="11">
    <oc r="D3" t="inlineStr">
      <is>
        <t>исполнен на 01.05.2020 г.</t>
      </is>
    </oc>
    <nc r="D3" t="inlineStr">
      <is>
        <t>исполнен на 01.06.2020 г.</t>
      </is>
    </nc>
  </rcc>
  <rcc rId="26747" sId="11">
    <oc r="A1" t="inlineStr">
      <is>
        <t xml:space="preserve">                     Анализ исполнения бюджета Сятракасинского сельского поселения на 01.05.2020 г.</t>
      </is>
    </oc>
    <nc r="A1" t="inlineStr">
      <is>
        <t xml:space="preserve">                     Анализ исполнения бюджета Сятракасинского сельского поселения на 01.06.2020 г.</t>
      </is>
    </nc>
  </rcc>
  <rcc rId="26748" sId="11" numFmtId="4">
    <oc r="D6">
      <v>32.591610000000003</v>
    </oc>
    <nc r="D6">
      <v>43.023980000000002</v>
    </nc>
  </rcc>
  <rcc rId="26749" sId="11" numFmtId="4">
    <oc r="D8">
      <v>87.144639999999995</v>
    </oc>
    <nc r="D8">
      <v>105.72469</v>
    </nc>
  </rcc>
  <rcc rId="26750" sId="11" numFmtId="4">
    <oc r="D9">
      <v>0.52283000000000002</v>
    </oc>
    <nc r="D9">
      <v>0.67329000000000006</v>
    </nc>
  </rcc>
  <rcc rId="26751" sId="11" numFmtId="4">
    <oc r="D10">
      <v>119.82447000000001</v>
    </oc>
    <nc r="D10">
      <v>140.55034000000001</v>
    </nc>
  </rcc>
  <rcc rId="26752" sId="11" numFmtId="4">
    <oc r="D11">
      <v>-17.170750000000002</v>
    </oc>
    <nc r="D11">
      <v>-22.15164</v>
    </nc>
  </rcc>
  <rcc rId="26753" sId="11" numFmtId="4">
    <oc r="D15">
      <v>11.304360000000001</v>
    </oc>
    <nc r="D15">
      <v>12.760339999999999</v>
    </nc>
  </rcc>
  <rcc rId="26754" sId="11" numFmtId="4">
    <oc r="D16">
      <v>92.539429999999996</v>
    </oc>
    <nc r="D16">
      <v>98.361800000000002</v>
    </nc>
  </rcc>
  <rcc rId="26755" sId="11" numFmtId="4">
    <oc r="D28">
      <v>2.2579199999999999</v>
    </oc>
    <nc r="D28">
      <v>2.8224</v>
    </nc>
  </rcc>
  <rcc rId="26756" sId="11" numFmtId="4">
    <oc r="D41">
      <v>1012.216</v>
    </oc>
    <nc r="D41">
      <v>1265.27</v>
    </nc>
  </rcc>
  <rcc rId="26757" sId="11" numFmtId="4">
    <oc r="D44">
      <v>59.899900000000002</v>
    </oc>
    <nc r="D44">
      <v>74.999899999999997</v>
    </nc>
  </rcc>
  <rcc rId="26758" sId="11" numFmtId="34">
    <oc r="D58">
      <v>451.00916999999998</v>
    </oc>
    <nc r="D58">
      <v>503.75761</v>
    </nc>
  </rcc>
  <rcc rId="26759" sId="11" numFmtId="34">
    <oc r="D63">
      <v>1.25</v>
    </oc>
    <nc r="D63">
      <v>51.3</v>
    </nc>
  </rcc>
  <rcc rId="26760" sId="11" numFmtId="34">
    <oc r="D65">
      <v>56.436390000000003</v>
    </oc>
    <nc r="D65">
      <v>63.904989999999998</v>
    </nc>
  </rcc>
  <rcc rId="26761" sId="11" numFmtId="34">
    <oc r="D80">
      <v>406.23788999999999</v>
    </oc>
    <nc r="D80">
      <v>522.83348999999998</v>
    </nc>
  </rcc>
  <rcc rId="26762" sId="11" numFmtId="34">
    <oc r="D82">
      <v>745.14931999999999</v>
    </oc>
    <nc r="D82">
      <v>926.74370999999996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28385" sId="17">
    <oc r="D55" t="inlineStr">
      <is>
        <t>исполнено на 01.05.2020г.</t>
      </is>
    </oc>
    <nc r="D55" t="inlineStr">
      <is>
        <t>исполнено на 01.06.2020г.</t>
      </is>
    </nc>
  </rcc>
  <rcc rId="28386" sId="17">
    <oc r="D3" t="inlineStr">
      <is>
        <t>исполнен на 01.05.2020 г.</t>
      </is>
    </oc>
    <nc r="D3" t="inlineStr">
      <is>
        <t>исполнен на 01.06.2020 г.</t>
      </is>
    </nc>
  </rcc>
  <rcc rId="28387" sId="17">
    <oc r="A1" t="inlineStr">
      <is>
        <t xml:space="preserve">                     Анализ исполнения бюджета Юськасинского сельского поселения на 01.05.2020 г.</t>
      </is>
    </oc>
    <nc r="A1" t="inlineStr">
      <is>
        <t xml:space="preserve">                     Анализ исполнения бюджета Юськасинского сельского поселения на 01.06.2020 г.</t>
      </is>
    </nc>
  </rcc>
  <rcc rId="28388" sId="17" numFmtId="4">
    <oc r="D6">
      <v>41.009860000000003</v>
    </oc>
    <nc r="D6">
      <v>55.99324</v>
    </nc>
  </rcc>
  <rcc rId="28389" sId="17" numFmtId="4">
    <oc r="D8">
      <v>79.15643</v>
    </oc>
    <nc r="D8">
      <v>96.033299999999997</v>
    </nc>
  </rcc>
  <rcc rId="28390" sId="17" numFmtId="4">
    <oc r="D9">
      <v>0.47491</v>
    </oc>
    <nc r="D9">
      <v>0.61158000000000001</v>
    </nc>
  </rcc>
  <rcc rId="28391" sId="17" numFmtId="4">
    <oc r="D10">
      <v>108.84054999999999</v>
    </oc>
    <nc r="D10">
      <v>127.66656</v>
    </nc>
  </rcc>
  <rcc rId="28392" sId="17" numFmtId="4">
    <oc r="D11">
      <v>-15.596780000000001</v>
    </oc>
    <nc r="D11">
      <v>-20.121089999999999</v>
    </nc>
  </rcc>
  <rcc rId="28393" sId="17" numFmtId="4">
    <oc r="D15">
      <v>6.1728399999999999</v>
    </oc>
    <nc r="D15">
      <v>6.8016899999999998</v>
    </nc>
  </rcc>
  <rcc rId="28394" sId="17" numFmtId="4">
    <oc r="D16">
      <v>19.952909999999999</v>
    </oc>
    <nc r="D16">
      <v>23.611640000000001</v>
    </nc>
  </rcc>
  <rcc rId="28395" sId="17" numFmtId="4">
    <oc r="D28">
      <v>18</v>
    </oc>
    <nc r="D28">
      <v>22.5</v>
    </nc>
  </rcc>
  <rcc rId="28396" sId="17" numFmtId="4">
    <oc r="D30">
      <v>121.81646000000001</v>
    </oc>
    <nc r="D30">
      <v>188.08024</v>
    </nc>
  </rcc>
  <rcc rId="28397" sId="17" numFmtId="4">
    <oc r="D39">
      <v>1140.3119999999999</v>
    </oc>
    <nc r="D39">
      <v>1425.39</v>
    </nc>
  </rcc>
  <rcc rId="28398" sId="17" numFmtId="4">
    <oc r="D43">
      <v>59.899900000000002</v>
    </oc>
    <nc r="D43">
      <v>74.999899999999997</v>
    </nc>
  </rcc>
  <rcc rId="28399" sId="17" numFmtId="34">
    <oc r="D59">
      <v>468.05741</v>
    </oc>
    <nc r="D59">
      <v>534.74446999999998</v>
    </nc>
  </rcc>
  <rcc rId="28400" sId="17" numFmtId="34">
    <oc r="D66">
      <v>59.889000000000003</v>
    </oc>
    <nc r="D66">
      <v>67.177000000000007</v>
    </nc>
  </rcc>
  <rcc rId="28401" sId="17" numFmtId="34">
    <oc r="D75">
      <v>74.215999999999994</v>
    </oc>
    <nc r="D75">
      <v>127.17088</v>
    </nc>
  </rcc>
  <rcc rId="28402" sId="17" numFmtId="34">
    <oc r="D81">
      <v>317.94274000000001</v>
    </oc>
    <nc r="D81">
      <v>384.6884</v>
    </nc>
  </rcc>
  <rcc rId="28403" sId="17" numFmtId="34">
    <oc r="D83">
      <v>732.79292999999996</v>
    </oc>
    <nc r="D83">
      <v>913.41877999999997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27968" sId="10">
    <oc r="D54" t="inlineStr">
      <is>
        <t>исполнено на 01.05.2020 г.</t>
      </is>
    </oc>
    <nc r="D54" t="inlineStr">
      <is>
        <t>исполнено на 01.06.2020 г.</t>
      </is>
    </nc>
  </rcc>
  <rcc rId="27969" sId="10">
    <oc r="D3" t="inlineStr">
      <is>
        <t>исполнен на 01.05.2020 г.</t>
      </is>
    </oc>
    <nc r="D3" t="inlineStr">
      <is>
        <t>исполнен на 01.06.2020 г.</t>
      </is>
    </nc>
  </rcc>
  <rcc rId="27970" sId="10">
    <oc r="A1" t="inlineStr">
      <is>
        <t xml:space="preserve">                     Анализ исполнения бюджета Орининского сельского поселения на 01.05.2020 г.</t>
      </is>
    </oc>
    <nc r="A1" t="inlineStr">
      <is>
        <t xml:space="preserve">                     Анализ исполнения бюджета Орининского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27490" sId="8" numFmtId="4">
    <oc r="D6">
      <v>535.73992999999996</v>
    </oc>
    <nc r="D6">
      <v>632.18556999999998</v>
    </nc>
  </rcc>
  <rcc rId="27491" sId="8" numFmtId="4">
    <oc r="D8">
      <v>58.822659999999999</v>
    </oc>
    <nc r="D8">
      <v>71.364180000000005</v>
    </nc>
  </rcc>
  <rcc rId="27492" sId="8" numFmtId="4">
    <oc r="D9">
      <v>0.35289999999999999</v>
    </oc>
    <nc r="D9">
      <v>0.45446999999999999</v>
    </nc>
  </rcc>
  <rcc rId="27493" sId="8" numFmtId="4">
    <oc r="D10">
      <v>80.881510000000006</v>
    </oc>
    <nc r="D10">
      <v>94.871480000000005</v>
    </nc>
  </rcc>
  <rcc rId="27494" sId="8" numFmtId="4">
    <oc r="D11">
      <v>-11.59024</v>
    </oc>
    <nc r="D11">
      <v>-14.95234</v>
    </nc>
  </rcc>
  <rcc rId="27495" sId="8" numFmtId="4">
    <oc r="D16">
      <v>381.04244</v>
    </oc>
    <nc r="D16">
      <v>454.99306000000001</v>
    </nc>
  </rcc>
  <rfmt sheetId="8" sqref="C40">
    <dxf>
      <numFmt numFmtId="172" formatCode="#,##0.00000"/>
    </dxf>
  </rfmt>
  <rfmt sheetId="8" sqref="C40">
    <dxf>
      <numFmt numFmtId="185" formatCode="#,##0.0000"/>
    </dxf>
  </rfmt>
  <rfmt sheetId="8" sqref="C40">
    <dxf>
      <numFmt numFmtId="187" formatCode="#,##0.000"/>
    </dxf>
  </rfmt>
  <rfmt sheetId="8" sqref="C40">
    <dxf>
      <numFmt numFmtId="4" formatCode="#,##0.00"/>
    </dxf>
  </rfmt>
  <rfmt sheetId="8" sqref="C40">
    <dxf>
      <numFmt numFmtId="167" formatCode="#,##0.0"/>
    </dxf>
  </rfmt>
  <rcc rId="27496" sId="8" numFmtId="4">
    <oc r="D41">
      <v>1718.5719999999999</v>
    </oc>
    <nc r="D41">
      <v>2148.2150000000001</v>
    </nc>
  </rcc>
  <rfmt sheetId="8" sqref="C51:D51">
    <dxf>
      <numFmt numFmtId="4" formatCode="#,##0.00"/>
    </dxf>
  </rfmt>
  <rfmt sheetId="8" sqref="C51:D51">
    <dxf>
      <numFmt numFmtId="187" formatCode="#,##0.000"/>
    </dxf>
  </rfmt>
  <rfmt sheetId="8" sqref="C51:D51">
    <dxf>
      <numFmt numFmtId="185" formatCode="#,##0.0000"/>
    </dxf>
  </rfmt>
  <rfmt sheetId="8" sqref="C51:D51">
    <dxf>
      <numFmt numFmtId="172" formatCode="#,##0.00000"/>
    </dxf>
  </rfmt>
  <rcc rId="27497" sId="8" numFmtId="4">
    <oc r="D15">
      <v>78.580299999999994</v>
    </oc>
    <nc r="D15">
      <v>84.987129999999993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1.xml><?xml version="1.0" encoding="utf-8"?>
<revisions xmlns="http://schemas.openxmlformats.org/spreadsheetml/2006/main" xmlns:r="http://schemas.openxmlformats.org/officeDocument/2006/relationships">
  <rcc rId="27144" sId="7">
    <oc r="A1" t="inlineStr">
      <is>
        <t xml:space="preserve">                     Анализ исполнения бюджета Кадикасинского сельского поселения на 01.04.2020 г.</t>
      </is>
    </oc>
    <nc r="A1" t="inlineStr">
      <is>
        <t xml:space="preserve">                     Анализ исполнения бюджета Кадикасинского сельского поселения на 01.06.2020 г.</t>
      </is>
    </nc>
  </rcc>
  <rcc rId="27145" sId="7">
    <oc r="D3" t="inlineStr">
      <is>
        <t>исполнен на 01.04.2020 г.</t>
      </is>
    </oc>
    <nc r="D3" t="inlineStr">
      <is>
        <t>исполнен на 01.06.2020 г.</t>
      </is>
    </nc>
  </rcc>
  <rcc rId="27146" sId="7">
    <oc r="D53" t="inlineStr">
      <is>
        <t>исполнено на 01.04.2020 г.</t>
      </is>
    </oc>
    <nc r="D5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29572" sId="7" numFmtId="34">
    <oc r="D16">
      <v>897.69426999999996</v>
    </oc>
    <nc r="D16">
      <v>946.83159999999998</v>
    </nc>
  </rcc>
  <rcc rId="29573" sId="7" numFmtId="34">
    <oc r="D18">
      <v>2.8</v>
    </oc>
    <nc r="D18">
      <v>4.4000000000000004</v>
    </nc>
  </rcc>
  <rcc rId="29574" sId="7" numFmtId="4">
    <oc r="D28">
      <v>5</v>
    </oc>
    <nc r="D28">
      <v>6</v>
    </nc>
  </rcc>
  <rcc rId="29575" sId="7" numFmtId="4">
    <oc r="D30">
      <v>22.46527</v>
    </oc>
    <nc r="D30">
      <v>25.57386</v>
    </nc>
  </rcc>
  <rcc rId="29576" sId="7" numFmtId="34">
    <oc r="D41">
      <v>498.57499999999999</v>
    </oc>
    <nc r="D41">
      <v>598.29</v>
    </nc>
  </rcc>
  <rcc rId="29577" sId="7" numFmtId="34">
    <oc r="D45">
      <v>74.999899999999997</v>
    </oc>
    <nc r="D45">
      <v>90.099900000000005</v>
    </nc>
  </rcc>
  <rcc rId="29578" sId="7" numFmtId="34">
    <oc r="D47">
      <v>0</v>
    </oc>
    <nc r="D47">
      <v>98.76</v>
    </nc>
  </rcc>
  <rcc rId="29579" sId="7" numFmtId="34">
    <oc r="D57">
      <v>590.39013999999997</v>
    </oc>
    <nc r="D57">
      <v>715.38815999999997</v>
    </nc>
  </rcc>
  <rcc rId="29580" sId="7" numFmtId="34">
    <oc r="D64">
      <v>60.523240000000001</v>
    </oc>
    <nc r="D64">
      <v>76.316500000000005</v>
    </nc>
  </rcc>
  <rcc rId="29581" sId="7" numFmtId="34">
    <oc r="D74">
      <v>382.01650000000001</v>
    </oc>
    <nc r="D74">
      <v>664.98783000000003</v>
    </nc>
  </rcc>
  <rcc rId="29582" sId="7" numFmtId="34">
    <oc r="D79">
      <v>326.16807999999997</v>
    </oc>
    <nc r="D79">
      <v>392.73230000000001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c rId="28433" sId="18">
    <oc r="D55" t="inlineStr">
      <is>
        <t>исполнено на 01.05.2020 г.</t>
      </is>
    </oc>
    <nc r="D55" t="inlineStr">
      <is>
        <t>исполнено на 01.06.2020 г.</t>
      </is>
    </nc>
  </rcc>
  <rcc rId="28434" sId="18">
    <oc r="D3" t="inlineStr">
      <is>
        <t>исполнен на 01.05.2020 г.</t>
      </is>
    </oc>
    <nc r="D3" t="inlineStr">
      <is>
        <t>исполнен на 01.06.2020 г.</t>
      </is>
    </nc>
  </rcc>
  <rcc rId="28435" sId="18">
    <oc r="A1" t="inlineStr">
      <is>
        <t xml:space="preserve">                     Анализ исполнения бюджета Ярабайкасинского сельского поселения на 01.05.2020 г.</t>
      </is>
    </oc>
    <nc r="A1" t="inlineStr">
      <is>
        <t xml:space="preserve">                     Анализ исполнения бюджета Ярабайкасинского сельского поселения на 01.06.2020 г.</t>
      </is>
    </nc>
  </rcc>
  <rcc rId="28436" sId="18" numFmtId="4">
    <oc r="D6">
      <v>83.208259999999996</v>
    </oc>
    <nc r="D6">
      <v>92.4221</v>
    </nc>
  </rcc>
  <rcc rId="28437" sId="18" numFmtId="4">
    <oc r="D8">
      <v>122.36568</v>
    </oc>
    <nc r="D8">
      <v>148.45515</v>
    </nc>
  </rcc>
  <rcc rId="28438" sId="18" numFmtId="4">
    <oc r="D9">
      <v>0.73409999999999997</v>
    </oc>
    <nc r="D9">
      <v>0.94540000000000002</v>
    </nc>
  </rcc>
  <rcc rId="28439" sId="18" numFmtId="4">
    <oc r="D10">
      <v>168.25351000000001</v>
    </oc>
    <nc r="D10">
      <v>197.35608999999999</v>
    </nc>
  </rcc>
  <rcc rId="28440" sId="18" numFmtId="4">
    <oc r="D11">
      <v>-24.11055</v>
    </oc>
    <nc r="D11">
      <v>-31.104569999999999</v>
    </nc>
  </rcc>
  <rcc rId="28441" sId="18" numFmtId="4">
    <oc r="D13">
      <v>11.3466</v>
    </oc>
    <nc r="D13">
      <v>13.317</v>
    </nc>
  </rcc>
  <rcc rId="28442" sId="18" numFmtId="4">
    <oc r="D15">
      <v>35.880679999999998</v>
    </oc>
    <nc r="D15">
      <v>37.113880000000002</v>
    </nc>
  </rcc>
  <rcc rId="28443" sId="18" numFmtId="4">
    <oc r="D16">
      <v>171.06549999999999</v>
    </oc>
    <nc r="D16">
      <v>182.51231999999999</v>
    </nc>
  </rcc>
  <rcc rId="28444" sId="18" numFmtId="4">
    <oc r="D18">
      <v>0.9</v>
    </oc>
    <nc r="D18">
      <v>2.9</v>
    </nc>
  </rcc>
  <rcc rId="28445" sId="18" numFmtId="4">
    <oc r="C27">
      <v>30</v>
    </oc>
    <nc r="C27">
      <v>90</v>
    </nc>
  </rcc>
  <rcc rId="28446" sId="18" numFmtId="4">
    <oc r="D27">
      <v>7.8036000000000003</v>
    </oc>
    <nc r="D27">
      <v>7.9345999999999997</v>
    </nc>
  </rcc>
  <rcc rId="28447" sId="18" numFmtId="4">
    <oc r="D42">
      <v>668.22</v>
    </oc>
    <nc r="D42">
      <v>835.27499999999998</v>
    </nc>
  </rcc>
  <rcc rId="28448" sId="18" numFmtId="4">
    <oc r="D45">
      <v>59.899900000000002</v>
    </oc>
    <nc r="D45">
      <v>74.999899999999997</v>
    </nc>
  </rcc>
  <rcc rId="28449" sId="18" numFmtId="34">
    <oc r="D59">
      <v>464.50146000000001</v>
    </oc>
    <nc r="D59">
      <v>503.68392999999998</v>
    </nc>
  </rcc>
  <rcc rId="28450" sId="18" numFmtId="34">
    <oc r="D66">
      <v>59.509779999999999</v>
    </oc>
    <nc r="D66">
      <v>67.973039999999997</v>
    </nc>
  </rcc>
  <rcc rId="28451" sId="18" numFmtId="34">
    <oc r="C71">
      <v>8</v>
    </oc>
    <nc r="C71">
      <v>27.68787</v>
    </nc>
  </rcc>
  <rcc rId="28452" sId="18" numFmtId="34">
    <oc r="D71">
      <v>2.85</v>
    </oc>
    <nc r="D71">
      <v>9.6828699999999994</v>
    </nc>
  </rcc>
  <rcc rId="28453" sId="18" numFmtId="34">
    <oc r="C75">
      <v>224</v>
    </oc>
    <nc r="C75">
      <v>232.12255999999999</v>
    </nc>
  </rcc>
  <rcc rId="28454" sId="18" numFmtId="34">
    <oc r="C81">
      <v>4228.5538999999999</v>
    </oc>
    <nc r="C81">
      <v>4206.7969000000003</v>
    </nc>
  </rcc>
  <rcc rId="28455" sId="18" numFmtId="34">
    <oc r="D81">
      <v>128.96572</v>
    </oc>
    <nc r="D81">
      <v>266.68270000000001</v>
    </nc>
  </rcc>
  <rcc rId="28456" sId="18" numFmtId="34">
    <oc r="C83">
      <v>6646.4</v>
    </oc>
    <nc r="C83">
      <v>6700.4</v>
    </nc>
  </rcc>
  <rcc rId="28457" sId="18" numFmtId="34">
    <oc r="D83">
      <v>665.88977999999997</v>
    </oc>
    <nc r="D83">
      <v>871.95555000000002</v>
    </nc>
  </rcc>
  <rcc rId="28458" sId="18" numFmtId="34">
    <oc r="C90">
      <v>52</v>
    </oc>
    <nc r="C90">
      <v>51.946570000000001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cc rId="27665" sId="9">
    <oc r="D56" t="inlineStr">
      <is>
        <t>исполнено на 01.05.2020 г.</t>
      </is>
    </oc>
    <nc r="D56" t="inlineStr">
      <is>
        <t>исполнено на 01.06.2020 г.</t>
      </is>
    </nc>
  </rcc>
  <rcc rId="27666" sId="9">
    <oc r="D3" t="inlineStr">
      <is>
        <t>исполнен на 01.05.2020 г.</t>
      </is>
    </oc>
    <nc r="D3" t="inlineStr">
      <is>
        <t>исполнен на 01.06.2020 г.</t>
      </is>
    </nc>
  </rcc>
  <rcc rId="27667" sId="9">
    <oc r="A1" t="inlineStr">
      <is>
        <t xml:space="preserve">                     Анализ исполнения бюджета Москакасинского сельского поселения на 01.05.2020 г.</t>
      </is>
    </oc>
    <nc r="A1" t="inlineStr">
      <is>
        <t xml:space="preserve">                     Анализ исполнения бюджета Москакасинского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29202" sId="2">
    <oc r="B5" t="inlineStr">
      <is>
        <t>об исполнении бюджетов поселений  Моргаушского района  на 1 июня 2020 г.</t>
      </is>
    </oc>
    <nc r="B5" t="inlineStr">
      <is>
        <t>об исполнении бюджетов поселений  Моргаушского района  на 1 июля 2020 г.</t>
      </is>
    </nc>
  </rcc>
  <rcc rId="29203" sId="3">
    <oc r="A2" t="inlineStr">
      <is>
        <t xml:space="preserve">                                                        Моргаушского района на 01.06.2020 г. </t>
      </is>
    </oc>
    <nc r="A2" t="inlineStr">
      <is>
        <t xml:space="preserve">                                                        Моргаушского района на 01.07.2020 г. </t>
      </is>
    </nc>
  </rcc>
  <rcc rId="29204" sId="3">
    <oc r="D3" t="inlineStr">
      <is>
        <t>исполнено на 01.06.2020 г.</t>
      </is>
    </oc>
    <nc r="D3" t="inlineStr">
      <is>
        <t>исполнено на 01.07.2020 г.</t>
      </is>
    </nc>
  </rcc>
  <rcc rId="29205" sId="3">
    <oc r="D76" t="inlineStr">
      <is>
        <t xml:space="preserve">исполнено на 01.06.2020 г. </t>
      </is>
    </oc>
    <nc r="D76" t="inlineStr">
      <is>
        <t xml:space="preserve">исполнено на 01.07.2020 г. </t>
      </is>
    </nc>
  </rcc>
  <rcc rId="29206" sId="1">
    <oc r="A1" t="inlineStr">
      <is>
        <t>Анализ исполнения консолидированного бюджета Моргаушского районана 01.06.2020 г.</t>
      </is>
    </oc>
    <nc r="A1" t="inlineStr">
      <is>
        <t>Анализ исполнения консолидированного бюджета Моргаушского районана 01.07.2020 г.</t>
      </is>
    </nc>
  </rcc>
  <rcc rId="29207" sId="1">
    <oc r="D3" t="inlineStr">
      <is>
        <t>исполнено на 01.06.2020 г.</t>
      </is>
    </oc>
    <nc r="D3" t="inlineStr">
      <is>
        <t>исполнено на 01.07.2020 г.</t>
      </is>
    </nc>
  </rcc>
  <rcc rId="29208" sId="1">
    <oc r="G3" t="inlineStr">
      <is>
        <t>исполнено на 01.06.2020 г.</t>
      </is>
    </oc>
    <nc r="G3" t="inlineStr">
      <is>
        <t>исполнено на 01.07.2020 г.</t>
      </is>
    </nc>
  </rcc>
  <rcc rId="29209" sId="1">
    <oc r="J3" t="inlineStr">
      <is>
        <t>исполнено на 01.06.2020 г.</t>
      </is>
    </oc>
    <nc r="J3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c rId="28488" sId="19">
    <oc r="A1" t="inlineStr">
      <is>
        <t xml:space="preserve">                     Анализ исполнения бюджета Ярославского сельского поселения на 01.05.2020 г.</t>
      </is>
    </oc>
    <nc r="A1" t="inlineStr">
      <is>
        <t xml:space="preserve">                     Анализ исполнения бюджета Ярославского сельского поселения на 01.06.2020 г.</t>
      </is>
    </nc>
  </rcc>
  <rcc rId="28489" sId="19">
    <oc r="D3" t="inlineStr">
      <is>
        <t>исполнен на 01.05.2020 г.</t>
      </is>
    </oc>
    <nc r="D3" t="inlineStr">
      <is>
        <t>исполнен на 01.06.2020 г.</t>
      </is>
    </nc>
  </rcc>
  <rcc rId="28490" sId="19">
    <oc r="D51" t="inlineStr">
      <is>
        <t>исполнено на 01.05.2020 г.</t>
      </is>
    </oc>
    <nc r="D51" t="inlineStr">
      <is>
        <t>исполнено на 01.06.2020 г.</t>
      </is>
    </nc>
  </rcc>
  <rcc rId="28491" sId="19" numFmtId="4">
    <oc r="D6">
      <v>43.247309999999999</v>
    </oc>
    <nc r="D6">
      <v>48.034860000000002</v>
    </nc>
  </rcc>
  <rcc rId="28492" sId="19" numFmtId="4">
    <oc r="D8">
      <v>70.441959999999995</v>
    </oc>
    <nc r="D8">
      <v>85.460809999999995</v>
    </nc>
  </rcc>
  <rcc rId="28493" sId="19" numFmtId="4">
    <oc r="D9">
      <v>0.42260999999999999</v>
    </oc>
    <nc r="D9">
      <v>0.54425000000000001</v>
    </nc>
  </rcc>
  <rcc rId="28494" sId="19" numFmtId="4">
    <oc r="D10">
      <v>96.858099999999993</v>
    </oc>
    <nc r="D10">
      <v>113.61152</v>
    </nc>
  </rcc>
  <rcc rId="28495" sId="19" numFmtId="4">
    <oc r="D11">
      <v>-13.87969</v>
    </oc>
    <nc r="D11">
      <v>-17.905919999999998</v>
    </nc>
  </rcc>
  <rcc rId="28496" sId="19" numFmtId="4">
    <oc r="D15">
      <v>25.114830000000001</v>
    </oc>
    <nc r="D15">
      <v>25.569929999999999</v>
    </nc>
  </rcc>
  <rcc rId="28497" sId="19" numFmtId="4">
    <oc r="D16">
      <v>81.235339999999994</v>
    </oc>
    <nc r="D16">
      <v>90.309030000000007</v>
    </nc>
  </rcc>
  <rcc rId="28498" sId="19" numFmtId="4">
    <oc r="D27">
      <v>170.98555999999999</v>
    </oc>
    <nc r="D27">
      <v>183.43015</v>
    </nc>
  </rcc>
  <rcc rId="28499" sId="19" numFmtId="4">
    <oc r="D39">
      <v>243.364</v>
    </oc>
    <nc r="D39">
      <v>304.20499999999998</v>
    </nc>
  </rcc>
  <rcc rId="28500" sId="19" numFmtId="4">
    <oc r="D42">
      <v>29.950099999999999</v>
    </oc>
    <nc r="D42">
      <v>37.500100000000003</v>
    </nc>
  </rcc>
  <rcc rId="28501" sId="19" numFmtId="34">
    <oc r="D55">
      <v>416.06867999999997</v>
    </oc>
    <nc r="D55">
      <v>459.81763000000001</v>
    </nc>
  </rcc>
  <rcc rId="28502" sId="19" numFmtId="34">
    <oc r="D62">
      <v>29.942920000000001</v>
    </oc>
    <nc r="D62">
      <v>33.986539999999998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cc rId="28035" sId="10" numFmtId="4">
    <oc r="D9">
      <v>0.42259999999999998</v>
    </oc>
    <nc r="D9">
      <v>0.54423999999999995</v>
    </nc>
  </rcc>
  <rcc rId="28036" sId="10" numFmtId="4">
    <oc r="D10">
      <v>96.858099999999993</v>
    </oc>
    <nc r="D10">
      <v>113.61152</v>
    </nc>
  </rcc>
  <rcc rId="28037" sId="10" numFmtId="4">
    <oc r="D11">
      <v>-13.87968</v>
    </oc>
    <nc r="D11">
      <v>-17.905909999999999</v>
    </nc>
  </rcc>
  <rcc rId="28038" sId="10" numFmtId="4">
    <oc r="D15">
      <v>13.20133</v>
    </oc>
    <nc r="D15">
      <v>13.3805</v>
    </nc>
  </rcc>
  <rcc rId="28039" sId="10" numFmtId="4">
    <oc r="D16">
      <v>126.93562</v>
    </oc>
    <nc r="D16">
      <v>133.92830000000001</v>
    </nc>
  </rcc>
  <rcc rId="28040" sId="10" numFmtId="4">
    <oc r="D18">
      <v>4.0999999999999996</v>
    </oc>
    <nc r="D18">
      <v>4.5</v>
    </nc>
  </rcc>
  <rcc rId="28041" sId="10" numFmtId="4">
    <oc r="D28">
      <v>13.5</v>
    </oc>
    <nc r="D28">
      <v>18</v>
    </nc>
  </rcc>
  <rcc rId="28042" sId="10" numFmtId="4">
    <oc r="D37">
      <v>0.25696999999999998</v>
    </oc>
    <nc r="D37">
      <v>0</v>
    </nc>
  </rcc>
  <rcc rId="28043" sId="10" numFmtId="4">
    <oc r="D41">
      <v>532.32399999999996</v>
    </oc>
    <nc r="D41">
      <v>665.40499999999997</v>
    </nc>
  </rcc>
  <rcc rId="28044" sId="10" numFmtId="4">
    <oc r="D45">
      <v>59.899900000000002</v>
    </oc>
    <nc r="D45">
      <v>74.999899999999997</v>
    </nc>
  </rcc>
  <rcc rId="28045" sId="10" numFmtId="4">
    <nc r="D46">
      <v>0</v>
    </nc>
  </rcc>
  <rfmt sheetId="10" sqref="C51:D52">
    <dxf>
      <numFmt numFmtId="1" formatCode="0"/>
    </dxf>
  </rfmt>
  <rfmt sheetId="10" sqref="C51:D52">
    <dxf>
      <numFmt numFmtId="166" formatCode="0.0"/>
    </dxf>
  </rfmt>
  <rfmt sheetId="10" sqref="C51:D52">
    <dxf>
      <numFmt numFmtId="2" formatCode="0.00"/>
    </dxf>
  </rfmt>
  <rfmt sheetId="10" sqref="C51:D52">
    <dxf>
      <numFmt numFmtId="183" formatCode="0.000"/>
    </dxf>
  </rfmt>
  <rfmt sheetId="10" sqref="C51:D52">
    <dxf>
      <numFmt numFmtId="174" formatCode="0.0000"/>
    </dxf>
  </rfmt>
  <rfmt sheetId="10" sqref="C51:D52">
    <dxf>
      <numFmt numFmtId="168" formatCode="0.00000"/>
    </dxf>
  </rfmt>
  <rfmt sheetId="10" sqref="C51:D52">
    <dxf>
      <numFmt numFmtId="173" formatCode="0.000000"/>
    </dxf>
  </rfmt>
  <rcc rId="28046" sId="10" numFmtId="4">
    <oc r="D30">
      <v>0.13084999999999999</v>
    </oc>
    <nc r="D30">
      <v>1.0345299999999999</v>
    </nc>
  </rcc>
  <rcc rId="28047" sId="10" numFmtId="4">
    <oc r="D6">
      <v>71.624099999999999</v>
    </oc>
    <nc r="D6">
      <v>78.929820000000007</v>
    </nc>
  </rcc>
  <rcc rId="28048" sId="10" numFmtId="4">
    <oc r="D8">
      <v>70.441959999999995</v>
    </oc>
    <nc r="D8">
      <v>85.460809999999995</v>
    </nc>
  </rcc>
  <rfmt sheetId="10" sqref="C51:D51">
    <dxf>
      <numFmt numFmtId="168" formatCode="0.00000"/>
    </dxf>
  </rfmt>
  <rfmt sheetId="10" sqref="C51:D51">
    <dxf>
      <numFmt numFmtId="174" formatCode="0.0000"/>
    </dxf>
  </rfmt>
  <rfmt sheetId="10" sqref="C51:D51">
    <dxf>
      <numFmt numFmtId="183" formatCode="0.000"/>
    </dxf>
  </rfmt>
  <rfmt sheetId="10" sqref="C51:D51">
    <dxf>
      <numFmt numFmtId="2" formatCode="0.00"/>
    </dxf>
  </rfmt>
  <rfmt sheetId="10" sqref="C51:D51">
    <dxf>
      <numFmt numFmtId="166" formatCode="0.0"/>
    </dxf>
  </rfmt>
  <rcc rId="28049" sId="10" numFmtId="34">
    <oc r="D58">
      <v>446.97363000000001</v>
    </oc>
    <nc r="D58">
      <v>507.99889999999999</v>
    </nc>
  </rcc>
  <rcc rId="28050" sId="10" numFmtId="34">
    <oc r="D65">
      <v>59.889000000000003</v>
    </oc>
    <nc r="D65">
      <v>67.177000000000007</v>
    </nc>
  </rcc>
  <rcc rId="28051" sId="10" numFmtId="34">
    <oc r="D80">
      <v>314.23955000000001</v>
    </oc>
    <nc r="D80">
      <v>348.10752000000002</v>
    </nc>
  </rcc>
  <rcc rId="28052" sId="10" numFmtId="34">
    <oc r="D83">
      <v>255.21199999999999</v>
    </oc>
    <nc r="D83">
      <v>392.57</v>
    </nc>
  </rcc>
  <rfmt sheetId="10" sqref="C99:D99">
    <dxf>
      <numFmt numFmtId="1" formatCode="0"/>
    </dxf>
  </rfmt>
  <rfmt sheetId="10" sqref="C99:D99">
    <dxf>
      <numFmt numFmtId="166" formatCode="0.0"/>
    </dxf>
  </rfmt>
  <rfmt sheetId="10" sqref="C99:D99">
    <dxf>
      <numFmt numFmtId="2" formatCode="0.00"/>
    </dxf>
  </rfmt>
  <rfmt sheetId="10" sqref="C99:D99">
    <dxf>
      <numFmt numFmtId="183" formatCode="0.000"/>
    </dxf>
  </rfmt>
  <rfmt sheetId="10" sqref="C99:D99">
    <dxf>
      <numFmt numFmtId="174" formatCode="0.0000"/>
    </dxf>
  </rfmt>
  <rfmt sheetId="10" sqref="C99:D99">
    <dxf>
      <numFmt numFmtId="168" formatCode="0.00000"/>
    </dxf>
  </rfmt>
  <rfmt sheetId="10" sqref="C99:D99 C52:D52">
    <dxf>
      <numFmt numFmtId="168" formatCode="0.00000"/>
    </dxf>
  </rfmt>
  <rfmt sheetId="10" sqref="C99:D99 C52:D52">
    <dxf>
      <numFmt numFmtId="174" formatCode="0.0000"/>
    </dxf>
  </rfmt>
  <rfmt sheetId="10" sqref="C99:D99 C52:D52">
    <dxf>
      <numFmt numFmtId="183" formatCode="0.000"/>
    </dxf>
  </rfmt>
  <rfmt sheetId="10" sqref="C99:D99 C52:D52">
    <dxf>
      <numFmt numFmtId="2" formatCode="0.00"/>
    </dxf>
  </rfmt>
  <rfmt sheetId="10" sqref="C99:D99 C52:D52">
    <dxf>
      <numFmt numFmtId="166" formatCode="0.0"/>
    </dxf>
  </rfmt>
  <rfmt sheetId="10" sqref="C99:D99 C52:D52">
    <dxf>
      <numFmt numFmtId="1" formatCode="0"/>
    </dxf>
  </rfmt>
  <rfmt sheetId="10" sqref="C99:D99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30057" sId="15">
    <oc r="D54" t="inlineStr">
      <is>
        <t>исполнено на 01.06.2020 г.</t>
      </is>
    </oc>
    <nc r="D54" t="inlineStr">
      <is>
        <t>исполнено на 01.07.2020 г.</t>
      </is>
    </nc>
  </rcc>
  <rcc rId="30058" sId="15">
    <oc r="D3" t="inlineStr">
      <is>
        <t>исполнен на 01.06.2020 г.</t>
      </is>
    </oc>
    <nc r="D3" t="inlineStr">
      <is>
        <t>исполнен на 01.07.2020 г.</t>
      </is>
    </nc>
  </rcc>
  <rcc rId="30059" sId="15">
    <oc r="A1" t="inlineStr">
      <is>
        <t xml:space="preserve">                     Анализ исполнения бюджета Шатьмапосинского сельского поселения на 01.06.2020 г.</t>
      </is>
    </oc>
    <nc r="A1" t="inlineStr">
      <is>
        <t xml:space="preserve">                     Анализ исполнения бюджета Шатьмапосинского сельского поселения на 01.07.2020 г.</t>
      </is>
    </nc>
  </rcc>
  <rcc rId="30060" sId="15" numFmtId="4">
    <oc r="D6">
      <v>16.862469999999998</v>
    </oc>
    <nc r="D6">
      <v>19.114180000000001</v>
    </nc>
  </rcc>
  <rcc rId="30061" sId="15" numFmtId="4">
    <oc r="D8">
      <v>65.196910000000003</v>
    </oc>
    <nc r="D8">
      <v>77.064089999999993</v>
    </nc>
  </rcc>
  <rcc rId="30062" sId="15" numFmtId="4">
    <oc r="D9">
      <v>0.41520000000000001</v>
    </oc>
    <nc r="D9">
      <v>0.50422</v>
    </nc>
  </rcc>
  <rcc rId="30063" sId="15" numFmtId="4">
    <oc r="D10">
      <v>86.672719999999998</v>
    </oc>
    <nc r="D10">
      <v>100.42780999999999</v>
    </nc>
  </rcc>
  <rcc rId="30064" sId="15" numFmtId="4">
    <oc r="D11">
      <v>-13.66015</v>
    </oc>
    <nc r="D11">
      <v>-15.33841</v>
    </nc>
  </rcc>
  <rcc rId="30065" sId="15" numFmtId="4">
    <oc r="D15">
      <v>4.29155</v>
    </oc>
    <nc r="D15">
      <v>6.7273100000000001</v>
    </nc>
  </rcc>
  <rcc rId="30066" sId="15" numFmtId="4">
    <oc r="D16">
      <v>29.699490000000001</v>
    </oc>
    <nc r="D16">
      <v>36.843330000000002</v>
    </nc>
  </rcc>
  <rcc rId="30067" sId="15" numFmtId="4">
    <oc r="D18">
      <v>0.8</v>
    </oc>
    <nc r="D18">
      <v>1</v>
    </nc>
  </rcc>
  <rcc rId="30068" sId="15" numFmtId="4">
    <oc r="D28">
      <v>10.837999999999999</v>
    </oc>
    <nc r="D28">
      <v>13.005599999999999</v>
    </nc>
  </rcc>
  <rcc rId="30069" sId="15" numFmtId="4">
    <oc r="D42">
      <v>526.32500000000005</v>
    </oc>
    <nc r="D42">
      <v>631.59</v>
    </nc>
  </rcc>
  <rcc rId="30070" sId="15" numFmtId="4">
    <oc r="D43">
      <v>0</v>
    </oc>
    <nc r="D43">
      <v>150</v>
    </nc>
  </rcc>
  <rcc rId="30071" sId="15" numFmtId="4">
    <oc r="D45">
      <v>37.500100000000003</v>
    </oc>
    <nc r="D45">
      <v>45.0501</v>
    </nc>
  </rcc>
  <rcc rId="30072" sId="15" numFmtId="34">
    <oc r="D58">
      <v>358.41084000000001</v>
    </oc>
    <nc r="D58">
      <v>458.98705000000001</v>
    </nc>
  </rcc>
  <rcc rId="30073" sId="15" numFmtId="34">
    <oc r="D65">
      <v>33.585999999999999</v>
    </oc>
    <nc r="D65">
      <v>45.045879999999997</v>
    </nc>
  </rcc>
  <rcc rId="30074" sId="15" numFmtId="34">
    <oc r="D75">
      <v>200</v>
    </oc>
    <nc r="D75">
      <v>365.51627000000002</v>
    </nc>
  </rcc>
  <rcc rId="30075" sId="15" numFmtId="34">
    <oc r="D80">
      <v>62.978819999999999</v>
    </oc>
    <nc r="D80">
      <v>65.698939999999993</v>
    </nc>
  </rcc>
  <rcc rId="30076" sId="15" numFmtId="34">
    <oc r="D82">
      <v>350</v>
    </oc>
    <nc r="D82">
      <v>420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29239" sId="4">
    <oc r="A1" t="inlineStr">
      <is>
        <t xml:space="preserve">                     Анализ исполнения бюджета Александровского сельского поселения на 01.06.2020 г.</t>
      </is>
    </oc>
    <nc r="A1" t="inlineStr">
      <is>
        <t xml:space="preserve">                     Анализ исполнения бюджета Александровского сельского поселения на 01.07.2020 г.</t>
      </is>
    </nc>
  </rcc>
  <rcc rId="29240" sId="4">
    <oc r="D3" t="inlineStr">
      <is>
        <t>исполнен на 01.06.2020 г.</t>
      </is>
    </oc>
    <nc r="D3" t="inlineStr">
      <is>
        <t>исполнен на 01.07.2020 г.</t>
      </is>
    </nc>
  </rcc>
  <rcc rId="29241" sId="4">
    <oc r="D50" t="inlineStr">
      <is>
        <t>исполнено на 01.06.2020 г.</t>
      </is>
    </oc>
    <nc r="D50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1.xml><?xml version="1.0" encoding="utf-8"?>
<revisions xmlns="http://schemas.openxmlformats.org/spreadsheetml/2006/main" xmlns:r="http://schemas.openxmlformats.org/officeDocument/2006/relationships">
  <rcc rId="29271" sId="5">
    <oc r="A1" t="inlineStr">
      <is>
        <t xml:space="preserve">                     Анализ исполнения бюджета Большесундырского сельского поселения на 01.06.2020 г.</t>
      </is>
    </oc>
    <nc r="A1" t="inlineStr">
      <is>
        <t xml:space="preserve">                     Анализ исполнения бюджета Большесундырского сельского поселения на 01.07.2020 г.</t>
      </is>
    </nc>
  </rcc>
  <rcc rId="29272" sId="5">
    <oc r="D3" t="inlineStr">
      <is>
        <t>исполнен на 01.06.2020 г.</t>
      </is>
    </oc>
    <nc r="D3" t="inlineStr">
      <is>
        <t>исполнен на 01.07.2020 г.</t>
      </is>
    </nc>
  </rcc>
  <rcc rId="29273" sId="5">
    <oc r="D55" t="inlineStr">
      <is>
        <t>исполнено на 01.06.2020 г</t>
      </is>
    </oc>
    <nc r="D55" t="inlineStr">
      <is>
        <t>исполнено на 01.07.2020 г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11.xml><?xml version="1.0" encoding="utf-8"?>
<revisions xmlns="http://schemas.openxmlformats.org/spreadsheetml/2006/main" xmlns:r="http://schemas.openxmlformats.org/officeDocument/2006/relationships">
  <rcc rId="28960" sId="1" numFmtId="4">
    <oc r="D24">
      <v>101799.01016000001</v>
    </oc>
    <nc r="D24">
      <v>162299.51428999999</v>
    </nc>
  </rcc>
  <rcc rId="28961" sId="1" numFmtId="4">
    <oc r="C32">
      <v>149729.54543999999</v>
    </oc>
    <nc r="C32">
      <v>154862.46799999999</v>
    </nc>
  </rcc>
  <rcc rId="28962" sId="1" numFmtId="4">
    <oc r="D32">
      <v>13719.627570000001</v>
    </oc>
    <nc r="D32">
      <v>16227.18456</v>
    </nc>
  </rcc>
  <rcc rId="28963" sId="1" numFmtId="4">
    <oc r="C33">
      <v>77911.994319999998</v>
    </oc>
    <nc r="C33">
      <v>77790.23732</v>
    </nc>
  </rcc>
  <rcc rId="28964" sId="1" numFmtId="4">
    <oc r="D33">
      <v>3304.2579799999999</v>
    </oc>
    <nc r="D33">
      <v>4258.0647499999995</v>
    </nc>
  </rcc>
  <rcc rId="28965" sId="1" numFmtId="4">
    <oc r="C36">
      <v>78858.852989999999</v>
    </oc>
    <nc r="C36">
      <v>78912.852989999999</v>
    </nc>
  </rcc>
  <rcc rId="28966" sId="1" numFmtId="4">
    <oc r="D36">
      <v>16705.075290000001</v>
    </oc>
    <nc r="D36">
      <v>20362.00189</v>
    </nc>
  </rcc>
  <rcc rId="28967" sId="1" numFmtId="4">
    <oc r="D37">
      <v>7952.5781200000001</v>
    </oc>
    <nc r="D37">
      <v>12847.725689999999</v>
    </nc>
  </rcc>
  <rcc rId="28968" sId="1" numFmtId="4">
    <oc r="C38">
      <v>38885.718999999997</v>
    </oc>
    <nc r="C38">
      <v>38885.665569999997</v>
    </nc>
  </rcc>
  <rcc rId="28969" sId="1" numFmtId="4">
    <oc r="D38">
      <v>2661.53674</v>
    </oc>
    <nc r="D38">
      <v>3397.35574</v>
    </nc>
  </rcc>
  <rfmt sheetId="1" sqref="C27:D28 F27:G28 I27:J28">
    <dxf>
      <numFmt numFmtId="2" formatCode="0.00"/>
    </dxf>
  </rfmt>
  <rfmt sheetId="1" sqref="C27:D28 F27:G28 I27:J28">
    <dxf>
      <numFmt numFmtId="183" formatCode="0.000"/>
    </dxf>
  </rfmt>
  <rfmt sheetId="1" sqref="C27:D28 F27:G28 I27:J28">
    <dxf>
      <numFmt numFmtId="174" formatCode="0.0000"/>
    </dxf>
  </rfmt>
  <rfmt sheetId="1" sqref="C27:D28 F27:G28 I27:J28">
    <dxf>
      <numFmt numFmtId="168" formatCode="0.00000"/>
    </dxf>
  </rfmt>
  <rfmt sheetId="1" sqref="C27:D28 F27:G28 I27:J28">
    <dxf>
      <numFmt numFmtId="173" formatCode="0.000000"/>
    </dxf>
  </rfmt>
  <rfmt sheetId="1" sqref="C27:D28 F27:G28 I27:J28">
    <dxf>
      <numFmt numFmtId="168" formatCode="0.00000"/>
    </dxf>
  </rfmt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 I27:J28">
    <dxf>
      <numFmt numFmtId="174" formatCode="0.0000"/>
    </dxf>
  </rfmt>
  <rfmt sheetId="1" sqref="F27:G28 I27:J28">
    <dxf>
      <numFmt numFmtId="183" formatCode="0.000"/>
    </dxf>
  </rfmt>
  <rfmt sheetId="1" sqref="F27:G28 I27:J28">
    <dxf>
      <numFmt numFmtId="2" formatCode="0.00"/>
    </dxf>
  </rfmt>
  <rfmt sheetId="1" sqref="F27:G28 I27:J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c rId="30916" sId="1" numFmtId="4">
    <oc r="C24">
      <v>696866.28931999998</v>
    </oc>
    <nc r="C24">
      <v>686793.13144999999</v>
    </nc>
  </rcc>
  <rcc rId="30917" sId="1" numFmtId="4">
    <oc r="D24">
      <v>162299.51428999999</v>
    </oc>
    <nc r="D24">
      <v>213784.39373000001</v>
    </nc>
  </rcc>
  <rcc rId="30918" sId="1" numFmtId="4">
    <oc r="C32">
      <v>154862.46799999999</v>
    </oc>
    <nc r="C32">
      <v>150058.33799999999</v>
    </nc>
  </rcc>
  <rcc rId="30919" sId="1" numFmtId="4">
    <oc r="D32">
      <v>16227.18456</v>
    </oc>
    <nc r="D32">
      <v>29108.797330000001</v>
    </nc>
  </rcc>
  <rcc rId="30920" sId="1" numFmtId="4">
    <oc r="C33">
      <v>77790.23732</v>
    </oc>
    <nc r="C33">
      <v>67264.16145</v>
    </nc>
  </rcc>
  <rcc rId="30921" sId="1" numFmtId="4">
    <oc r="D33">
      <v>4258.0647499999995</v>
    </oc>
    <nc r="D33">
      <v>4936.72109</v>
    </nc>
  </rcc>
  <rcc rId="30922" sId="1" numFmtId="4">
    <oc r="C36">
      <v>78912.852989999999</v>
    </oc>
    <nc r="C36">
      <v>79172.030989999999</v>
    </nc>
  </rcc>
  <rcc rId="30923" sId="1" numFmtId="4">
    <oc r="D36">
      <v>20362.00189</v>
    </oc>
    <nc r="D36">
      <v>29822.084330000002</v>
    </nc>
  </rcc>
  <rcc rId="30924" sId="1" numFmtId="4">
    <oc r="D37">
      <v>12847.725689999999</v>
    </oc>
    <nc r="D37">
      <v>16589.645189999999</v>
    </nc>
  </rcc>
  <rcc rId="30925" sId="1" numFmtId="4">
    <oc r="D38">
      <v>3397.35574</v>
    </oc>
    <nc r="D38">
      <v>3922.35574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1.xml><?xml version="1.0" encoding="utf-8"?>
<revisions xmlns="http://schemas.openxmlformats.org/spreadsheetml/2006/main" xmlns:r="http://schemas.openxmlformats.org/officeDocument/2006/relationships">
  <rcc rId="30518" sId="2" numFmtId="4">
    <oc r="D32">
      <v>30002.879270000001</v>
    </oc>
    <nc r="D32">
      <v>37027.207569999999</v>
    </nc>
  </rcc>
  <rcc rId="30519" sId="2" numFmtId="4">
    <oc r="C32">
      <v>197848.28086</v>
    </oc>
    <nc r="C32">
      <v>187357.12299</v>
    </nc>
  </rcc>
  <rcc rId="30520" sId="2" numFmtId="4">
    <oc r="G32">
      <v>11165.63853</v>
    </oc>
    <nc r="G32">
      <v>13109.091420000001</v>
    </nc>
  </rcc>
  <rcc rId="30521" sId="2" numFmtId="4">
    <oc r="J32">
      <v>2091.6426499999998</v>
    </oc>
    <nc r="J32">
      <v>2543.4718200000002</v>
    </nc>
  </rcc>
  <rcc rId="30522" sId="2" numFmtId="4">
    <oc r="M32">
      <v>1613.1830399999999</v>
    </oc>
    <nc r="M32">
      <v>1906.8155099999999</v>
    </nc>
  </rcc>
  <rcc rId="30523" sId="2" numFmtId="4">
    <oc r="P32">
      <v>10.27323</v>
    </oc>
    <nc r="P32">
      <v>12.47589</v>
    </nc>
  </rcc>
  <rcc rId="30524" sId="2" numFmtId="4">
    <oc r="S32">
      <v>2144.5638399999998</v>
    </oc>
    <nc r="S32">
      <v>2484.9095400000001</v>
    </nc>
  </rcc>
  <rcc rId="30525" sId="2" numFmtId="4">
    <oc r="V32">
      <v>-337.99675000000002</v>
    </oc>
    <nc r="V32">
      <v>-379.52192000000002</v>
    </nc>
  </rcc>
  <rcc rId="30526" sId="2" numFmtId="4">
    <oc r="Y32">
      <v>349.28255000000001</v>
    </oc>
    <nc r="Y32">
      <v>441.69245000000001</v>
    </nc>
  </rcc>
  <rcc rId="30527" sId="2" numFmtId="4">
    <oc r="AB32">
      <v>634.55981999999995</v>
    </oc>
    <nc r="AB32">
      <v>695.57813999999996</v>
    </nc>
  </rcc>
  <rcc rId="30528" sId="2" numFmtId="4">
    <oc r="AE32">
      <v>2942.6222200000002</v>
    </oc>
    <nc r="AE32">
      <v>3400.1094499999999</v>
    </nc>
  </rcc>
  <rcc rId="30529" sId="2" numFmtId="4">
    <oc r="AH32">
      <v>30</v>
    </oc>
    <nc r="AH32">
      <v>36</v>
    </nc>
  </rcc>
  <rcc rId="30530" sId="2" numFmtId="4">
    <oc r="AQ32">
      <v>1070.0522699999999</v>
    </oc>
    <nc r="AQ32">
      <v>1240.5753500000001</v>
    </nc>
  </rcc>
  <rcc rId="30531" sId="2" numFmtId="4">
    <oc r="AT32">
      <v>136.48537999999999</v>
    </oc>
    <nc r="AT32">
      <v>172.91227000000001</v>
    </nc>
  </rcc>
  <rcc rId="30532" sId="2" numFmtId="4">
    <oc r="AZ32">
      <v>314.60356000000002</v>
    </oc>
    <nc r="AZ32">
      <v>369.44170000000003</v>
    </nc>
  </rcc>
  <rcc rId="30533" sId="2" numFmtId="4">
    <oc r="BF32">
      <v>149.81</v>
    </oc>
    <nc r="BF32">
      <v>168.0395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3300" sId="16" numFmtId="34">
    <oc r="D60">
      <v>30</v>
    </oc>
    <nc r="D6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c rId="32023" sId="15">
    <oc r="D54" t="inlineStr">
      <is>
        <t>исполнено на 01.07.2020 г.</t>
      </is>
    </oc>
    <nc r="D54" t="inlineStr">
      <is>
        <t>исполнено на 01.08.2020 г.</t>
      </is>
    </nc>
  </rcc>
  <rcc rId="32024" sId="15">
    <oc r="D3" t="inlineStr">
      <is>
        <t>исполнен на 01.07.2020 г.</t>
      </is>
    </oc>
    <nc r="D3" t="inlineStr">
      <is>
        <t>исполнен на 01.08.2020 г.</t>
      </is>
    </nc>
  </rcc>
  <rcc rId="32025" sId="15">
    <oc r="A1" t="inlineStr">
      <is>
        <t xml:space="preserve">                     Анализ исполнения бюджета Шатьмапосинского сельского поселения на 01.07.2020 г.</t>
      </is>
    </oc>
    <nc r="A1" t="inlineStr">
      <is>
        <t xml:space="preserve">                     Анализ исполнения бюджета Шатьмапосинского сельского поселения на 01.08.2020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.xml><?xml version="1.0" encoding="utf-8"?>
<revisions xmlns="http://schemas.openxmlformats.org/spreadsheetml/2006/main" xmlns:r="http://schemas.openxmlformats.org/officeDocument/2006/relationships">
  <rcc rId="31555" sId="9">
    <oc r="D56" t="inlineStr">
      <is>
        <t>исполнено на 01.07.2020 г.</t>
      </is>
    </oc>
    <nc r="D56" t="inlineStr">
      <is>
        <t>исполнено на 01.08.2020 г.</t>
      </is>
    </nc>
  </rcc>
  <rcc rId="31556" sId="9">
    <oc r="D3" t="inlineStr">
      <is>
        <t>исполнен на 01.07.2020 г.</t>
      </is>
    </oc>
    <nc r="D3" t="inlineStr">
      <is>
        <t>исполнен на 01.08.2020 г.</t>
      </is>
    </nc>
  </rcc>
  <rcc rId="31557" sId="9">
    <oc r="A1" t="inlineStr">
      <is>
        <t xml:space="preserve">                     Анализ исполнения бюджета Москакасинского сельского поселения на 01.07.2020 г.</t>
      </is>
    </oc>
    <nc r="A1" t="inlineStr">
      <is>
        <t xml:space="preserve">                     Анализ исполнения бюджета Москакасинского сельского поселения на 01.08.2020 г.</t>
      </is>
    </nc>
  </rcc>
  <rcc rId="31558" sId="9" numFmtId="4">
    <oc r="D6">
      <v>764.10880999999995</v>
    </oc>
    <nc r="D6">
      <v>884.70915000000002</v>
    </nc>
  </rcc>
  <rcc rId="31559" sId="9" numFmtId="4">
    <oc r="D8">
      <v>158.29381000000001</v>
    </oc>
    <nc r="D8">
      <v>186.41113000000001</v>
    </nc>
  </rcc>
  <rcc rId="31560" sId="9" numFmtId="4">
    <oc r="D9">
      <v>1.03569</v>
    </oc>
    <nc r="D9">
      <v>1.2178800000000001</v>
    </nc>
  </rcc>
  <rcc rId="31561" sId="9" numFmtId="4">
    <oc r="D10">
      <v>206.28414000000001</v>
    </oc>
    <nc r="D10">
      <v>245.93471</v>
    </nc>
  </rcc>
  <rcc rId="31562" sId="9" numFmtId="4">
    <oc r="D11">
      <v>-31.50592</v>
    </oc>
    <nc r="D11">
      <v>-36.893920000000001</v>
    </nc>
  </rcc>
  <rcc rId="31563" sId="9" numFmtId="4">
    <oc r="D15">
      <v>355.55439000000001</v>
    </oc>
    <nc r="D15">
      <v>362.50895000000003</v>
    </nc>
  </rcc>
  <rcc rId="31564" sId="9" numFmtId="4">
    <oc r="D16">
      <v>420.84064999999998</v>
    </oc>
    <nc r="D16">
      <v>585.07705999999996</v>
    </nc>
  </rcc>
  <rcc rId="31565" sId="9" numFmtId="4">
    <oc r="D46">
      <v>90.099900000000005</v>
    </oc>
    <nc r="D46">
      <v>105.1999</v>
    </nc>
  </rcc>
  <rcc rId="31566" sId="9" numFmtId="4">
    <oc r="C47">
      <v>1647.3</v>
    </oc>
    <nc r="C47">
      <v>3247.3</v>
    </nc>
  </rcc>
  <rcc rId="31567" sId="9" numFmtId="34">
    <oc r="D60">
      <v>972.88403000000005</v>
    </oc>
    <nc r="D60">
      <v>1135.26837</v>
    </nc>
  </rcc>
  <rcc rId="31568" sId="9" numFmtId="34">
    <oc r="D63">
      <v>0</v>
    </oc>
    <nc r="D63">
      <v>32</v>
    </nc>
  </rcc>
  <rcc rId="31569" sId="9" numFmtId="34">
    <oc r="D67">
      <v>73.45241</v>
    </oc>
    <nc r="D67">
      <v>89.245670000000004</v>
    </nc>
  </rcc>
  <rcc rId="31570" sId="9" numFmtId="34">
    <oc r="C76">
      <v>6891.6593999999996</v>
    </oc>
    <nc r="C76">
      <v>0</v>
    </nc>
  </rcc>
  <rcc rId="31571" sId="9" numFmtId="34">
    <oc r="D76">
      <v>162.42400000000001</v>
    </oc>
    <nc r="D76">
      <v>0</v>
    </nc>
  </rcc>
  <rcc rId="31572" sId="9" numFmtId="34">
    <oc r="C81">
      <v>0</v>
    </oc>
    <nc r="C81">
      <v>6891.6593999999996</v>
    </nc>
  </rcc>
  <rcc rId="31573" sId="9" numFmtId="34">
    <oc r="D81">
      <v>0</v>
    </oc>
    <nc r="D81">
      <v>200.53</v>
    </nc>
  </rcc>
  <rcc rId="31574" sId="9" numFmtId="34">
    <oc r="C82">
      <v>566.00800000000004</v>
    </oc>
    <nc r="C82">
      <v>2166.0079999999998</v>
    </nc>
  </rcc>
  <rcc rId="31575" sId="9" numFmtId="34">
    <oc r="D82">
      <v>410.93185</v>
    </oc>
    <nc r="D82">
      <v>477.34224999999998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Мос!$19:$23,Мос!$29:$32,Мос!$45:$45,Мос!$51:$51,Мос!$59:$59,Мос!$61:$62,Мос!$69:$70,Мос!$80:$80,Мос!$83:$83,Мос!$86:$93,Мос!$96:$103,Мос!$144:$144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11.xml><?xml version="1.0" encoding="utf-8"?>
<revisions xmlns="http://schemas.openxmlformats.org/spreadsheetml/2006/main" xmlns:r="http://schemas.openxmlformats.org/officeDocument/2006/relationships">
  <rcc rId="30563" sId="2" numFmtId="4">
    <oc r="BO32">
      <v>20.86628</v>
    </oc>
    <nc r="BO32">
      <v>20.90128</v>
    </nc>
  </rcc>
  <rcc rId="30564" sId="2" numFmtId="4">
    <oc r="BZ32">
      <v>155495.71917</v>
    </oc>
    <nc r="BZ32">
      <v>145004.5613</v>
    </nc>
  </rcc>
  <rcc rId="30565" sId="2" numFmtId="4">
    <oc r="CA32">
      <v>18837.240740000001</v>
    </oc>
    <nc r="CA32">
      <v>23918.116150000002</v>
    </nc>
  </rcc>
  <rcc rId="30566" sId="2" numFmtId="4">
    <oc r="CD32">
      <v>12294.7925</v>
    </oc>
    <nc r="CD32">
      <v>14753.751</v>
    </nc>
  </rcc>
  <rcc rId="30567" sId="2" numFmtId="4">
    <oc r="CG32">
      <v>0</v>
    </oc>
    <nc r="CG32">
      <v>1215</v>
    </nc>
  </rcc>
  <rcc rId="30568" sId="2" numFmtId="4">
    <oc r="CM32">
      <v>900</v>
    </oc>
    <nc r="CM32">
      <v>1081.2</v>
    </nc>
  </rcc>
  <rcc rId="30569" sId="2" numFmtId="4">
    <oc r="CO32">
      <v>59220.726340000001</v>
    </oc>
    <nc r="CO32">
      <v>48367.070169999999</v>
    </nc>
  </rcc>
  <rcc rId="30570" sId="2" numFmtId="4">
    <oc r="CP32">
      <v>0</v>
    </oc>
    <nc r="CP32">
      <v>321.85599999999999</v>
    </nc>
  </rcc>
  <rcc rId="30571" sId="2" numFmtId="4">
    <oc r="CR32">
      <v>2959.2974899999999</v>
    </oc>
    <nc r="CR32">
      <v>3321.7957900000001</v>
    </nc>
  </rcc>
  <rcc rId="30572" sId="2" numFmtId="4">
    <oc r="CS32">
      <v>2370.8532399999999</v>
    </oc>
    <nc r="CS32">
      <v>3274.7141499999998</v>
    </nc>
  </rcc>
  <rcc rId="30573" sId="2" numFmtId="4">
    <oc r="DG32">
      <v>204323.37001000001</v>
    </oc>
    <nc r="DG32">
      <v>194115.89014</v>
    </nc>
  </rcc>
  <rcc rId="30574" sId="2" numFmtId="4">
    <oc r="DH32">
      <v>28877.834169999998</v>
    </oc>
    <nc r="DH32">
      <v>33929.433929999999</v>
    </nc>
  </rcc>
  <rcc rId="30575" sId="2" numFmtId="4">
    <oc r="DJ32">
      <v>23964.523000000001</v>
    </oc>
    <nc r="DJ32">
      <v>23969.523000000001</v>
    </nc>
  </rcc>
  <rcc rId="30576" sId="2" numFmtId="4">
    <oc r="DK32">
      <v>8342.0347199999997</v>
    </oc>
    <nc r="DK32">
      <v>10355.28996</v>
    </nc>
  </rcc>
  <rcc rId="30577" sId="2" numFmtId="4">
    <oc r="DN32">
      <v>8274.7347200000004</v>
    </oc>
    <nc r="DN32">
      <v>10276.989960000001</v>
    </nc>
  </rcc>
  <rcc rId="30578" sId="2" numFmtId="4">
    <oc r="DV32">
      <v>174.54400000000001</v>
    </oc>
    <nc r="DV32">
      <v>179.54400000000001</v>
    </nc>
  </rcc>
  <rcc rId="30579" sId="2" numFmtId="4">
    <oc r="DW32">
      <v>67.3</v>
    </oc>
    <nc r="DW32">
      <v>78.3</v>
    </nc>
  </rcc>
  <rcc rId="30580" sId="2" numFmtId="4">
    <oc r="DZ32">
      <v>780.77954999999997</v>
    </oc>
    <nc r="DZ32">
      <v>977.30010000000004</v>
    </nc>
  </rcc>
  <rcc rId="30581" sId="2" numFmtId="4">
    <oc r="EB32">
      <v>289.98786999999999</v>
    </oc>
    <nc r="EB32">
      <v>223.73587000000001</v>
    </nc>
  </rcc>
  <rcc rId="30582" sId="2" numFmtId="4">
    <oc r="EC32">
      <v>48.08287</v>
    </oc>
    <nc r="EC32">
      <v>50.767870000000002</v>
    </nc>
  </rcc>
  <rcc rId="30583" sId="2" numFmtId="4">
    <oc r="EE32">
      <v>74428.31005</v>
    </oc>
    <nc r="EE32">
      <v>74548.980049999998</v>
    </nc>
  </rcc>
  <rcc rId="30584" sId="2" numFmtId="4">
    <oc r="EF32">
      <v>5956.2906300000004</v>
    </oc>
    <nc r="EF32">
      <v>7035.1883099999995</v>
    </nc>
  </rcc>
  <rcc rId="30585" sId="2" numFmtId="4">
    <oc r="EH32">
      <v>60969.058819999998</v>
    </oc>
    <nc r="EH32">
      <v>50442.982949999998</v>
    </nc>
  </rcc>
  <rcc rId="30586" sId="2" numFmtId="4">
    <oc r="EI32">
      <v>4031.14536</v>
    </oc>
    <nc r="EI32">
      <v>4709.8017</v>
    </nc>
  </rcc>
  <rcc rId="30587" sId="2" numFmtId="4">
    <oc r="EK32">
      <v>42332.3197</v>
    </oc>
    <nc r="EK32">
      <v>42591.4977</v>
    </nc>
  </rcc>
  <rcc rId="30588" sId="2" numFmtId="4">
    <oc r="EL32">
      <v>9665.8840400000008</v>
    </oc>
    <nc r="EL32">
      <v>10747.468989999999</v>
    </nc>
  </rcc>
  <rcc rId="30589" sId="2" numFmtId="4">
    <oc r="EW32">
      <v>-6475.0891499999998</v>
    </oc>
    <nc r="EW32">
      <v>-6758.7671499999997</v>
    </nc>
  </rcc>
  <rcc rId="30590" sId="2" numFmtId="4">
    <oc r="EX32">
      <v>1125.0451</v>
    </oc>
    <nc r="EX32">
      <v>3097.7736399999999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32141" sId="16">
    <oc r="D53" t="inlineStr">
      <is>
        <t>исполнено на 01.07.2020 г.</t>
      </is>
    </oc>
    <nc r="D53" t="inlineStr">
      <is>
        <t>исполнено на 01.08.2020 г.</t>
      </is>
    </nc>
  </rcc>
  <rcc rId="32142" sId="16">
    <oc r="D3" t="inlineStr">
      <is>
        <t>исполнен на 01.07.2020 г.</t>
      </is>
    </oc>
    <nc r="D3" t="inlineStr">
      <is>
        <t>исполнен на 01.08.2020 г.</t>
      </is>
    </nc>
  </rcc>
  <rcc rId="32143" sId="16">
    <oc r="A1" t="inlineStr">
      <is>
        <t xml:space="preserve">                     Анализ исполнения бюджета Юнгинского сельского поселения на 01.07.2020 г.</t>
      </is>
    </oc>
    <nc r="A1" t="inlineStr">
      <is>
        <t xml:space="preserve">                     Анализ исполнения бюджета Юнгинского сельского поселения на 01.08.2020 г.</t>
      </is>
    </nc>
  </rcc>
  <rcc rId="32144" sId="16" numFmtId="4">
    <oc r="D6">
      <v>57.22457</v>
    </oc>
    <nc r="D6">
      <v>65.373260000000002</v>
    </nc>
  </rcc>
  <rcc rId="32145" sId="16" numFmtId="4">
    <oc r="D8">
      <v>124.9688</v>
    </oc>
    <nc r="D8">
      <v>147.16668000000001</v>
    </nc>
  </rcc>
  <rcc rId="32146" sId="16" numFmtId="4">
    <oc r="D9">
      <v>0.81764000000000003</v>
    </oc>
    <nc r="D9">
      <v>0.96148999999999996</v>
    </nc>
  </rcc>
  <rcc rId="32147" sId="16" numFmtId="4">
    <oc r="D10">
      <v>162.85588999999999</v>
    </oc>
    <nc r="D10">
      <v>194.15898999999999</v>
    </nc>
  </rcc>
  <rcc rId="32148" sId="16" numFmtId="4">
    <oc r="D11">
      <v>-24.873059999999999</v>
    </oc>
    <nc r="D11">
      <v>-29.12677</v>
    </nc>
  </rcc>
  <rcc rId="32149" sId="16" numFmtId="4">
    <oc r="D13">
      <v>98.900700000000001</v>
    </oc>
    <nc r="D13">
      <v>164.9007</v>
    </nc>
  </rcc>
  <rcc rId="32150" sId="16" numFmtId="4">
    <oc r="D15">
      <v>21.604579999999999</v>
    </oc>
    <nc r="D15">
      <v>22.36946</v>
    </nc>
  </rcc>
  <rcc rId="32151" sId="16" numFmtId="4">
    <oc r="D16">
      <v>342.68743999999998</v>
    </oc>
    <nc r="D16">
      <v>421.20184999999998</v>
    </nc>
  </rcc>
  <rcc rId="32152" sId="16" numFmtId="4">
    <oc r="D18">
      <v>1.4</v>
    </oc>
    <nc r="D18">
      <v>1.9</v>
    </nc>
  </rcc>
  <rcc rId="32153" sId="16" numFmtId="4">
    <oc r="D27">
      <v>155.92382000000001</v>
    </oc>
    <nc r="D27">
      <v>207.06082000000001</v>
    </nc>
  </rcc>
  <rcc rId="32154" sId="16" numFmtId="4">
    <oc r="D28">
      <v>13.707520000000001</v>
    </oc>
    <nc r="D28">
      <v>20.51727</v>
    </nc>
  </rcc>
  <rcc rId="32155" sId="16" numFmtId="4">
    <oc r="D41">
      <v>207.69659999999999</v>
    </oc>
    <nc r="D41">
      <v>242.31270000000001</v>
    </nc>
  </rcc>
  <rcc rId="32156" sId="16" numFmtId="4">
    <oc r="C43">
      <f>861.44+185.9</f>
    </oc>
    <nc r="C43">
      <v>3742.68</v>
    </nc>
  </rcc>
  <rcc rId="32157" sId="16" numFmtId="4">
    <oc r="D44">
      <v>45.0501</v>
    </oc>
    <nc r="D44">
      <v>52.600099999999998</v>
    </nc>
  </rcc>
  <rcc rId="32158" sId="16" numFmtId="4">
    <oc r="C45">
      <v>207.5</v>
    </oc>
    <nc r="C45">
      <v>1007.5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4189" sId="8">
    <oc r="D54" t="inlineStr">
      <is>
        <t>исполнено на 01.04.2020 г.</t>
      </is>
    </oc>
    <nc r="D54" t="inlineStr">
      <is>
        <t>исполнено на 01.05.2020 г.</t>
      </is>
    </nc>
  </rcc>
  <rcc rId="24190" sId="8">
    <oc r="D3" t="inlineStr">
      <is>
        <t>исполнен на 01.04.2020 г.</t>
      </is>
    </oc>
    <nc r="D3" t="inlineStr">
      <is>
        <t>исполнен на 01.05.2020 г.</t>
      </is>
    </nc>
  </rcc>
  <rcc rId="24191" sId="8">
    <oc r="A1" t="inlineStr">
      <is>
        <t xml:space="preserve">                     Анализ исполнения бюджета Моргаушского сельского поселения на 01.04.2020 г.</t>
      </is>
    </oc>
    <nc r="A1" t="inlineStr">
      <is>
        <t xml:space="preserve">                     Анализ исполнения бюджета Моргаушского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30682" sId="10" numFmtId="4">
    <oc r="C46">
      <v>7852.1431000000002</v>
    </oc>
    <nc r="C46">
      <v>6868.4864200000002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1.xml><?xml version="1.0" encoding="utf-8"?>
<revisions xmlns="http://schemas.openxmlformats.org/spreadsheetml/2006/main" xmlns:r="http://schemas.openxmlformats.org/officeDocument/2006/relationships">
  <rcc rId="24506" sId="17">
    <oc r="D55" t="inlineStr">
      <is>
        <t>исполнено на 01.04.2020г.</t>
      </is>
    </oc>
    <nc r="D55" t="inlineStr">
      <is>
        <t>исполнено на 01.05.2020г.</t>
      </is>
    </nc>
  </rcc>
  <rcc rId="24507" sId="17">
    <oc r="D3" t="inlineStr">
      <is>
        <t>исполнен на 01.04.2020 г.</t>
      </is>
    </oc>
    <nc r="D3" t="inlineStr">
      <is>
        <t>исполнен на 01.05.2020 г.</t>
      </is>
    </nc>
  </rcc>
  <rcc rId="24508" sId="17">
    <oc r="A1" t="inlineStr">
      <is>
        <t xml:space="preserve">                     Анализ исполнения бюджета Юськасинского сельского поселения на 01.04.2020 г.</t>
      </is>
    </oc>
    <nc r="A1" t="inlineStr">
      <is>
        <t xml:space="preserve">                     Анализ исполнения бюджета Юськасинского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9849" sId="11">
    <oc r="A1" t="inlineStr">
      <is>
        <t xml:space="preserve">                     Анализ исполнения бюджета Сятракасинского сельского поселения на 01.06.2020 г.</t>
      </is>
    </oc>
    <nc r="A1" t="inlineStr">
      <is>
        <t xml:space="preserve">                     Анализ исполнения бюджета Сятракасинского сельского поселения на 01.07.2020 г.</t>
      </is>
    </nc>
  </rcc>
  <rcc rId="29850" sId="11">
    <oc r="D3" t="inlineStr">
      <is>
        <t>исполнен на 01.06.2020 г.</t>
      </is>
    </oc>
    <nc r="D3" t="inlineStr">
      <is>
        <t>исполнен на 01.07.2020 г.</t>
      </is>
    </nc>
  </rcc>
  <rcc rId="29851" sId="11">
    <oc r="D54" t="inlineStr">
      <is>
        <t>исполнено на 01.06.2020 г.</t>
      </is>
    </oc>
    <nc r="D54" t="inlineStr">
      <is>
        <t>исполнено на 01.07.2020 г.</t>
      </is>
    </nc>
  </rcc>
  <rcc rId="29852" sId="11" numFmtId="4">
    <oc r="D6">
      <v>43.023980000000002</v>
    </oc>
    <nc r="D6">
      <v>56.456760000000003</v>
    </nc>
  </rcc>
  <rcc rId="29853" sId="11" numFmtId="4">
    <oc r="D8">
      <v>105.72469</v>
    </oc>
    <nc r="D8">
      <v>124.9688</v>
    </nc>
  </rcc>
  <rcc rId="29854" sId="11" numFmtId="4">
    <oc r="D9">
      <v>0.67329000000000006</v>
    </oc>
    <nc r="D9">
      <v>0.81764000000000003</v>
    </nc>
  </rcc>
  <rcc rId="29855" sId="11" numFmtId="4">
    <oc r="D10">
      <v>140.55034000000001</v>
    </oc>
    <nc r="D10">
      <v>162.85588999999999</v>
    </nc>
  </rcc>
  <rcc rId="29856" sId="11" numFmtId="4">
    <oc r="D11">
      <v>-22.15164</v>
    </oc>
    <nc r="D11">
      <v>-24.873100000000001</v>
    </nc>
  </rcc>
  <rcc rId="29857" sId="11" numFmtId="4">
    <oc r="D13">
      <v>3.8325</v>
    </oc>
    <nc r="D13">
      <v>93.098699999999994</v>
    </nc>
  </rcc>
  <rcc rId="29858" sId="11" numFmtId="4">
    <oc r="D15">
      <v>12.760339999999999</v>
    </oc>
    <nc r="D15">
      <v>14.2568</v>
    </nc>
  </rcc>
  <rcc rId="29859" sId="11" numFmtId="4">
    <oc r="D16">
      <v>98.361800000000002</v>
    </oc>
    <nc r="D16">
      <v>187.6369</v>
    </nc>
  </rcc>
  <rcc rId="29860" sId="11" numFmtId="4">
    <oc r="D18">
      <v>1.5</v>
    </oc>
    <nc r="D18">
      <v>2</v>
    </nc>
  </rcc>
  <rcc rId="29861" sId="11" numFmtId="4">
    <oc r="D28">
      <v>2.8224</v>
    </oc>
    <nc r="D28">
      <v>3.3868800000000001</v>
    </nc>
  </rcc>
  <rcc rId="29862" sId="11" numFmtId="4">
    <oc r="D41">
      <v>1265.27</v>
    </oc>
    <nc r="D41">
      <v>1518.3240000000001</v>
    </nc>
  </rcc>
  <rcc rId="29863" sId="11" numFmtId="4">
    <oc r="D44">
      <v>74.999899999999997</v>
    </oc>
    <nc r="D44">
      <v>90.099900000000005</v>
    </nc>
  </rcc>
  <rcc rId="29864" sId="11" numFmtId="4">
    <oc r="C49">
      <v>432.55056999999999</v>
    </oc>
    <nc r="C49">
      <v>460.55056999999999</v>
    </nc>
  </rcc>
  <rcc rId="29865" sId="11" numFmtId="4">
    <oc r="D30">
      <v>0</v>
    </oc>
    <nc r="D30">
      <v>1.6790400000000001</v>
    </nc>
  </rcc>
  <rfmt sheetId="11" sqref="D51">
    <dxf>
      <numFmt numFmtId="4" formatCode="#,##0.00"/>
    </dxf>
  </rfmt>
  <rfmt sheetId="11" sqref="D51">
    <dxf>
      <numFmt numFmtId="187" formatCode="#,##0.000"/>
    </dxf>
  </rfmt>
  <rfmt sheetId="11" sqref="D51">
    <dxf>
      <numFmt numFmtId="185" formatCode="#,##0.0000"/>
    </dxf>
  </rfmt>
  <rfmt sheetId="11" sqref="D51">
    <dxf>
      <numFmt numFmtId="172" formatCode="#,##0.00000"/>
    </dxf>
  </rfmt>
  <rfmt sheetId="11" sqref="D51">
    <dxf>
      <numFmt numFmtId="179" formatCode="#,##0.000000"/>
    </dxf>
  </rfmt>
  <rfmt sheetId="11" sqref="D51">
    <dxf>
      <numFmt numFmtId="172" formatCode="#,##0.00000"/>
    </dxf>
  </rfmt>
  <rcc rId="29866" sId="11" numFmtId="4">
    <oc r="D32">
      <v>0</v>
    </oc>
    <nc r="D32">
      <v>4.1894999999999998</v>
    </nc>
  </rcc>
  <rcc rId="29867" sId="11" numFmtId="34">
    <oc r="D58">
      <v>503.75761</v>
    </oc>
    <nc r="D58">
      <v>628.23334</v>
    </nc>
  </rcc>
  <rcc rId="29868" sId="11" numFmtId="34">
    <oc r="D65">
      <v>63.904989999999998</v>
    </oc>
    <nc r="D65">
      <v>85.23133</v>
    </nc>
  </rcc>
  <rcc rId="29869" sId="11" numFmtId="34">
    <oc r="C76">
      <v>1501.6273799999999</v>
    </oc>
    <nc r="C76">
      <v>1498.6273799999999</v>
    </nc>
  </rcc>
  <rcc rId="29870" sId="11" numFmtId="34">
    <oc r="C80">
      <v>3805.6564100000001</v>
    </oc>
    <nc r="C80">
      <v>3833.6564100000001</v>
    </nc>
  </rcc>
  <rcc rId="29871" sId="11" numFmtId="34">
    <oc r="D80">
      <v>522.83348999999998</v>
    </oc>
    <nc r="D80">
      <v>526.88349000000005</v>
    </nc>
  </rcc>
  <rfmt sheetId="11" sqref="C98">
    <dxf>
      <numFmt numFmtId="4" formatCode="#,##0.00"/>
    </dxf>
  </rfmt>
  <rfmt sheetId="11" sqref="C98">
    <dxf>
      <numFmt numFmtId="187" formatCode="#,##0.000"/>
    </dxf>
  </rfmt>
  <rfmt sheetId="11" sqref="C98">
    <dxf>
      <numFmt numFmtId="185" formatCode="#,##0.0000"/>
    </dxf>
  </rfmt>
  <rfmt sheetId="11" sqref="C98">
    <dxf>
      <numFmt numFmtId="172" formatCode="#,##0.00000"/>
    </dxf>
  </rfmt>
  <rfmt sheetId="11" sqref="C98">
    <dxf>
      <numFmt numFmtId="179" formatCode="#,##0.000000"/>
    </dxf>
  </rfmt>
  <rfmt sheetId="11" sqref="C98">
    <dxf>
      <numFmt numFmtId="172" formatCode="#,##0.00000"/>
    </dxf>
  </rfmt>
  <rcc rId="29872" sId="11" numFmtId="34">
    <oc r="C82">
      <v>2134.3000000000002</v>
    </oc>
    <nc r="C82">
      <v>2137.3000000000002</v>
    </nc>
  </rcc>
  <rcc rId="29873" sId="11" numFmtId="34">
    <oc r="D82">
      <v>926.74370999999996</v>
    </oc>
    <nc r="D82">
      <v>935.67659000000003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1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2.xml><?xml version="1.0" encoding="utf-8"?>
<revisions xmlns="http://schemas.openxmlformats.org/spreadsheetml/2006/main" xmlns:r="http://schemas.openxmlformats.org/officeDocument/2006/relationships">
  <rcc rId="24089" sId="2">
    <oc r="B5" t="inlineStr">
      <is>
        <t>об исполнении бюджетов поселений  Моргаушского района  на 1 апреля 2020 г.</t>
      </is>
    </oc>
    <nc r="B5" t="inlineStr">
      <is>
        <t>об исполнении бюджетов поселений  Моргаушского района  на 1 мая 2020 г.</t>
      </is>
    </nc>
  </rcc>
  <rcc rId="24090" sId="3">
    <oc r="D74" t="inlineStr">
      <is>
        <t xml:space="preserve">исполнено на 01.04.2020 г. </t>
      </is>
    </oc>
    <nc r="D74" t="inlineStr">
      <is>
        <t xml:space="preserve">исполнено на 01.05.2020 г. </t>
      </is>
    </nc>
  </rcc>
  <rcc rId="24091" sId="3">
    <oc r="D3" t="inlineStr">
      <is>
        <t>исполнено на 01.04.2020 г.</t>
      </is>
    </oc>
    <nc r="D3" t="inlineStr">
      <is>
        <t>исполнено на 01.05.2020 г.</t>
      </is>
    </nc>
  </rcc>
  <rcc rId="24092" sId="3">
    <oc r="A2" t="inlineStr">
      <is>
        <t xml:space="preserve">                                                        Моргаушского района на 01.04.2020 г. </t>
      </is>
    </oc>
    <nc r="A2" t="inlineStr">
      <is>
        <t xml:space="preserve">                                                        Моргаушского района на 01.05.2020 г. </t>
      </is>
    </nc>
  </rcc>
  <rcc rId="24093" sId="4">
    <oc r="D50" t="inlineStr">
      <is>
        <t>исполнено на 01.04.2020 г.</t>
      </is>
    </oc>
    <nc r="D50" t="inlineStr">
      <is>
        <t>исполнено на 01.05.2020 г.</t>
      </is>
    </nc>
  </rcc>
  <rcc rId="24094" sId="4">
    <oc r="D3" t="inlineStr">
      <is>
        <t>исполнен на 01.04.2020 г.</t>
      </is>
    </oc>
    <nc r="D3" t="inlineStr">
      <is>
        <t>исполнен на 01.05.2020 г.</t>
      </is>
    </nc>
  </rcc>
  <rcc rId="24095" sId="4">
    <oc r="A1" t="inlineStr">
      <is>
        <t xml:space="preserve">                     Анализ исполнения бюджета Александровского сельского поселения на 01.04.2020 г.</t>
      </is>
    </oc>
    <nc r="A1" t="inlineStr">
      <is>
        <t xml:space="preserve">                     Анализ исполнения бюджета Александровского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32056" sId="15" numFmtId="4">
    <oc r="D6">
      <v>19.114180000000001</v>
    </oc>
    <nc r="D6">
      <v>33.423220000000001</v>
    </nc>
  </rcc>
  <rcc rId="32057" sId="15" numFmtId="4">
    <oc r="D8">
      <v>77.064089999999993</v>
    </oc>
    <nc r="D8">
      <v>90.752780000000001</v>
    </nc>
  </rcc>
  <rcc rId="32058" sId="15" numFmtId="4">
    <oc r="D9">
      <v>0.50422</v>
    </oc>
    <nc r="D9">
      <v>0.59294000000000002</v>
    </nc>
  </rcc>
  <rcc rId="32059" sId="15" numFmtId="4">
    <oc r="D10">
      <v>100.42780999999999</v>
    </oc>
    <nc r="D10">
      <v>119.73138</v>
    </nc>
  </rcc>
  <rcc rId="32060" sId="15" numFmtId="4">
    <oc r="D11">
      <v>-15.33841</v>
    </oc>
    <nc r="D11">
      <v>-17.96153</v>
    </nc>
  </rcc>
  <rcc rId="32061" sId="15" numFmtId="4">
    <oc r="D15">
      <v>6.7273100000000001</v>
    </oc>
    <nc r="D15">
      <v>7.4702900000000003</v>
    </nc>
  </rcc>
  <rcc rId="32062" sId="15" numFmtId="4">
    <oc r="D16">
      <v>36.843330000000002</v>
    </oc>
    <nc r="D16">
      <v>43.404000000000003</v>
    </nc>
  </rcc>
  <rcc rId="32063" sId="15" numFmtId="4">
    <oc r="D18">
      <v>1</v>
    </oc>
    <nc r="D18">
      <v>1.3</v>
    </nc>
  </rcc>
  <rcc rId="32064" sId="15" numFmtId="4">
    <oc r="D28">
      <v>13.005599999999999</v>
    </oc>
    <nc r="D28">
      <v>15.1732</v>
    </nc>
  </rcc>
  <rcc rId="32065" sId="15" numFmtId="4">
    <oc r="D42">
      <v>631.59</v>
    </oc>
    <nc r="D42">
      <v>736.85500000000002</v>
    </nc>
  </rcc>
  <rcc rId="32066" sId="15" numFmtId="4">
    <oc r="D44">
      <v>180</v>
    </oc>
    <nc r="D44">
      <v>428.27199999999999</v>
    </nc>
  </rcc>
  <rcc rId="32067" sId="15" numFmtId="4">
    <oc r="D45">
      <v>45.0501</v>
    </oc>
    <nc r="D45">
      <v>52.600099999999998</v>
    </nc>
  </rcc>
  <rcc rId="32068" sId="15" numFmtId="4">
    <nc r="C46">
      <v>800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1.xml><?xml version="1.0" encoding="utf-8"?>
<revisions xmlns="http://schemas.openxmlformats.org/spreadsheetml/2006/main" xmlns:r="http://schemas.openxmlformats.org/officeDocument/2006/relationships">
  <rcc rId="29303" sId="4" numFmtId="4">
    <oc r="D6">
      <v>25.643329999999999</v>
    </oc>
    <nc r="D6">
      <v>28.484929999999999</v>
    </nc>
  </rcc>
  <rcc rId="29304" sId="4" numFmtId="4">
    <oc r="D8">
      <v>44.492460000000001</v>
    </oc>
    <nc r="D8">
      <v>52.591030000000003</v>
    </nc>
  </rcc>
  <rcc rId="29305" sId="4" numFmtId="4">
    <oc r="D9">
      <v>0.28333000000000003</v>
    </oc>
    <nc r="D9">
      <v>0.34409000000000001</v>
    </nc>
  </rcc>
  <rcc rId="29306" sId="4" numFmtId="4">
    <oc r="D10">
      <v>59.148260000000001</v>
    </oc>
    <nc r="D10">
      <v>68.53519</v>
    </nc>
  </rcc>
  <rcc rId="29307" sId="4" numFmtId="4">
    <oc r="D11">
      <v>-9.3221299999999996</v>
    </oc>
    <nc r="D11">
      <v>-10.467420000000001</v>
    </nc>
  </rcc>
  <rcc rId="29308" sId="4" numFmtId="4">
    <oc r="D15">
      <v>3.62168</v>
    </oc>
    <nc r="D15">
      <v>3.8026599999999999</v>
    </nc>
  </rcc>
  <rcc rId="29309" sId="4" numFmtId="4">
    <oc r="D16">
      <v>19.67127</v>
    </oc>
    <nc r="D16">
      <v>39.280679999999997</v>
    </nc>
  </rcc>
  <rcc rId="29310" sId="4" numFmtId="4">
    <oc r="D39">
      <v>497.66</v>
    </oc>
    <nc r="D39">
      <v>597.19200000000001</v>
    </nc>
  </rcc>
  <rcc rId="29311" sId="4" numFmtId="4">
    <oc r="D40">
      <v>0</v>
    </oc>
    <nc r="D40">
      <v>50</v>
    </nc>
  </rcc>
  <rcc rId="29312" sId="4" numFmtId="4">
    <oc r="D42">
      <v>37.500100000000003</v>
    </oc>
    <nc r="D42">
      <v>45.0501</v>
    </nc>
  </rcc>
  <rfmt sheetId="4" sqref="D47">
    <dxf>
      <numFmt numFmtId="2" formatCode="0.00"/>
    </dxf>
  </rfmt>
  <rfmt sheetId="4" sqref="D47">
    <dxf>
      <numFmt numFmtId="183" formatCode="0.000"/>
    </dxf>
  </rfmt>
  <rfmt sheetId="4" sqref="D47">
    <dxf>
      <numFmt numFmtId="174" formatCode="0.0000"/>
    </dxf>
  </rfmt>
  <rfmt sheetId="4" sqref="D47">
    <dxf>
      <numFmt numFmtId="168" formatCode="0.00000"/>
    </dxf>
  </rfmt>
  <rcc rId="29313" sId="4" numFmtId="4">
    <oc r="D54">
      <v>324.42498999999998</v>
    </oc>
    <nc r="D54">
      <v>405.57342</v>
    </nc>
  </rcc>
  <rcc rId="29314" sId="4" numFmtId="4">
    <oc r="D61">
      <v>33.58652</v>
    </oc>
    <nc r="D61">
      <v>43.268320000000003</v>
    </nc>
  </rcc>
  <rcc rId="29315" sId="4" numFmtId="4">
    <oc r="D76">
      <v>0</v>
    </oc>
    <nc r="D76">
      <v>33.265569999999997</v>
    </nc>
  </rcc>
  <rcc rId="29316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1.xml><?xml version="1.0" encoding="utf-8"?>
<revisions xmlns="http://schemas.openxmlformats.org/spreadsheetml/2006/main" xmlns:r="http://schemas.openxmlformats.org/officeDocument/2006/relationships">
  <rcc rId="32554" sId="3" numFmtId="4">
    <oc r="D80">
      <v>10154.404490000001</v>
    </oc>
    <nc r="D80">
      <v>12455.361010000001</v>
    </nc>
  </rcc>
  <rcc rId="32555" sId="3" numFmtId="4">
    <oc r="D82">
      <v>2590.2636200000002</v>
    </oc>
    <nc r="D82">
      <v>3087.5855099999999</v>
    </nc>
  </rcc>
  <rcc rId="32556" sId="3" numFmtId="4">
    <oc r="D85">
      <v>8521.4279999999999</v>
    </oc>
    <nc r="D85">
      <v>10462.00088</v>
    </nc>
  </rcc>
  <rcc rId="32557" sId="3" numFmtId="4">
    <oc r="D87">
      <v>1081.2</v>
    </oc>
    <nc r="D87">
      <v>1262.4000000000001</v>
    </nc>
  </rcc>
  <rcc rId="32558" sId="3" numFmtId="4">
    <oc r="D90">
      <v>818</v>
    </oc>
    <nc r="D90">
      <v>1062.7675899999999</v>
    </nc>
  </rcc>
  <rcc rId="32559" sId="3" numFmtId="4">
    <oc r="D91">
      <v>1139.17498</v>
    </oc>
    <nc r="D91">
      <v>1356.1274599999999</v>
    </nc>
  </rcc>
  <rcc rId="32560" sId="3" numFmtId="4">
    <oc r="D93">
      <v>418.30405999999999</v>
    </oc>
    <nc r="D93">
      <v>453.32308999999998</v>
    </nc>
  </rcc>
  <rcc rId="32561" sId="3" numFmtId="4">
    <oc r="D99">
      <v>25002.587019999999</v>
    </oc>
    <nc r="D99">
      <v>31217.283780000002</v>
    </nc>
  </rcc>
  <rcc rId="32562" sId="3" numFmtId="4">
    <oc r="D100">
      <v>298.36700000000002</v>
    </oc>
    <nc r="D100">
      <v>337.56268</v>
    </nc>
  </rcc>
  <rcc rId="32563" sId="3" numFmtId="4">
    <oc r="D102">
      <v>222.91938999999999</v>
    </oc>
    <nc r="D102">
      <v>323.34667999999999</v>
    </nc>
  </rcc>
  <rcc rId="32564" sId="3" numFmtId="4">
    <oc r="C103">
      <v>16321.1785</v>
    </oc>
    <nc r="C103">
      <v>22393.978500000001</v>
    </nc>
  </rcc>
  <rcc rId="32565" sId="3" numFmtId="4">
    <oc r="C104">
      <v>36502.524859999998</v>
    </oc>
    <nc r="C104">
      <v>53902.524859999998</v>
    </nc>
  </rcc>
  <rcc rId="32566" sId="3" numFmtId="4">
    <oc r="D108">
      <v>53192.352310000002</v>
    </oc>
    <nc r="D108">
      <v>57704.629309999997</v>
    </nc>
  </rcc>
  <rcc rId="32567" sId="3" numFmtId="4">
    <oc r="D109">
      <v>160750.95384999999</v>
    </oc>
    <nc r="D109">
      <v>173270.11588</v>
    </nc>
  </rcc>
  <rcc rId="32568" sId="3" numFmtId="4">
    <oc r="D110">
      <v>9755.92886</v>
    </oc>
    <nc r="D110">
      <v>10601.838900000001</v>
    </nc>
  </rcc>
  <rcc rId="32569" sId="3" numFmtId="4">
    <oc r="D112">
      <v>1132.0443700000001</v>
    </oc>
    <nc r="D112">
      <v>1340.54035</v>
    </nc>
  </rcc>
  <rcc rId="32570" sId="3" numFmtId="4">
    <oc r="D114">
      <v>28322.82375</v>
    </oc>
    <nc r="D114">
      <v>37689.470939999999</v>
    </nc>
  </rcc>
  <rcc rId="32571" sId="3" numFmtId="4">
    <oc r="D117">
      <v>29.527850000000001</v>
    </oc>
    <nc r="D117">
      <v>35.433419999999998</v>
    </nc>
  </rcc>
  <rcc rId="32572" sId="3" numFmtId="4">
    <oc r="D118">
      <v>5487.0645199999999</v>
    </oc>
    <nc r="D118">
      <v>6299.9705199999999</v>
    </nc>
  </rcc>
  <rcc rId="32573" sId="3" numFmtId="4">
    <oc r="D119">
      <v>10995.890960000001</v>
    </oc>
    <nc r="D119">
      <v>14478.78205</v>
    </nc>
  </rcc>
  <rcc rId="32574" sId="3" numFmtId="4">
    <oc r="D120">
      <v>77.161860000000004</v>
    </oc>
    <nc r="D120">
      <v>89.657880000000006</v>
    </nc>
  </rcc>
  <rcc rId="32575" sId="3" numFmtId="4">
    <oc r="D122">
      <v>167.8871</v>
    </oc>
    <nc r="D122">
      <v>172.33674999999999</v>
    </nc>
  </rcc>
  <rcc rId="32576" sId="3" numFmtId="4">
    <oc r="D123">
      <v>3700.8516399999999</v>
    </oc>
    <nc r="D123">
      <v>4072.99964</v>
    </nc>
  </rcc>
  <rcc rId="32577" sId="3" numFmtId="4">
    <oc r="D132">
      <v>14753.751</v>
    </oc>
    <nc r="D132">
      <v>17212.709500000001</v>
    </nc>
  </rcc>
  <rcc rId="32578" sId="3" numFmtId="4">
    <oc r="C134">
      <v>20685.773949999999</v>
    </oc>
    <nc r="C134">
      <v>21065.773949999999</v>
    </nc>
  </rcc>
  <rcc rId="32579" sId="3" numFmtId="4">
    <oc r="D134">
      <v>321.85599999999999</v>
    </oc>
    <nc r="D134">
      <v>1883.55855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11.xml><?xml version="1.0" encoding="utf-8"?>
<revisions xmlns="http://schemas.openxmlformats.org/spreadsheetml/2006/main" xmlns:r="http://schemas.openxmlformats.org/officeDocument/2006/relationships">
  <rcc rId="32099" sId="15" numFmtId="34">
    <oc r="D58">
      <v>458.98705000000001</v>
    </oc>
    <nc r="D58">
      <v>584.33964000000003</v>
    </nc>
  </rcc>
  <rcc rId="32100" sId="15" numFmtId="34">
    <oc r="D61">
      <v>0</v>
    </oc>
    <nc r="D61">
      <v>20.516999999999999</v>
    </nc>
  </rcc>
  <rfmt sheetId="15" sqref="D56">
    <dxf>
      <numFmt numFmtId="165" formatCode="_(* #,##0.00_);_(* \(#,##0.00\);_(* &quot;-&quot;??_);_(@_)"/>
    </dxf>
  </rfmt>
  <rfmt sheetId="15" sqref="D56">
    <dxf>
      <numFmt numFmtId="186" formatCode="_(* #,##0.000_);_(* \(#,##0.000\);_(* &quot;-&quot;??_);_(@_)"/>
    </dxf>
  </rfmt>
  <rcc rId="32101" sId="15" numFmtId="34">
    <oc r="D63">
      <v>0</v>
    </oc>
    <nc r="D63">
      <v>1</v>
    </nc>
  </rcc>
  <rcc rId="32102" sId="15" numFmtId="34">
    <oc r="D65">
      <v>45.045879999999997</v>
    </oc>
    <nc r="D65">
      <v>50.607939999999999</v>
    </nc>
  </rcc>
  <rcc rId="32103" sId="15" numFmtId="34">
    <oc r="C74">
      <v>20</v>
    </oc>
    <nc r="C74">
      <v>0</v>
    </nc>
  </rcc>
  <rcc rId="32104" sId="15" numFmtId="34">
    <oc r="D75">
      <v>365.51627000000002</v>
    </oc>
    <nc r="D75">
      <v>649.48527000000001</v>
    </nc>
  </rcc>
  <rcc rId="32105" sId="15">
    <oc r="A79" t="inlineStr">
      <is>
        <t>0501</t>
      </is>
    </oc>
    <nc r="A79" t="inlineStr">
      <is>
        <t>0502</t>
      </is>
    </nc>
  </rcc>
  <rcc rId="32106" sId="15" numFmtId="34">
    <oc r="C80">
      <v>153</v>
    </oc>
    <nc r="C80">
      <v>953</v>
    </nc>
  </rcc>
  <rcc rId="32107" sId="15" numFmtId="34">
    <oc r="D80">
      <v>65.698939999999993</v>
    </oc>
    <nc r="D80">
      <v>68.360979999999998</v>
    </nc>
  </rcc>
  <rcc rId="32108" sId="15" numFmtId="34">
    <oc r="D82">
      <v>420</v>
    </oc>
    <nc r="D82">
      <v>490</v>
    </nc>
  </rcc>
  <rcc rId="32109" sId="15" numFmtId="34">
    <nc r="C79">
      <v>20</v>
    </nc>
  </rcc>
  <rcc rId="32110" sId="15" numFmtId="34">
    <nc r="D7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.xml><?xml version="1.0" encoding="utf-8"?>
<revisions xmlns="http://schemas.openxmlformats.org/spreadsheetml/2006/main" xmlns:r="http://schemas.openxmlformats.org/officeDocument/2006/relationships">
  <rcc rId="33269" sId="15" numFmtId="34">
    <oc r="D61">
      <v>20.516999999999999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1.xml><?xml version="1.0" encoding="utf-8"?>
<revisions xmlns="http://schemas.openxmlformats.org/spreadsheetml/2006/main" xmlns:r="http://schemas.openxmlformats.org/officeDocument/2006/relationships">
  <rcc rId="32610" sId="2" numFmtId="4">
    <oc r="C32">
      <v>187357.12299</v>
    </oc>
    <nc r="C32">
      <v>211308.68299</v>
    </nc>
  </rcc>
  <rcc rId="32611" sId="2" numFmtId="4">
    <oc r="D32">
      <v>37027.207569999999</v>
    </oc>
    <nc r="D32">
      <v>45571.065009999998</v>
    </nc>
  </rcc>
  <rcc rId="32612" sId="2" numFmtId="4">
    <oc r="G32">
      <v>13109.091420000001</v>
    </oc>
    <nc r="G32">
      <v>15772.534009999999</v>
    </nc>
  </rcc>
  <rcc rId="32613" sId="2" numFmtId="4">
    <oc r="J32">
      <v>2543.4718200000002</v>
    </oc>
    <nc r="J32">
      <v>3050.1522199999999</v>
    </nc>
  </rcc>
  <rcc rId="32614" sId="2" numFmtId="4">
    <oc r="M32">
      <v>1906.8155099999999</v>
    </oc>
    <nc r="M32">
      <v>2245.5182500000001</v>
    </nc>
  </rcc>
  <rcc rId="32615" sId="2" numFmtId="4">
    <oc r="P32">
      <v>12.47589</v>
    </oc>
    <nc r="P32">
      <v>14.670780000000001</v>
    </nc>
  </rcc>
  <rcc rId="32616" sId="2" numFmtId="4">
    <oc r="S32">
      <v>2484.9095400000001</v>
    </oc>
    <nc r="S32">
      <v>2962.54252</v>
    </nc>
  </rcc>
  <rcc rId="32617" sId="2" numFmtId="4">
    <oc r="V32">
      <v>-379.52192000000002</v>
    </oc>
    <nc r="V32">
      <v>-444.42640999999998</v>
    </nc>
  </rcc>
  <rcc rId="32618" sId="2" numFmtId="4">
    <oc r="Y32">
      <v>441.69245000000001</v>
    </oc>
    <nc r="Y32">
      <v>516.09902999999997</v>
    </nc>
  </rcc>
  <rcc rId="32619" sId="2" numFmtId="4">
    <oc r="AB32">
      <v>695.57813999999996</v>
    </oc>
    <nc r="AB32">
      <v>764.36382000000003</v>
    </nc>
  </rcc>
  <rcc rId="32620" sId="2" numFmtId="4">
    <oc r="AE32">
      <v>3400.1094499999999</v>
    </oc>
    <nc r="AE32">
      <v>4384.8139199999996</v>
    </nc>
  </rcc>
  <rcc rId="32621" sId="2" numFmtId="4">
    <oc r="AH32">
      <v>36</v>
    </oc>
    <nc r="AH32">
      <v>41.51</v>
    </nc>
  </rcc>
  <rcc rId="32622" sId="2" numFmtId="4">
    <oc r="AQ32">
      <v>1240.5753500000001</v>
    </oc>
    <nc r="AQ32">
      <v>1347.2325000000001</v>
    </nc>
  </rcc>
  <rcc rId="32623" sId="2" numFmtId="4">
    <oc r="AT32">
      <v>172.91227000000001</v>
    </oc>
    <nc r="AT32">
      <v>201.66444999999999</v>
    </nc>
  </rcc>
  <rcc rId="32624" sId="2" numFmtId="4">
    <oc r="AZ32">
      <v>369.44170000000003</v>
    </oc>
    <nc r="AZ32">
      <v>479.30628999999999</v>
    </nc>
  </rcc>
  <rcc rId="32625" sId="2" numFmtId="4">
    <oc r="BO32">
      <v>20.90128</v>
    </oc>
    <nc r="BO32">
      <v>24.88092</v>
    </nc>
  </rcc>
  <rcc rId="32626" sId="2" numFmtId="4">
    <oc r="BR32">
      <v>-4.3095600000000003</v>
    </oc>
    <nc r="BR32">
      <v>16.166219999999999</v>
    </nc>
  </rcc>
  <rcc rId="32627" sId="2" numFmtId="4">
    <oc r="BZ32">
      <v>145004.5613</v>
    </oc>
    <nc r="BZ32">
      <v>168956.1213</v>
    </nc>
  </rcc>
  <rcc rId="32628" sId="2" numFmtId="4">
    <oc r="CA32">
      <v>23918.116150000002</v>
    </oc>
    <nc r="CA32">
      <v>29798.530999999999</v>
    </nc>
  </rcc>
  <rcc rId="32629" sId="2" numFmtId="4">
    <oc r="CD32">
      <v>14753.751</v>
    </oc>
    <nc r="CD32">
      <v>17212.709500000001</v>
    </nc>
  </rcc>
  <rcc rId="32630" sId="2" numFmtId="4">
    <oc r="CI32">
      <v>56418.242339999997</v>
    </oc>
    <nc r="CI32">
      <v>62491.04234</v>
    </nc>
  </rcc>
  <rcc rId="32631" sId="2" numFmtId="4">
    <oc r="CJ32">
      <v>3271.5949999999998</v>
    </oc>
    <nc r="CJ32">
      <v>6511.8513499999999</v>
    </nc>
  </rcc>
  <rcc rId="32632" sId="2" numFmtId="4">
    <oc r="CM32">
      <v>1081.2</v>
    </oc>
    <nc r="CM32">
      <v>1262.4000000000001</v>
    </nc>
  </rcc>
  <rcc rId="32633" sId="2" numFmtId="4">
    <oc r="CO32">
      <v>48367.070169999999</v>
    </oc>
    <nc r="CO32">
      <v>66147.070170000006</v>
    </nc>
  </rcc>
  <rcc rId="32634" sId="2" numFmtId="4">
    <oc r="CR32">
      <v>3321.7957900000001</v>
    </oc>
    <nc r="CR32">
      <v>3420.5557899999999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9.xml><?xml version="1.0" encoding="utf-8"?>
<revisions xmlns="http://schemas.openxmlformats.org/spreadsheetml/2006/main" xmlns:r="http://schemas.openxmlformats.org/officeDocument/2006/relationships">
  <rcc rId="32990" sId="6" numFmtId="4">
    <oc r="D62">
      <v>23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5322" sId="12" numFmtId="4">
    <oc r="D6">
      <v>25.12528</v>
    </oc>
    <nc r="D6">
      <v>34.213540000000002</v>
    </nc>
  </rcc>
  <rcc rId="25323" sId="12" numFmtId="4">
    <oc r="D8">
      <v>88.883189999999999</v>
    </oc>
    <nc r="D8">
      <v>120.91325000000001</v>
    </nc>
  </rcc>
  <rcc rId="25324" sId="12" numFmtId="4">
    <oc r="D9">
      <v>0.57942000000000005</v>
    </oc>
    <nc r="D9">
      <v>0.72536999999999996</v>
    </nc>
  </rcc>
  <rcc rId="25325" sId="12" numFmtId="4">
    <oc r="D10">
      <v>124.75228</v>
    </oc>
    <nc r="D10">
      <v>166.25644</v>
    </nc>
  </rcc>
  <rcc rId="25326" sId="12" numFmtId="4">
    <oc r="D11">
      <v>-18.359400000000001</v>
    </oc>
    <nc r="D11">
      <v>-23.824300000000001</v>
    </nc>
  </rcc>
  <rcc rId="25327" sId="12" numFmtId="4">
    <oc r="D13">
      <v>30.24</v>
    </oc>
    <nc r="D13">
      <v>33.21</v>
    </nc>
  </rcc>
  <rcc rId="25328" sId="12" numFmtId="4">
    <oc r="D16">
      <v>22.203009999999999</v>
    </oc>
    <nc r="D16">
      <v>26.754989999999999</v>
    </nc>
  </rcc>
  <rcc rId="25329" sId="12" numFmtId="4">
    <oc r="D18">
      <v>1.4</v>
    </oc>
    <nc r="D18">
      <v>2.4</v>
    </nc>
  </rcc>
  <rcc rId="25330" sId="12" numFmtId="4">
    <oc r="D27">
      <v>225.66</v>
    </oc>
    <nc r="D27">
      <v>323.82</v>
    </nc>
  </rcc>
  <rcc rId="25331" sId="12" numFmtId="4">
    <oc r="D28">
      <v>19.25976</v>
    </oc>
    <nc r="D28">
      <v>19.80311</v>
    </nc>
  </rcc>
  <rcc rId="25332" sId="12" numFmtId="4">
    <oc r="D30">
      <v>3.75169</v>
    </oc>
    <nc r="D30">
      <v>7.1417999999999999</v>
    </nc>
  </rcc>
  <rcc rId="25333" sId="12" numFmtId="4">
    <oc r="D42">
      <v>269.87099999999998</v>
    </oc>
    <nc r="D42">
      <v>359.82799999999997</v>
    </nc>
  </rcc>
  <rcc rId="25334" sId="12" numFmtId="4">
    <nc r="D44">
      <v>373.10199999999998</v>
    </nc>
  </rcc>
  <rcc rId="25335" sId="12" numFmtId="4">
    <oc r="D45">
      <v>44.799900000000001</v>
    </oc>
    <nc r="D45">
      <v>59.899900000000002</v>
    </nc>
  </rcc>
  <rcc rId="25336" sId="12" numFmtId="4">
    <nc r="D48">
      <v>32.026000000000003</v>
    </nc>
  </rcc>
  <rcc rId="25337" sId="12" numFmtId="34">
    <oc r="D58">
      <v>182.02544</v>
    </oc>
    <nc r="D58">
      <v>325.71404000000001</v>
    </nc>
  </rcc>
  <rcc rId="25338" sId="12" numFmtId="34">
    <oc r="D65">
      <v>36.386510000000001</v>
    </oc>
    <nc r="D65">
      <v>59.509770000000003</v>
    </nc>
  </rcc>
  <rcc rId="25339" sId="12" numFmtId="34">
    <oc r="D74">
      <v>2</v>
    </oc>
    <nc r="D74">
      <v>9.1417999999999999</v>
    </nc>
  </rcc>
  <rcc rId="25340" sId="12" numFmtId="34">
    <oc r="D76">
      <v>41.456000000000003</v>
    </oc>
    <nc r="D76">
      <v>414.55799999999999</v>
    </nc>
  </rcc>
  <rcc rId="25341" sId="12" numFmtId="34">
    <oc r="D81">
      <v>16.285810000000001</v>
    </oc>
    <nc r="D81">
      <v>76.077439999999996</v>
    </nc>
  </rcc>
  <rcc rId="25342" sId="12" numFmtId="34">
    <oc r="D83">
      <v>282.553</v>
    </oc>
    <nc r="D83">
      <v>380.65300000000002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0.xml><?xml version="1.0" encoding="utf-8"?>
<revisions xmlns="http://schemas.openxmlformats.org/spreadsheetml/2006/main" xmlns:r="http://schemas.openxmlformats.org/officeDocument/2006/relationships">
  <rcc rId="33331" sId="17" numFmtId="34">
    <oc r="D62">
      <v>34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24874" sId="4" numFmtId="4">
    <oc r="D6">
      <v>7.0953799999999996</v>
    </oc>
    <nc r="D6">
      <v>21.754490000000001</v>
    </nc>
  </rcc>
  <rcc rId="24875" sId="4" numFmtId="4">
    <oc r="D8">
      <v>26.958549999999999</v>
    </oc>
    <nc r="D8">
      <v>36.673369999999998</v>
    </nc>
  </rcc>
  <rcc rId="24876" sId="4" numFmtId="4">
    <oc r="D9">
      <v>0.17574000000000001</v>
    </oc>
    <nc r="D9">
      <v>0.22001000000000001</v>
    </nc>
  </rcc>
  <rcc rId="24877" sId="4" numFmtId="4">
    <oc r="D10">
      <v>37.837769999999999</v>
    </oc>
    <nc r="D10">
      <v>50.426110000000001</v>
    </nc>
  </rcc>
  <rcc rId="24878" sId="4" numFmtId="4">
    <oc r="D11">
      <v>-5.5684800000000001</v>
    </oc>
    <nc r="D11">
      <v>-7.2260099999999996</v>
    </nc>
  </rcc>
  <rcc rId="24879" sId="4" numFmtId="4">
    <oc r="D15">
      <v>3.0829399999999998</v>
    </oc>
    <nc r="D15">
      <v>3.5529299999999999</v>
    </nc>
  </rcc>
  <rcc rId="24880" sId="4" numFmtId="4">
    <oc r="D16">
      <v>16.165240000000001</v>
    </oc>
    <nc r="D16">
      <v>19.159479999999999</v>
    </nc>
  </rcc>
  <rcc rId="24881" sId="4" numFmtId="4">
    <oc r="D39">
      <v>298.596</v>
    </oc>
    <nc r="D39">
      <v>398.12799999999999</v>
    </nc>
  </rcc>
  <rcc rId="24882" sId="4" numFmtId="4">
    <oc r="D41">
      <v>0</v>
    </oc>
    <nc r="D41">
      <v>91.141000000000005</v>
    </nc>
  </rcc>
  <rcc rId="24883" sId="4" numFmtId="4">
    <oc r="D42">
      <v>22.400099999999998</v>
    </oc>
    <nc r="D42">
      <v>29.950099999999999</v>
    </nc>
  </rcc>
  <rcc rId="24884" sId="4" numFmtId="4">
    <oc r="D54">
      <v>164.42352</v>
    </oc>
    <nc r="D54">
      <v>295.91374999999999</v>
    </nc>
  </rcc>
  <rcc rId="24885" sId="4" numFmtId="4">
    <oc r="D59">
      <v>0</v>
    </oc>
    <nc r="D59">
      <v>4.5</v>
    </nc>
  </rcc>
  <rcc rId="24886" sId="4" numFmtId="4">
    <oc r="D61">
      <v>17.79326</v>
    </oc>
    <nc r="D61">
      <v>29.754899999999999</v>
    </nc>
  </rcc>
  <rcc rId="24887" sId="4" numFmtId="4">
    <oc r="D71">
      <v>58.859000000000002</v>
    </oc>
    <nc r="D71">
      <v>150</v>
    </nc>
  </rcc>
  <rcc rId="24888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c rId="24538" sId="18">
    <oc r="D55" t="inlineStr">
      <is>
        <t>исполнено на 01.04.2020 г.</t>
      </is>
    </oc>
    <nc r="D55" t="inlineStr">
      <is>
        <t>исполнено на 01.05.2020 г.</t>
      </is>
    </nc>
  </rcc>
  <rcc rId="24539" sId="18">
    <oc r="D3" t="inlineStr">
      <is>
        <t>исполнен на 01.04.2020 г.</t>
      </is>
    </oc>
    <nc r="D3" t="inlineStr">
      <is>
        <t>исполнен на 01.05.2020 г.</t>
      </is>
    </nc>
  </rcc>
  <rcc rId="24540" sId="18">
    <oc r="A1" t="inlineStr">
      <is>
        <t xml:space="preserve">                     Анализ исполнения бюджета Ярабайкасинского сельского поселения на 01.04.2020 г.</t>
      </is>
    </oc>
    <nc r="A1" t="inlineStr">
      <is>
        <t xml:space="preserve">                     Анализ исполнения бюджета Ярабайкасинского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4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24381" sId="14">
    <oc r="D54" t="inlineStr">
      <is>
        <t>исполнено на 01.04.2020 г.</t>
      </is>
    </oc>
    <nc r="D54" t="inlineStr">
      <is>
        <t>исполнено на 01.05.2020 г.</t>
      </is>
    </nc>
  </rcc>
  <rcc rId="24382" sId="14">
    <oc r="D3" t="inlineStr">
      <is>
        <t>исполнен на 01.04.2020 г.</t>
      </is>
    </oc>
    <nc r="D3" t="inlineStr">
      <is>
        <t>исполнен на 01.05.2020 г.</t>
      </is>
    </nc>
  </rcc>
  <rcc rId="24383" sId="14">
    <oc r="A1" t="inlineStr">
      <is>
        <t xml:space="preserve">                     Анализ исполнения бюджета Чуманкасинского сельского поселения на 01.04.2020 г.</t>
      </is>
    </oc>
    <nc r="A1" t="inlineStr">
      <is>
        <t xml:space="preserve">                     Анализ исполнения бюджета Чуманкасинского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c rId="24125" sId="5">
    <oc r="D55" t="inlineStr">
      <is>
        <t>исполнено на 01.04.2020 г</t>
      </is>
    </oc>
    <nc r="D55" t="inlineStr">
      <is>
        <t>исполнено на 01.05.2020 г</t>
      </is>
    </nc>
  </rcc>
  <rcc rId="24126" sId="5">
    <oc r="D3" t="inlineStr">
      <is>
        <t>исполнен на 01.04.2020 г.</t>
      </is>
    </oc>
    <nc r="D3" t="inlineStr">
      <is>
        <t>исполнен на 01.05.2020 г.</t>
      </is>
    </nc>
  </rcc>
  <rcc rId="24127" sId="5">
    <oc r="A1" t="inlineStr">
      <is>
        <t xml:space="preserve">                     Анализ исполнения бюджета Большесундырского сельского поселения на 01.04.2020 г.</t>
      </is>
    </oc>
    <nc r="A1" t="inlineStr">
      <is>
        <t xml:space="preserve">                     Анализ исполнения бюджета Большесундырского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cc rId="32665" sId="4" numFmtId="34">
    <oc r="C44">
      <v>0</v>
    </oc>
    <nc r="C44">
      <v>700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25782" sId="19" numFmtId="4">
    <oc r="D27">
      <v>158.54096999999999</v>
    </oc>
    <nc r="D27">
      <v>170.98555999999999</v>
    </nc>
  </rcc>
  <rcc rId="25783" sId="19" numFmtId="4">
    <oc r="D39">
      <v>182.523</v>
    </oc>
    <nc r="D39">
      <v>243.364</v>
    </nc>
  </rcc>
  <rcc rId="25784" sId="19" numFmtId="4">
    <oc r="D41">
      <v>0</v>
    </oc>
    <nc r="D41">
      <v>179.822</v>
    </nc>
  </rcc>
  <rcc rId="25785" sId="19" numFmtId="4">
    <oc r="D42">
      <v>22.400099999999998</v>
    </oc>
    <nc r="D42">
      <v>29.950099999999999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32189" sId="16" numFmtId="34">
    <oc r="D57">
      <v>602.03583000000003</v>
    </oc>
    <nc r="D57">
      <v>750.88795000000005</v>
    </nc>
  </rcc>
  <rcc rId="32190" sId="16" numFmtId="34">
    <oc r="D60">
      <v>0</v>
    </oc>
    <nc r="D60">
      <v>30</v>
    </nc>
  </rcc>
  <rcc rId="32191" sId="16" numFmtId="34">
    <oc r="C62">
      <v>9.6280000000000001</v>
    </oc>
    <nc r="C62">
      <v>22.628</v>
    </nc>
  </rcc>
  <rcc rId="32192" sId="16" numFmtId="34">
    <oc r="D62">
      <v>6</v>
    </oc>
    <nc r="D62">
      <v>7</v>
    </nc>
  </rcc>
  <rcc rId="32193" sId="16" numFmtId="34">
    <oc r="D64">
      <v>28.482790000000001</v>
    </oc>
    <nc r="D64">
      <v>38.434750000000001</v>
    </nc>
  </rcc>
  <rcc rId="32194" sId="16" numFmtId="34">
    <oc r="C68">
      <v>27</v>
    </oc>
    <nc r="C68">
      <v>30.222000000000001</v>
    </nc>
  </rcc>
  <rcc rId="32195" sId="16" numFmtId="34">
    <oc r="D69">
      <v>3.6</v>
    </oc>
    <nc r="D69">
      <v>17.047249999999998</v>
    </nc>
  </rcc>
  <rcc rId="32196" sId="16" numFmtId="34">
    <oc r="C73">
      <v>706.35299999999995</v>
    </oc>
    <nc r="C73">
      <v>0</v>
    </nc>
  </rcc>
  <rcc rId="32197" sId="16" numFmtId="34">
    <oc r="D73">
      <v>120.41312000000001</v>
    </oc>
    <nc r="D73">
      <v>0</v>
    </nc>
  </rcc>
  <rcc rId="32198" sId="16" numFmtId="34">
    <oc r="C75">
      <v>80.8</v>
    </oc>
    <nc r="C75">
      <v>85.2</v>
    </nc>
  </rcc>
  <rcc rId="32199" sId="16" numFmtId="34">
    <oc r="D75">
      <v>57.9</v>
    </oc>
    <nc r="D75">
      <v>68.3</v>
    </nc>
  </rcc>
  <rcc rId="32200" sId="16" numFmtId="34">
    <oc r="C78">
      <v>0</v>
    </oc>
    <nc r="C78">
      <v>3456.623</v>
    </nc>
  </rcc>
  <rcc rId="32201" sId="16" numFmtId="34">
    <oc r="D78">
      <v>0</v>
    </oc>
    <nc r="D78">
      <v>170.34111999999999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rc rId="31072" sId="2" ref="X1:X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rc rId="31073" sId="2" ref="X1:X1048576" action="insertCol">
    <undo index="8" exp="area" ref3D="1" dr="$CY$1:$DG$1048576" dn="Z_B31C8DB7_3E78_4144_A6B5_8DE36DE63F0E_.wvu.Cols" sId="2"/>
    <undo index="6" exp="area" ref3D="1" dr="$BU$1:$BZ$1048576" dn="Z_B31C8DB7_3E78_4144_A6B5_8DE36DE63F0E_.wvu.Cols" sId="2"/>
    <undo index="4" exp="area" ref3D="1" dr="$BI$1:$BN$1048576" dn="Z_B31C8DB7_3E78_4144_A6B5_8DE36DE63F0E_.wvu.Cols" sId="2"/>
    <undo index="2" exp="area" ref3D="1" dr="$BC$1:$BE$1048576" dn="Z_B31C8DB7_3E78_4144_A6B5_8DE36DE63F0E_.wvu.Cols" sId="2"/>
    <undo index="1" exp="area" ref3D="1" dr="$AW$1:$AY$1048576" dn="Z_B31C8DB7_3E78_4144_A6B5_8DE36DE63F0E_.wvu.Cols" sId="2"/>
    <undo index="8" exp="area" ref3D="1" dr="$CY$1:$DG$1048576" dn="Z_B30CE22D_C12F_4E12_8BB9_3AAE0A6991CC_.wvu.Cols" sId="2"/>
    <undo index="6" exp="area" ref3D="1" dr="$BU$1:$BZ$1048576" dn="Z_B30CE22D_C12F_4E12_8BB9_3AAE0A6991CC_.wvu.Cols" sId="2"/>
    <undo index="4" exp="area" ref3D="1" dr="$BI$1:$BN$1048576" dn="Z_B30CE22D_C12F_4E12_8BB9_3AAE0A6991CC_.wvu.Cols" sId="2"/>
    <undo index="2" exp="area" ref3D="1" dr="$BC$1:$BE$1048576" dn="Z_B30CE22D_C12F_4E12_8BB9_3AAE0A6991CC_.wvu.Cols" sId="2"/>
    <undo index="1" exp="area" ref3D="1" dr="$AW$1:$AY$1048576" dn="Z_B30CE22D_C12F_4E12_8BB9_3AAE0A6991CC_.wvu.Cols" sId="2"/>
    <undo index="8" exp="area" ref3D="1" dr="$CY$1:$DG$1048576" dn="Z_A54C432C_6C68_4B53_A75C_446EB3A61B2B_.wvu.Cols" sId="2"/>
    <undo index="6" exp="area" ref3D="1" dr="$BU$1:$BZ$1048576" dn="Z_A54C432C_6C68_4B53_A75C_446EB3A61B2B_.wvu.Cols" sId="2"/>
    <undo index="4" exp="area" ref3D="1" dr="$BI$1:$BQ$1048576" dn="Z_A54C432C_6C68_4B53_A75C_446EB3A61B2B_.wvu.Cols" sId="2"/>
    <undo index="2" exp="area" ref3D="1" dr="$BC$1:$BE$1048576" dn="Z_A54C432C_6C68_4B53_A75C_446EB3A61B2B_.wvu.Cols" sId="2"/>
    <undo index="1" exp="area" ref3D="1" dr="$AW$1:$AY$1048576" dn="Z_A54C432C_6C68_4B53_A75C_446EB3A61B2B_.wvu.Cols" sId="2"/>
    <undo index="10" exp="area" ref3D="1" dr="$CY$1:$DG$1048576" dn="Z_61528DAC_5C4C_48F4_ADE2_8A724B05A086_.wvu.Cols" sId="2"/>
    <undo index="8" exp="area" ref3D="1" dr="$BU$1:$BZ$1048576" dn="Z_61528DAC_5C4C_48F4_ADE2_8A724B05A086_.wvu.Cols" sId="2"/>
    <undo index="6" exp="area" ref3D="1" dr="$BM$1:$BN$1048576" dn="Z_61528DAC_5C4C_48F4_ADE2_8A724B05A086_.wvu.Cols" sId="2"/>
    <undo index="4" exp="area" ref3D="1" dr="$BI$1:$BK$1048576" dn="Z_61528DAC_5C4C_48F4_ADE2_8A724B05A086_.wvu.Cols" sId="2"/>
    <undo index="2" exp="area" ref3D="1" dr="$BC$1:$BE$1048576" dn="Z_61528DAC_5C4C_48F4_ADE2_8A724B05A086_.wvu.Cols" sId="2"/>
    <undo index="1" exp="area" ref3D="1" dr="$AW$1:$AY$1048576" dn="Z_61528DAC_5C4C_48F4_ADE2_8A724B05A086_.wvu.Cols" sId="2"/>
    <undo index="8" exp="area" ref3D="1" dr="$CY$1:$DG$1048576" dn="Z_5BFCA170_DEAE_4D2C_98A0_1E68B427AC01_.wvu.Cols" sId="2"/>
    <undo index="6" exp="area" ref3D="1" dr="$BU$1:$BZ$1048576" dn="Z_5BFCA170_DEAE_4D2C_98A0_1E68B427AC01_.wvu.Cols" sId="2"/>
    <undo index="4" exp="area" ref3D="1" dr="$BI$1:$BN$1048576" dn="Z_5BFCA170_DEAE_4D2C_98A0_1E68B427AC01_.wvu.Cols" sId="2"/>
    <undo index="2" exp="area" ref3D="1" dr="$BC$1:$BE$1048576" dn="Z_5BFCA170_DEAE_4D2C_98A0_1E68B427AC01_.wvu.Cols" sId="2"/>
    <undo index="1" exp="area" ref3D="1" dr="$AW$1:$AY$1048576" dn="Z_5BFCA170_DEAE_4D2C_98A0_1E68B427AC01_.wvu.Cols" sId="2"/>
    <undo index="8" exp="area" ref3D="1" dr="$CY$1:$DG$1048576" dn="Z_42584DC0_1D41_4C93_9B38_C388E7B8DAC4_.wvu.Cols" sId="2"/>
    <undo index="6" exp="area" ref3D="1" dr="$BU$1:$BZ$1048576" dn="Z_42584DC0_1D41_4C93_9B38_C388E7B8DAC4_.wvu.Cols" sId="2"/>
    <undo index="4" exp="area" ref3D="1" dr="$BI$1:$BQ$1048576" dn="Z_42584DC0_1D41_4C93_9B38_C388E7B8DAC4_.wvu.Cols" sId="2"/>
    <undo index="2" exp="area" ref3D="1" dr="$BC$1:$BE$1048576" dn="Z_42584DC0_1D41_4C93_9B38_C388E7B8DAC4_.wvu.Cols" sId="2"/>
    <undo index="1" exp="area" ref3D="1" dr="$AW$1:$AY$1048576" dn="Z_42584DC0_1D41_4C93_9B38_C388E7B8DAC4_.wvu.Cols" sId="2"/>
    <undo index="8" exp="area" ref3D="1" dr="$CY$1:$DG$1048576" dn="Z_3DCB9AAA_F09C_4EA6_B992_F93E466D374A_.wvu.Cols" sId="2"/>
    <undo index="6" exp="area" ref3D="1" dr="$BU$1:$BZ$1048576" dn="Z_3DCB9AAA_F09C_4EA6_B992_F93E466D374A_.wvu.Cols" sId="2"/>
    <undo index="4" exp="area" ref3D="1" dr="$BI$1:$BN$1048576" dn="Z_3DCB9AAA_F09C_4EA6_B992_F93E466D374A_.wvu.Cols" sId="2"/>
    <undo index="2" exp="area" ref3D="1" dr="$BC$1:$BE$1048576" dn="Z_3DCB9AAA_F09C_4EA6_B992_F93E466D374A_.wvu.Cols" sId="2"/>
    <undo index="1" exp="area" ref3D="1" dr="$AW$1:$AY$1048576" dn="Z_3DCB9AAA_F09C_4EA6_B992_F93E466D374A_.wvu.Cols" sId="2"/>
    <undo index="8" exp="area" ref3D="1" dr="$CY$1:$DG$1048576" dn="Z_1A52382B_3765_4E8C_903F_6B8919B7242E_.wvu.Cols" sId="2"/>
    <undo index="6" exp="area" ref3D="1" dr="$BU$1:$BZ$1048576" dn="Z_1A52382B_3765_4E8C_903F_6B8919B7242E_.wvu.Cols" sId="2"/>
    <undo index="4" exp="area" ref3D="1" dr="$BI$1:$BN$1048576" dn="Z_1A52382B_3765_4E8C_903F_6B8919B7242E_.wvu.Cols" sId="2"/>
    <undo index="2" exp="area" ref3D="1" dr="$BC$1:$BE$1048576" dn="Z_1A52382B_3765_4E8C_903F_6B8919B7242E_.wvu.Cols" sId="2"/>
    <undo index="1" exp="area" ref3D="1" dr="$AW$1:$AY$1048576" dn="Z_1A52382B_3765_4E8C_903F_6B8919B7242E_.wvu.Cols" sId="2"/>
    <undo index="8" exp="area" ref3D="1" dr="$CY$1:$DG$1048576" dn="Z_1718F1EE_9F48_4DBE_9531_3B70F9C4A5DD_.wvu.Cols" sId="2"/>
    <undo index="6" exp="area" ref3D="1" dr="$BU$1:$BZ$1048576" dn="Z_1718F1EE_9F48_4DBE_9531_3B70F9C4A5DD_.wvu.Cols" sId="2"/>
    <undo index="4" exp="area" ref3D="1" dr="$BI$1:$BQ$1048576" dn="Z_1718F1EE_9F48_4DBE_9531_3B70F9C4A5DD_.wvu.Cols" sId="2"/>
    <undo index="2" exp="area" ref3D="1" dr="$BC$1:$BE$1048576" dn="Z_1718F1EE_9F48_4DBE_9531_3B70F9C4A5DD_.wvu.Cols" sId="2"/>
    <undo index="1" exp="area" ref3D="1" dr="$AW$1:$AY$1048576" dn="Z_1718F1EE_9F48_4DBE_9531_3B70F9C4A5DD_.wvu.Cols" sId="2"/>
  </rrc>
  <rcc rId="31074" sId="2">
    <nc r="X14">
      <f>L14+O14+R14+U14</f>
    </nc>
  </rcc>
  <rcc rId="31075" sId="2">
    <nc r="Y14">
      <f>M14+P14+S14+V14</f>
    </nc>
  </rcc>
  <rcc rId="31076" sId="2">
    <nc r="X15">
      <f>L15+O15+R15+U15</f>
    </nc>
  </rcc>
  <rcc rId="31077" sId="2">
    <nc r="Y15">
      <f>M15+P15+S15+V15</f>
    </nc>
  </rcc>
  <rcc rId="31078" sId="2">
    <nc r="X16">
      <f>L16+O16+R16+U16</f>
    </nc>
  </rcc>
  <rcc rId="31079" sId="2">
    <nc r="Y16">
      <f>M16+P16+S16+V16</f>
    </nc>
  </rcc>
  <rcc rId="31080" sId="2">
    <nc r="X17">
      <f>L17+O17+R17+U17</f>
    </nc>
  </rcc>
  <rcc rId="31081" sId="2">
    <nc r="Y17">
      <f>M17+P17+S17+V17</f>
    </nc>
  </rcc>
  <rcc rId="31082" sId="2" odxf="1" dxf="1">
    <nc r="X18">
      <f>L18+O18+R18+U18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83" sId="2" odxf="1" dxf="1">
    <nc r="Y18">
      <f>M18+P18+S18+V18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84" sId="2" odxf="1" dxf="1">
    <nc r="X19">
      <f>L19+O19+R19+U19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85" sId="2" odxf="1" dxf="1">
    <nc r="Y19">
      <f>M19+P19+S19+V19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86" sId="2">
    <nc r="X20">
      <f>L20+O20+R20+U20</f>
    </nc>
  </rcc>
  <rcc rId="31087" sId="2">
    <nc r="Y20">
      <f>M20+P20+S20+V20</f>
    </nc>
  </rcc>
  <rcc rId="31088" sId="2">
    <nc r="X21">
      <f>L21+O21+R21+U21</f>
    </nc>
  </rcc>
  <rcc rId="31089" sId="2">
    <nc r="Y21">
      <f>M21+P21+S21+V21</f>
    </nc>
  </rcc>
  <rcc rId="31090" sId="2" odxf="1" dxf="1">
    <nc r="X22">
      <f>L22+O22+R22+U22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1" sId="2" odxf="1" dxf="1">
    <nc r="Y22">
      <f>M22+P22+S22+V22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2" sId="2">
    <nc r="X23">
      <f>L23+O23+R23+U23</f>
    </nc>
  </rcc>
  <rcc rId="31093" sId="2">
    <nc r="Y23">
      <f>M23+P23+S23+V23</f>
    </nc>
  </rcc>
  <rcc rId="31094" sId="2" odxf="1" dxf="1">
    <nc r="X24">
      <f>L24+O24+R24+U24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5" sId="2" odxf="1" dxf="1">
    <nc r="Y24">
      <f>M24+P24+S24+V24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6" sId="2" odxf="1" dxf="1">
    <nc r="X25">
      <f>L25+O25+R25+U25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7" sId="2" odxf="1" dxf="1">
    <nc r="Y25">
      <f>M25+P25+S25+V25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8" sId="2" odxf="1" dxf="1">
    <nc r="X26">
      <f>L26+O26+R26+U26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9" sId="2" odxf="1" dxf="1">
    <nc r="Y26">
      <f>M26+P26+S26+V26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100" sId="2">
    <nc r="X27">
      <f>L27+O27+R27+U27</f>
    </nc>
  </rcc>
  <rcc rId="31101" sId="2">
    <nc r="Y27">
      <f>M27+P27+S27+V27</f>
    </nc>
  </rcc>
  <rcc rId="31102" sId="2">
    <nc r="X28">
      <f>L28+O28+R28+U28</f>
    </nc>
  </rcc>
  <rcc rId="31103" sId="2">
    <nc r="Y28">
      <f>M28+P28+S28+V28</f>
    </nc>
  </rcc>
  <rcc rId="31104" sId="2">
    <nc r="X29">
      <f>L29+O29+R29+U29</f>
    </nc>
  </rcc>
  <rcc rId="31105" sId="2">
    <nc r="Y29">
      <f>M29+P29+S29+V29</f>
    </nc>
  </rcc>
  <rrc rId="31106" sId="2" ref="X1:X1048576" action="deleteCol">
    <undo index="8" exp="area" ref3D="1" dr="$CZ$1:$DH$1048576" dn="Z_B31C8DB7_3E78_4144_A6B5_8DE36DE63F0E_.wvu.Cols" sId="2"/>
    <undo index="6" exp="area" ref3D="1" dr="$BV$1:$CA$1048576" dn="Z_B31C8DB7_3E78_4144_A6B5_8DE36DE63F0E_.wvu.Cols" sId="2"/>
    <undo index="4" exp="area" ref3D="1" dr="$BJ$1:$BO$1048576" dn="Z_B31C8DB7_3E78_4144_A6B5_8DE36DE63F0E_.wvu.Cols" sId="2"/>
    <undo index="2" exp="area" ref3D="1" dr="$BD$1:$BF$1048576" dn="Z_B31C8DB7_3E78_4144_A6B5_8DE36DE63F0E_.wvu.Cols" sId="2"/>
    <undo index="1" exp="area" ref3D="1" dr="$AX$1:$AZ$1048576" dn="Z_B31C8DB7_3E78_4144_A6B5_8DE36DE63F0E_.wvu.Cols" sId="2"/>
    <undo index="8" exp="area" ref3D="1" dr="$CZ$1:$DH$1048576" dn="Z_B30CE22D_C12F_4E12_8BB9_3AAE0A6991CC_.wvu.Cols" sId="2"/>
    <undo index="6" exp="area" ref3D="1" dr="$BV$1:$CA$1048576" dn="Z_B30CE22D_C12F_4E12_8BB9_3AAE0A6991CC_.wvu.Cols" sId="2"/>
    <undo index="4" exp="area" ref3D="1" dr="$BJ$1:$BO$1048576" dn="Z_B30CE22D_C12F_4E12_8BB9_3AAE0A6991CC_.wvu.Cols" sId="2"/>
    <undo index="2" exp="area" ref3D="1" dr="$BD$1:$BF$1048576" dn="Z_B30CE22D_C12F_4E12_8BB9_3AAE0A6991CC_.wvu.Cols" sId="2"/>
    <undo index="1" exp="area" ref3D="1" dr="$AX$1:$AZ$1048576" dn="Z_B30CE22D_C12F_4E12_8BB9_3AAE0A6991CC_.wvu.Cols" sId="2"/>
    <undo index="8" exp="area" ref3D="1" dr="$CZ$1:$DH$1048576" dn="Z_A54C432C_6C68_4B53_A75C_446EB3A61B2B_.wvu.Cols" sId="2"/>
    <undo index="6" exp="area" ref3D="1" dr="$BV$1:$CA$1048576" dn="Z_A54C432C_6C68_4B53_A75C_446EB3A61B2B_.wvu.Cols" sId="2"/>
    <undo index="4" exp="area" ref3D="1" dr="$BJ$1:$BR$1048576" dn="Z_A54C432C_6C68_4B53_A75C_446EB3A61B2B_.wvu.Cols" sId="2"/>
    <undo index="2" exp="area" ref3D="1" dr="$BD$1:$BF$1048576" dn="Z_A54C432C_6C68_4B53_A75C_446EB3A61B2B_.wvu.Cols" sId="2"/>
    <undo index="1" exp="area" ref3D="1" dr="$AX$1:$AZ$1048576" dn="Z_A54C432C_6C68_4B53_A75C_446EB3A61B2B_.wvu.Cols" sId="2"/>
    <undo index="10" exp="area" ref3D="1" dr="$CZ$1:$DH$1048576" dn="Z_61528DAC_5C4C_48F4_ADE2_8A724B05A086_.wvu.Cols" sId="2"/>
    <undo index="8" exp="area" ref3D="1" dr="$BV$1:$CA$1048576" dn="Z_61528DAC_5C4C_48F4_ADE2_8A724B05A086_.wvu.Cols" sId="2"/>
    <undo index="6" exp="area" ref3D="1" dr="$BN$1:$BO$1048576" dn="Z_61528DAC_5C4C_48F4_ADE2_8A724B05A086_.wvu.Cols" sId="2"/>
    <undo index="4" exp="area" ref3D="1" dr="$BJ$1:$BL$1048576" dn="Z_61528DAC_5C4C_48F4_ADE2_8A724B05A086_.wvu.Cols" sId="2"/>
    <undo index="2" exp="area" ref3D="1" dr="$BD$1:$BF$1048576" dn="Z_61528DAC_5C4C_48F4_ADE2_8A724B05A086_.wvu.Cols" sId="2"/>
    <undo index="1" exp="area" ref3D="1" dr="$AX$1:$AZ$1048576" dn="Z_61528DAC_5C4C_48F4_ADE2_8A724B05A086_.wvu.Cols" sId="2"/>
    <undo index="8" exp="area" ref3D="1" dr="$CZ$1:$DH$1048576" dn="Z_5BFCA170_DEAE_4D2C_98A0_1E68B427AC01_.wvu.Cols" sId="2"/>
    <undo index="6" exp="area" ref3D="1" dr="$BV$1:$CA$1048576" dn="Z_5BFCA170_DEAE_4D2C_98A0_1E68B427AC01_.wvu.Cols" sId="2"/>
    <undo index="4" exp="area" ref3D="1" dr="$BJ$1:$BO$1048576" dn="Z_5BFCA170_DEAE_4D2C_98A0_1E68B427AC01_.wvu.Cols" sId="2"/>
    <undo index="2" exp="area" ref3D="1" dr="$BD$1:$BF$1048576" dn="Z_5BFCA170_DEAE_4D2C_98A0_1E68B427AC01_.wvu.Cols" sId="2"/>
    <undo index="1" exp="area" ref3D="1" dr="$AX$1:$AZ$1048576" dn="Z_5BFCA170_DEAE_4D2C_98A0_1E68B427AC01_.wvu.Cols" sId="2"/>
    <undo index="8" exp="area" ref3D="1" dr="$CZ$1:$DH$1048576" dn="Z_42584DC0_1D41_4C93_9B38_C388E7B8DAC4_.wvu.Cols" sId="2"/>
    <undo index="6" exp="area" ref3D="1" dr="$BV$1:$CA$1048576" dn="Z_42584DC0_1D41_4C93_9B38_C388E7B8DAC4_.wvu.Cols" sId="2"/>
    <undo index="4" exp="area" ref3D="1" dr="$BJ$1:$BR$1048576" dn="Z_42584DC0_1D41_4C93_9B38_C388E7B8DAC4_.wvu.Cols" sId="2"/>
    <undo index="2" exp="area" ref3D="1" dr="$BD$1:$BF$1048576" dn="Z_42584DC0_1D41_4C93_9B38_C388E7B8DAC4_.wvu.Cols" sId="2"/>
    <undo index="1" exp="area" ref3D="1" dr="$AX$1:$AZ$1048576" dn="Z_42584DC0_1D41_4C93_9B38_C388E7B8DAC4_.wvu.Cols" sId="2"/>
    <undo index="8" exp="area" ref3D="1" dr="$CZ$1:$DH$1048576" dn="Z_3DCB9AAA_F09C_4EA6_B992_F93E466D374A_.wvu.Cols" sId="2"/>
    <undo index="6" exp="area" ref3D="1" dr="$BV$1:$CA$1048576" dn="Z_3DCB9AAA_F09C_4EA6_B992_F93E466D374A_.wvu.Cols" sId="2"/>
    <undo index="4" exp="area" ref3D="1" dr="$BJ$1:$BO$1048576" dn="Z_3DCB9AAA_F09C_4EA6_B992_F93E466D374A_.wvu.Cols" sId="2"/>
    <undo index="2" exp="area" ref3D="1" dr="$BD$1:$BF$1048576" dn="Z_3DCB9AAA_F09C_4EA6_B992_F93E466D374A_.wvu.Cols" sId="2"/>
    <undo index="1" exp="area" ref3D="1" dr="$AX$1:$AZ$1048576" dn="Z_3DCB9AAA_F09C_4EA6_B992_F93E466D374A_.wvu.Cols" sId="2"/>
    <undo index="8" exp="area" ref3D="1" dr="$CZ$1:$DH$1048576" dn="Z_1A52382B_3765_4E8C_903F_6B8919B7242E_.wvu.Cols" sId="2"/>
    <undo index="6" exp="area" ref3D="1" dr="$BV$1:$CA$1048576" dn="Z_1A52382B_3765_4E8C_903F_6B8919B7242E_.wvu.Cols" sId="2"/>
    <undo index="4" exp="area" ref3D="1" dr="$BJ$1:$BO$1048576" dn="Z_1A52382B_3765_4E8C_903F_6B8919B7242E_.wvu.Cols" sId="2"/>
    <undo index="2" exp="area" ref3D="1" dr="$BD$1:$BF$1048576" dn="Z_1A52382B_3765_4E8C_903F_6B8919B7242E_.wvu.Cols" sId="2"/>
    <undo index="1" exp="area" ref3D="1" dr="$AX$1:$AZ$1048576" dn="Z_1A52382B_3765_4E8C_903F_6B8919B7242E_.wvu.Cols" sId="2"/>
    <undo index="8" exp="area" ref3D="1" dr="$CZ$1:$DH$1048576" dn="Z_1718F1EE_9F48_4DBE_9531_3B70F9C4A5DD_.wvu.Cols" sId="2"/>
    <undo index="6" exp="area" ref3D="1" dr="$BV$1:$CA$1048576" dn="Z_1718F1EE_9F48_4DBE_9531_3B70F9C4A5DD_.wvu.Cols" sId="2"/>
    <undo index="4" exp="area" ref3D="1" dr="$BJ$1:$BR$1048576" dn="Z_1718F1EE_9F48_4DBE_9531_3B70F9C4A5DD_.wvu.Cols" sId="2"/>
    <undo index="2" exp="area" ref3D="1" dr="$BD$1:$BF$1048576" dn="Z_1718F1EE_9F48_4DBE_9531_3B70F9C4A5DD_.wvu.Cols" sId="2"/>
    <undo index="1" exp="area" ref3D="1" dr="$AX$1:$AZ$1048576" dn="Z_1718F1EE_9F48_4DBE_9531_3B70F9C4A5DD_.wvu.Cols" sId="2"/>
    <rfmt sheetId="2" xfDxf="1" sqref="X1:X1048576" start="0" length="0">
      <dxf>
        <font>
          <sz val="12"/>
        </font>
        <fill>
          <patternFill patternType="solid">
            <bgColor indexed="9"/>
          </patternFill>
        </fill>
      </dxf>
    </rfmt>
    <rfmt sheetId="2" sqref="X3" start="0" length="0">
      <dxf>
        <font>
          <b/>
          <sz val="12"/>
        </font>
      </dxf>
    </rfmt>
    <rfmt sheetId="2" sqref="X4" start="0" length="0">
      <dxf>
        <font>
          <b/>
          <sz val="14"/>
          <name val="Arial Cyr"/>
          <scheme val="none"/>
        </font>
        <alignment horizontal="center" vertical="center" mergeCell="1" readingOrder="0"/>
      </dxf>
    </rfmt>
    <rfmt sheetId="2" sqref="X5" start="0" length="0">
      <dxf>
        <font>
          <b/>
          <sz val="14"/>
          <name val="Arial Cyr"/>
          <scheme val="none"/>
        </font>
        <alignment horizontal="center" vertical="center" wrapText="1" mergeCell="1" readingOrder="0"/>
        <protection locked="0"/>
      </dxf>
    </rfmt>
    <rfmt sheetId="2" sqref="X6" start="0" length="0">
      <dxf>
        <font>
          <b/>
          <sz val="14"/>
        </font>
        <alignment horizontal="center" vertical="center" wrapText="1" mergeCell="1" readingOrder="0"/>
        <border outline="0">
          <bottom style="thin">
            <color indexed="64"/>
          </bottom>
        </border>
      </dxf>
    </rfmt>
    <rfmt sheetId="2" sqref="X7" start="0" length="0">
      <dxf>
        <font>
          <sz val="14"/>
          <name val="Arial Cyr"/>
          <scheme val="none"/>
        </font>
        <alignment vertical="center" wrapText="1" readingOrder="0"/>
        <border outline="0">
          <top style="thin">
            <color indexed="64"/>
          </top>
          <bottom style="thin">
            <color indexed="64"/>
          </bottom>
        </border>
      </dxf>
    </rfmt>
    <rfmt sheetId="2" sqref="X8" start="0" length="0">
      <dxf>
        <font>
          <sz val="14"/>
          <name val="Arial Cyr"/>
          <scheme val="none"/>
        </font>
        <alignment horizontal="left" vertical="center" wrapText="1" mergeCell="1" readingOrder="0"/>
        <border outline="0">
          <bottom style="thin">
            <color indexed="64"/>
          </bottom>
        </border>
      </dxf>
    </rfmt>
    <rfmt sheetId="2" sqref="X9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top style="thin">
            <color indexed="64"/>
          </top>
        </border>
      </dxf>
    </rfmt>
    <rfmt sheetId="2" sqref="X10" start="0" length="0">
      <dxf>
        <font>
          <sz val="14"/>
          <name val="Arial Cyr"/>
          <scheme val="none"/>
        </font>
        <alignment horizontal="center" vertical="center" wrapText="1" readingOrder="0"/>
      </dxf>
    </rfmt>
    <rfmt sheetId="2" sqref="X11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bottom style="thin">
            <color indexed="64"/>
          </bottom>
        </border>
      </dxf>
    </rfmt>
    <rfmt sheetId="2" sqref="X12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13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X14">
        <f>L14+O14+R14+U14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5">
        <f>L15+O15+R15+U15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6">
        <f>L16+O16+R16+U16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7">
        <f>L17+O17+R17+U17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8">
        <f>L18+O18+R18+U18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9">
        <f>L19+O19+R19+U19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0">
        <f>L20+O20+R20+U20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1">
        <f>L21+O21+R21+U21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2">
        <f>L22+O22+R22+U22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3">
        <f>L23+O23+R23+U23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4">
        <f>L24+O24+R24+U24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5">
        <f>L25+O25+R25+U25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6">
        <f>L26+O26+R26+U26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7">
        <f>L27+O27+R27+U27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8">
        <f>L28+O28+R28+U28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9">
        <f>L29+O29+R29+U29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X30" start="0" length="0">
      <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1" start="0" length="0">
      <dxf>
        <font>
          <b/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2" start="0" length="0">
      <dxf>
        <numFmt numFmtId="172" formatCode="#,##0.00000"/>
      </dxf>
    </rfmt>
    <rfmt sheetId="2" sqref="X33" start="0" length="0">
      <dxf>
        <numFmt numFmtId="172" formatCode="#,##0.00000"/>
      </dxf>
    </rfmt>
  </rrc>
  <rrc rId="31107" sId="2" ref="X1:X1048576" action="deleteCol">
    <undo index="8" exp="area" ref3D="1" dr="$CY$1:$DG$1048576" dn="Z_B31C8DB7_3E78_4144_A6B5_8DE36DE63F0E_.wvu.Cols" sId="2"/>
    <undo index="6" exp="area" ref3D="1" dr="$BU$1:$BZ$1048576" dn="Z_B31C8DB7_3E78_4144_A6B5_8DE36DE63F0E_.wvu.Cols" sId="2"/>
    <undo index="4" exp="area" ref3D="1" dr="$BI$1:$BN$1048576" dn="Z_B31C8DB7_3E78_4144_A6B5_8DE36DE63F0E_.wvu.Cols" sId="2"/>
    <undo index="2" exp="area" ref3D="1" dr="$BC$1:$BE$1048576" dn="Z_B31C8DB7_3E78_4144_A6B5_8DE36DE63F0E_.wvu.Cols" sId="2"/>
    <undo index="1" exp="area" ref3D="1" dr="$AW$1:$AY$1048576" dn="Z_B31C8DB7_3E78_4144_A6B5_8DE36DE63F0E_.wvu.Cols" sId="2"/>
    <undo index="8" exp="area" ref3D="1" dr="$CY$1:$DG$1048576" dn="Z_B30CE22D_C12F_4E12_8BB9_3AAE0A6991CC_.wvu.Cols" sId="2"/>
    <undo index="6" exp="area" ref3D="1" dr="$BU$1:$BZ$1048576" dn="Z_B30CE22D_C12F_4E12_8BB9_3AAE0A6991CC_.wvu.Cols" sId="2"/>
    <undo index="4" exp="area" ref3D="1" dr="$BI$1:$BN$1048576" dn="Z_B30CE22D_C12F_4E12_8BB9_3AAE0A6991CC_.wvu.Cols" sId="2"/>
    <undo index="2" exp="area" ref3D="1" dr="$BC$1:$BE$1048576" dn="Z_B30CE22D_C12F_4E12_8BB9_3AAE0A6991CC_.wvu.Cols" sId="2"/>
    <undo index="1" exp="area" ref3D="1" dr="$AW$1:$AY$1048576" dn="Z_B30CE22D_C12F_4E12_8BB9_3AAE0A6991CC_.wvu.Cols" sId="2"/>
    <undo index="8" exp="area" ref3D="1" dr="$CY$1:$DG$1048576" dn="Z_A54C432C_6C68_4B53_A75C_446EB3A61B2B_.wvu.Cols" sId="2"/>
    <undo index="6" exp="area" ref3D="1" dr="$BU$1:$BZ$1048576" dn="Z_A54C432C_6C68_4B53_A75C_446EB3A61B2B_.wvu.Cols" sId="2"/>
    <undo index="4" exp="area" ref3D="1" dr="$BI$1:$BQ$1048576" dn="Z_A54C432C_6C68_4B53_A75C_446EB3A61B2B_.wvu.Cols" sId="2"/>
    <undo index="2" exp="area" ref3D="1" dr="$BC$1:$BE$1048576" dn="Z_A54C432C_6C68_4B53_A75C_446EB3A61B2B_.wvu.Cols" sId="2"/>
    <undo index="1" exp="area" ref3D="1" dr="$AW$1:$AY$1048576" dn="Z_A54C432C_6C68_4B53_A75C_446EB3A61B2B_.wvu.Cols" sId="2"/>
    <undo index="10" exp="area" ref3D="1" dr="$CY$1:$DG$1048576" dn="Z_61528DAC_5C4C_48F4_ADE2_8A724B05A086_.wvu.Cols" sId="2"/>
    <undo index="8" exp="area" ref3D="1" dr="$BU$1:$BZ$1048576" dn="Z_61528DAC_5C4C_48F4_ADE2_8A724B05A086_.wvu.Cols" sId="2"/>
    <undo index="6" exp="area" ref3D="1" dr="$BM$1:$BN$1048576" dn="Z_61528DAC_5C4C_48F4_ADE2_8A724B05A086_.wvu.Cols" sId="2"/>
    <undo index="4" exp="area" ref3D="1" dr="$BI$1:$BK$1048576" dn="Z_61528DAC_5C4C_48F4_ADE2_8A724B05A086_.wvu.Cols" sId="2"/>
    <undo index="2" exp="area" ref3D="1" dr="$BC$1:$BE$1048576" dn="Z_61528DAC_5C4C_48F4_ADE2_8A724B05A086_.wvu.Cols" sId="2"/>
    <undo index="1" exp="area" ref3D="1" dr="$AW$1:$AY$1048576" dn="Z_61528DAC_5C4C_48F4_ADE2_8A724B05A086_.wvu.Cols" sId="2"/>
    <undo index="8" exp="area" ref3D="1" dr="$CY$1:$DG$1048576" dn="Z_5BFCA170_DEAE_4D2C_98A0_1E68B427AC01_.wvu.Cols" sId="2"/>
    <undo index="6" exp="area" ref3D="1" dr="$BU$1:$BZ$1048576" dn="Z_5BFCA170_DEAE_4D2C_98A0_1E68B427AC01_.wvu.Cols" sId="2"/>
    <undo index="4" exp="area" ref3D="1" dr="$BI$1:$BN$1048576" dn="Z_5BFCA170_DEAE_4D2C_98A0_1E68B427AC01_.wvu.Cols" sId="2"/>
    <undo index="2" exp="area" ref3D="1" dr="$BC$1:$BE$1048576" dn="Z_5BFCA170_DEAE_4D2C_98A0_1E68B427AC01_.wvu.Cols" sId="2"/>
    <undo index="1" exp="area" ref3D="1" dr="$AW$1:$AY$1048576" dn="Z_5BFCA170_DEAE_4D2C_98A0_1E68B427AC01_.wvu.Cols" sId="2"/>
    <undo index="8" exp="area" ref3D="1" dr="$CY$1:$DG$1048576" dn="Z_42584DC0_1D41_4C93_9B38_C388E7B8DAC4_.wvu.Cols" sId="2"/>
    <undo index="6" exp="area" ref3D="1" dr="$BU$1:$BZ$1048576" dn="Z_42584DC0_1D41_4C93_9B38_C388E7B8DAC4_.wvu.Cols" sId="2"/>
    <undo index="4" exp="area" ref3D="1" dr="$BI$1:$BQ$1048576" dn="Z_42584DC0_1D41_4C93_9B38_C388E7B8DAC4_.wvu.Cols" sId="2"/>
    <undo index="2" exp="area" ref3D="1" dr="$BC$1:$BE$1048576" dn="Z_42584DC0_1D41_4C93_9B38_C388E7B8DAC4_.wvu.Cols" sId="2"/>
    <undo index="1" exp="area" ref3D="1" dr="$AW$1:$AY$1048576" dn="Z_42584DC0_1D41_4C93_9B38_C388E7B8DAC4_.wvu.Cols" sId="2"/>
    <undo index="8" exp="area" ref3D="1" dr="$CY$1:$DG$1048576" dn="Z_3DCB9AAA_F09C_4EA6_B992_F93E466D374A_.wvu.Cols" sId="2"/>
    <undo index="6" exp="area" ref3D="1" dr="$BU$1:$BZ$1048576" dn="Z_3DCB9AAA_F09C_4EA6_B992_F93E466D374A_.wvu.Cols" sId="2"/>
    <undo index="4" exp="area" ref3D="1" dr="$BI$1:$BN$1048576" dn="Z_3DCB9AAA_F09C_4EA6_B992_F93E466D374A_.wvu.Cols" sId="2"/>
    <undo index="2" exp="area" ref3D="1" dr="$BC$1:$BE$1048576" dn="Z_3DCB9AAA_F09C_4EA6_B992_F93E466D374A_.wvu.Cols" sId="2"/>
    <undo index="1" exp="area" ref3D="1" dr="$AW$1:$AY$1048576" dn="Z_3DCB9AAA_F09C_4EA6_B992_F93E466D374A_.wvu.Cols" sId="2"/>
    <undo index="8" exp="area" ref3D="1" dr="$CY$1:$DG$1048576" dn="Z_1A52382B_3765_4E8C_903F_6B8919B7242E_.wvu.Cols" sId="2"/>
    <undo index="6" exp="area" ref3D="1" dr="$BU$1:$BZ$1048576" dn="Z_1A52382B_3765_4E8C_903F_6B8919B7242E_.wvu.Cols" sId="2"/>
    <undo index="4" exp="area" ref3D="1" dr="$BI$1:$BN$1048576" dn="Z_1A52382B_3765_4E8C_903F_6B8919B7242E_.wvu.Cols" sId="2"/>
    <undo index="2" exp="area" ref3D="1" dr="$BC$1:$BE$1048576" dn="Z_1A52382B_3765_4E8C_903F_6B8919B7242E_.wvu.Cols" sId="2"/>
    <undo index="1" exp="area" ref3D="1" dr="$AW$1:$AY$1048576" dn="Z_1A52382B_3765_4E8C_903F_6B8919B7242E_.wvu.Cols" sId="2"/>
    <undo index="8" exp="area" ref3D="1" dr="$CY$1:$DG$1048576" dn="Z_1718F1EE_9F48_4DBE_9531_3B70F9C4A5DD_.wvu.Cols" sId="2"/>
    <undo index="6" exp="area" ref3D="1" dr="$BU$1:$BZ$1048576" dn="Z_1718F1EE_9F48_4DBE_9531_3B70F9C4A5DD_.wvu.Cols" sId="2"/>
    <undo index="4" exp="area" ref3D="1" dr="$BI$1:$BQ$1048576" dn="Z_1718F1EE_9F48_4DBE_9531_3B70F9C4A5DD_.wvu.Cols" sId="2"/>
    <undo index="2" exp="area" ref3D="1" dr="$BC$1:$BE$1048576" dn="Z_1718F1EE_9F48_4DBE_9531_3B70F9C4A5DD_.wvu.Cols" sId="2"/>
    <undo index="1" exp="area" ref3D="1" dr="$AW$1:$AY$1048576" dn="Z_1718F1EE_9F48_4DBE_9531_3B70F9C4A5DD_.wvu.Cols" sId="2"/>
    <rfmt sheetId="2" xfDxf="1" sqref="X1:X1048576" start="0" length="0">
      <dxf>
        <font>
          <sz val="12"/>
        </font>
        <fill>
          <patternFill patternType="solid">
            <bgColor indexed="9"/>
          </patternFill>
        </fill>
      </dxf>
    </rfmt>
    <rfmt sheetId="2" sqref="X3" start="0" length="0">
      <dxf>
        <font>
          <b/>
          <sz val="12"/>
        </font>
      </dxf>
    </rfmt>
    <rfmt sheetId="2" sqref="X4" start="0" length="0">
      <dxf>
        <font>
          <b/>
          <sz val="14"/>
          <name val="Arial Cyr"/>
          <scheme val="none"/>
        </font>
        <alignment horizontal="center" vertical="center" mergeCell="1" readingOrder="0"/>
      </dxf>
    </rfmt>
    <rfmt sheetId="2" sqref="X5" start="0" length="0">
      <dxf>
        <font>
          <b/>
          <sz val="14"/>
          <name val="Arial Cyr"/>
          <scheme val="none"/>
        </font>
        <alignment horizontal="center" vertical="center" wrapText="1" mergeCell="1" readingOrder="0"/>
        <protection locked="0"/>
      </dxf>
    </rfmt>
    <rfmt sheetId="2" sqref="X6" start="0" length="0">
      <dxf>
        <font>
          <b/>
          <sz val="14"/>
        </font>
        <alignment horizontal="center" vertical="center" wrapText="1" mergeCell="1" readingOrder="0"/>
        <border outline="0">
          <bottom style="thin">
            <color indexed="64"/>
          </bottom>
        </border>
      </dxf>
    </rfmt>
    <rfmt sheetId="2" sqref="X7" start="0" length="0">
      <dxf>
        <font>
          <sz val="14"/>
          <name val="Arial Cyr"/>
          <scheme val="none"/>
        </font>
        <alignment vertical="center" wrapText="1" readingOrder="0"/>
        <border outline="0">
          <top style="thin">
            <color indexed="64"/>
          </top>
          <bottom style="thin">
            <color indexed="64"/>
          </bottom>
        </border>
      </dxf>
    </rfmt>
    <rfmt sheetId="2" sqref="X8" start="0" length="0">
      <dxf>
        <font>
          <sz val="14"/>
          <name val="Arial Cyr"/>
          <scheme val="none"/>
        </font>
        <alignment horizontal="left" vertical="center" wrapText="1" mergeCell="1" readingOrder="0"/>
        <border outline="0">
          <bottom style="thin">
            <color indexed="64"/>
          </bottom>
        </border>
      </dxf>
    </rfmt>
    <rfmt sheetId="2" sqref="X9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top style="thin">
            <color indexed="64"/>
          </top>
        </border>
      </dxf>
    </rfmt>
    <rfmt sheetId="2" sqref="X10" start="0" length="0">
      <dxf>
        <font>
          <sz val="14"/>
          <name val="Arial Cyr"/>
          <scheme val="none"/>
        </font>
        <alignment horizontal="center" vertical="center" wrapText="1" readingOrder="0"/>
      </dxf>
    </rfmt>
    <rfmt sheetId="2" sqref="X11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bottom style="thin">
            <color indexed="64"/>
          </bottom>
        </border>
      </dxf>
    </rfmt>
    <rfmt sheetId="2" sqref="X12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13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X14">
        <f>M14+P14+S14+V14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5">
        <f>M15+P15+S15+V15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6">
        <f>M16+P16+S16+V16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7">
        <f>M17+P17+S17+V17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8">
        <f>M18+P18+S18+V18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9">
        <f>M19+P19+S19+V19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0">
        <f>M20+P20+S20+V20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1">
        <f>M21+P21+S21+V21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2">
        <f>M22+P22+S22+V22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3">
        <f>M23+P23+S23+V23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4">
        <f>M24+P24+S24+V24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5">
        <f>M25+P25+S25+V25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6">
        <f>M26+P26+S26+V26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7">
        <f>M27+P27+S27+V27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8">
        <f>M28+P28+S28+V28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9">
        <f>M29+P29+S29+V29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X30" start="0" length="0">
      <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1" start="0" length="0">
      <dxf>
        <font>
          <b/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2" start="0" length="0">
      <dxf>
        <numFmt numFmtId="172" formatCode="#,##0.00000"/>
      </dxf>
    </rfmt>
    <rfmt sheetId="2" sqref="X33" start="0" length="0">
      <dxf>
        <numFmt numFmtId="172" formatCode="#,##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11.xml><?xml version="1.0" encoding="utf-8"?>
<revisions xmlns="http://schemas.openxmlformats.org/spreadsheetml/2006/main" xmlns:r="http://schemas.openxmlformats.org/officeDocument/2006/relationships">
  <rcc rId="30712" sId="17" numFmtId="4">
    <oc r="C50">
      <v>4455</v>
    </oc>
    <nc r="C50">
      <v>225.00022000000001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11.xml><?xml version="1.0" encoding="utf-8"?>
<revisions xmlns="http://schemas.openxmlformats.org/spreadsheetml/2006/main" xmlns:r="http://schemas.openxmlformats.org/officeDocument/2006/relationships">
  <rcc rId="30294" sId="16" numFmtId="4">
    <oc r="D41">
      <v>173.0805</v>
    </oc>
    <nc r="D41">
      <v>207.69659999999999</v>
    </nc>
  </rcc>
  <rcc rId="30295" sId="16" numFmtId="4">
    <oc r="D44">
      <v>37.500100000000003</v>
    </oc>
    <nc r="D44">
      <v>45.0501</v>
    </nc>
  </rcc>
  <rfmt sheetId="16" sqref="D50">
    <dxf>
      <numFmt numFmtId="4" formatCode="#,##0.00"/>
    </dxf>
  </rfmt>
  <rfmt sheetId="16" sqref="D50">
    <dxf>
      <numFmt numFmtId="187" formatCode="#,##0.000"/>
    </dxf>
  </rfmt>
  <rfmt sheetId="16" sqref="D50">
    <dxf>
      <numFmt numFmtId="185" formatCode="#,##0.0000"/>
    </dxf>
  </rfmt>
  <rfmt sheetId="16" sqref="D50">
    <dxf>
      <numFmt numFmtId="172" formatCode="#,##0.00000"/>
    </dxf>
  </rfmt>
  <rfmt sheetId="16" sqref="D50">
    <dxf>
      <numFmt numFmtId="179" formatCode="#,##0.000000"/>
    </dxf>
  </rfmt>
  <rfmt sheetId="16" sqref="D50">
    <dxf>
      <numFmt numFmtId="172" formatCode="#,##0.00000"/>
    </dxf>
  </rfmt>
  <rfmt sheetId="16" sqref="D7">
    <dxf>
      <numFmt numFmtId="2" formatCode="0.00"/>
    </dxf>
  </rfmt>
  <rfmt sheetId="16" sqref="D7">
    <dxf>
      <numFmt numFmtId="183" formatCode="0.000"/>
    </dxf>
  </rfmt>
  <rfmt sheetId="16" sqref="D7">
    <dxf>
      <numFmt numFmtId="174" formatCode="0.0000"/>
    </dxf>
  </rfmt>
  <rfmt sheetId="16" sqref="D7">
    <dxf>
      <numFmt numFmtId="168" formatCode="0.00000"/>
    </dxf>
  </rfmt>
  <rcc rId="30296" sId="16" numFmtId="4">
    <oc r="D16">
      <v>334.3005</v>
    </oc>
    <nc r="D16">
      <v>342.68743999999998</v>
    </nc>
  </rcc>
  <rcc rId="30297" sId="16" numFmtId="34">
    <oc r="D57">
      <v>490.76920000000001</v>
    </oc>
    <nc r="D57">
      <v>602.03583000000003</v>
    </nc>
  </rcc>
  <rcc rId="30298" sId="16" numFmtId="34">
    <oc r="D62">
      <v>0</v>
    </oc>
    <nc r="D62">
      <v>6</v>
    </nc>
  </rcc>
  <rcc rId="30299" sId="16" numFmtId="34">
    <oc r="D64">
      <v>26.766729999999999</v>
    </oc>
    <nc r="D64">
      <v>28.482790000000001</v>
    </nc>
  </rcc>
  <rcc rId="30300" sId="16" numFmtId="34">
    <oc r="C68">
      <v>26</v>
    </oc>
    <nc r="C68">
      <v>27</v>
    </nc>
  </rcc>
  <rcc rId="30301" sId="16" numFmtId="34">
    <oc r="C69">
      <v>18</v>
    </oc>
    <nc r="C69">
      <v>29.347999999999999</v>
    </nc>
  </rcc>
  <rcc rId="30302" sId="16" numFmtId="34">
    <oc r="C73">
      <v>713.48299999999995</v>
    </oc>
    <nc r="C73">
      <v>706.35299999999995</v>
    </nc>
  </rcc>
  <rcc rId="30303" sId="16" numFmtId="34">
    <oc r="D73">
      <v>111.583</v>
    </oc>
    <nc r="D73">
      <v>120.41312000000001</v>
    </nc>
  </rcc>
  <rcc rId="30304" sId="16" numFmtId="34">
    <oc r="C75">
      <v>60</v>
    </oc>
    <nc r="C75">
      <v>80.8</v>
    </nc>
  </rcc>
  <rcc rId="30305" sId="16" numFmtId="34">
    <oc r="C79">
      <v>429.15300000000002</v>
    </oc>
    <nc r="C79">
      <v>403.13499999999999</v>
    </nc>
  </rcc>
  <rcc rId="30306" sId="16" numFmtId="34">
    <oc r="D79">
      <v>78.794430000000006</v>
    </oc>
    <nc r="D79">
      <v>94.318629999999999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2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5.xml><?xml version="1.0" encoding="utf-8"?>
<revisions xmlns="http://schemas.openxmlformats.org/spreadsheetml/2006/main" xmlns:r="http://schemas.openxmlformats.org/officeDocument/2006/relationships">
  <rcc rId="31666" sId="10">
    <oc r="D54" t="inlineStr">
      <is>
        <t>исполнено на 01.07.2020 г.</t>
      </is>
    </oc>
    <nc r="D54" t="inlineStr">
      <is>
        <t>исполнено на 01.08.2020 г.</t>
      </is>
    </nc>
  </rcc>
  <rcc rId="31667" sId="10">
    <oc r="D3" t="inlineStr">
      <is>
        <t>исполнен на 01.07.2020 г.</t>
      </is>
    </oc>
    <nc r="D3" t="inlineStr">
      <is>
        <t>исполнен на 01.08.2020 г.</t>
      </is>
    </nc>
  </rcc>
  <rcc rId="31668" sId="10">
    <oc r="A1" t="inlineStr">
      <is>
        <t xml:space="preserve">                     Анализ исполнения бюджета Орининского сельского поселения на 01.07.2020 г.</t>
      </is>
    </oc>
    <nc r="A1" t="inlineStr">
      <is>
        <t xml:space="preserve">                     Анализ исполнения бюджета Орининского сельского поселения на 01.08.2020 г.</t>
      </is>
    </nc>
  </rcc>
  <rcc rId="31669" sId="10" numFmtId="4">
    <oc r="D6">
      <v>91.659509999999997</v>
    </oc>
    <nc r="D6">
      <v>114.78382000000001</v>
    </nc>
  </rcc>
  <rcc rId="31670" sId="10" numFmtId="4">
    <oc r="D8">
      <v>101.01644</v>
    </oc>
    <nc r="D8">
      <v>118.95972999999999</v>
    </nc>
  </rcc>
  <rcc rId="31671" sId="10" numFmtId="4">
    <oc r="D9">
      <v>0.66093000000000002</v>
    </oc>
    <nc r="D9">
      <v>0.77720999999999996</v>
    </nc>
  </rcc>
  <rcc rId="31672" sId="10" numFmtId="4">
    <oc r="D10">
      <v>131.64185000000001</v>
    </oc>
    <nc r="D10">
      <v>156.94517999999999</v>
    </nc>
  </rcc>
  <rcc rId="31673" sId="10" numFmtId="4">
    <oc r="D11">
      <v>-20.105740000000001</v>
    </oc>
    <nc r="D11">
      <v>-23.544160000000002</v>
    </nc>
  </rcc>
  <rcc rId="31674" sId="10" numFmtId="4">
    <oc r="D15">
      <v>13.500170000000001</v>
    </oc>
    <nc r="D15">
      <v>34.73366</v>
    </nc>
  </rcc>
  <rcc rId="31675" sId="10" numFmtId="4">
    <oc r="D16">
      <v>140.11551</v>
    </oc>
    <nc r="D16">
      <v>156.09208000000001</v>
    </nc>
  </rcc>
  <rcc rId="31676" sId="10" numFmtId="4">
    <oc r="D27">
      <v>58.42792</v>
    </oc>
    <nc r="D27">
      <v>53.92792</v>
    </nc>
  </rcc>
  <rcc rId="31677" sId="10" numFmtId="4">
    <oc r="D28">
      <v>22.5</v>
    </oc>
    <nc r="D28">
      <v>31.5</v>
    </nc>
  </rcc>
  <rcc rId="31678" sId="10" numFmtId="4">
    <oc r="D30">
      <v>3.2743799999999998</v>
    </oc>
    <nc r="D30">
      <v>3.7541699999999998</v>
    </nc>
  </rcc>
  <rcc rId="31679" sId="10" numFmtId="4">
    <oc r="D41">
      <v>798.48599999999999</v>
    </oc>
    <nc r="D41">
      <v>931.56700000000001</v>
    </nc>
  </rcc>
  <rcc rId="31680" sId="10" numFmtId="4">
    <oc r="C43">
      <v>3828.3399899999999</v>
    </oc>
    <nc r="C43">
      <v>5647.0599899999997</v>
    </nc>
  </rcc>
  <rcc rId="31681" sId="10" numFmtId="4">
    <oc r="D45">
      <v>90.099900000000005</v>
    </oc>
    <nc r="D45">
      <v>105.1999</v>
    </nc>
  </rcc>
  <rcc rId="31682" sId="10" numFmtId="4">
    <oc r="C46">
      <v>6868.4864200000002</v>
    </oc>
    <nc r="C46">
      <v>8268.4864199999993</v>
    </nc>
  </rcc>
  <rcc rId="31683" sId="10" numFmtId="4">
    <oc r="D37">
      <v>0</v>
    </oc>
    <nc r="D37">
      <v>13.47578</v>
    </nc>
  </rcc>
  <rcc rId="31684" sId="10" numFmtId="34">
    <oc r="D58">
      <v>614.61955999999998</v>
    </oc>
    <nc r="D58">
      <v>775.04700000000003</v>
    </nc>
  </rcc>
  <rcc rId="31685" sId="10" numFmtId="34">
    <oc r="D61">
      <v>0</v>
    </oc>
    <nc r="D61">
      <v>42</v>
    </nc>
  </rcc>
  <rcc rId="31686" sId="10" numFmtId="34">
    <oc r="D63">
      <v>5</v>
    </oc>
    <nc r="D63">
      <v>6</v>
    </nc>
  </rcc>
  <rcc rId="31687" sId="10" numFmtId="34">
    <oc r="D65">
      <v>82.971000000000004</v>
    </oc>
    <nc r="D65">
      <v>98.765000000000001</v>
    </nc>
  </rcc>
  <rcc rId="31688" sId="10" numFmtId="34">
    <oc r="D70">
      <v>3</v>
    </oc>
    <nc r="D70">
      <v>4.5</v>
    </nc>
  </rcc>
  <rcc rId="31689" sId="10" numFmtId="34">
    <oc r="C74">
      <v>1182.6652999999999</v>
    </oc>
    <nc r="C74">
      <v>0</v>
    </nc>
  </rcc>
  <rcc rId="31690" sId="10" numFmtId="34">
    <oc r="D74">
      <v>31.57</v>
    </oc>
    <nc r="D74">
      <v>0</v>
    </nc>
  </rcc>
  <rcc rId="31691" sId="10" numFmtId="34">
    <nc r="C79">
      <v>3001.3852999999999</v>
    </nc>
  </rcc>
  <rcc rId="31692" sId="10" numFmtId="34">
    <nc r="D79">
      <v>63.47</v>
    </nc>
  </rcc>
  <rcc rId="31693" sId="10" numFmtId="34">
    <oc r="C80">
      <v>7379.5984200000003</v>
    </oc>
    <nc r="C80">
      <v>8779.5984200000003</v>
    </nc>
  </rcc>
  <rcc rId="31694" sId="10" numFmtId="34">
    <oc r="D80">
      <v>355.60752000000002</v>
    </oc>
    <nc r="D80">
      <v>368.01823000000002</v>
    </nc>
  </rcc>
  <rcc rId="31695" sId="10" numFmtId="34">
    <oc r="D83">
      <v>529.928</v>
    </oc>
    <nc r="D83">
      <v>634.428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userNames.xml><?xml version="1.0" encoding="utf-8"?>
<users xmlns="http://schemas.openxmlformats.org/spreadsheetml/2006/main" xmlns:r="http://schemas.openxmlformats.org/officeDocument/2006/relationships" count="10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  <userInfo guid="{C3A54AAB-AA06-4F84-97E7-7473AAF37281}" name="morgau_fin7" id="-1071139128" dateTime="2020-04-16T10:05:41"/>
  <userInfo guid="{40923457-8ACF-46D0-9CCD-9CE9410AA7B1}" name="morgau_fin3" id="-534281031" dateTime="2020-07-06T15:25:50"/>
  <userInfo guid="{E55F8AB2-AAA7-4AD7-A1AE-817C78058117}" name="morgau_fin7" id="-1071127922" dateTime="2020-07-14T16:21:46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1.bin"/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view="pageBreakPreview" zoomScale="80" zoomScaleNormal="100" zoomScaleSheetLayoutView="80" workbookViewId="0">
      <selection activeCell="I4" sqref="I4:J41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502" t="s">
        <v>420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123"/>
      <c r="M1" s="123"/>
      <c r="N1" s="123"/>
      <c r="O1" s="123"/>
    </row>
    <row r="2" spans="1:15" ht="33.75" customHeight="1">
      <c r="A2" s="500" t="s">
        <v>177</v>
      </c>
      <c r="B2" s="501" t="s">
        <v>178</v>
      </c>
      <c r="C2" s="497" t="s">
        <v>179</v>
      </c>
      <c r="D2" s="498"/>
      <c r="E2" s="498"/>
      <c r="F2" s="497" t="s">
        <v>180</v>
      </c>
      <c r="G2" s="498"/>
      <c r="H2" s="498"/>
      <c r="I2" s="497" t="s">
        <v>181</v>
      </c>
      <c r="J2" s="498"/>
      <c r="K2" s="503"/>
    </row>
    <row r="3" spans="1:15" ht="53.25" customHeight="1">
      <c r="A3" s="500"/>
      <c r="B3" s="501"/>
      <c r="C3" s="78" t="s">
        <v>404</v>
      </c>
      <c r="D3" s="78" t="s">
        <v>417</v>
      </c>
      <c r="E3" s="138" t="s">
        <v>316</v>
      </c>
      <c r="F3" s="78" t="s">
        <v>404</v>
      </c>
      <c r="G3" s="78" t="s">
        <v>417</v>
      </c>
      <c r="H3" s="138" t="s">
        <v>316</v>
      </c>
      <c r="I3" s="78" t="s">
        <v>404</v>
      </c>
      <c r="J3" s="78" t="s">
        <v>417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185580.00869000002</v>
      </c>
      <c r="D4" s="201">
        <f>SUM(D5:D13)</f>
        <v>89250.68435000001</v>
      </c>
      <c r="E4" s="201">
        <f>D4/C4*100</f>
        <v>48.092833371447774</v>
      </c>
      <c r="F4" s="201">
        <f>SUM(F5:F13)</f>
        <v>147500</v>
      </c>
      <c r="G4" s="201">
        <f>SUM(G5:G13)</f>
        <v>75715.440219999989</v>
      </c>
      <c r="H4" s="201">
        <f>G4/F4*100</f>
        <v>51.332501844067792</v>
      </c>
      <c r="I4" s="201">
        <f>I5+I7+I6+I8+I10+I11+I12+I13</f>
        <v>38080.008690000002</v>
      </c>
      <c r="J4" s="201">
        <f>J5+J6+J7+J8+J10+J11+J12+J13</f>
        <v>13535.244130000001</v>
      </c>
      <c r="K4" s="201">
        <f>J4/I4*100</f>
        <v>35.54422542333721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129527</v>
      </c>
      <c r="D5" s="202">
        <f t="shared" ref="D5:D13" si="1">G5+J5</f>
        <v>66530.406740000006</v>
      </c>
      <c r="E5" s="203">
        <f t="shared" ref="E5:E12" si="2">D5/C5*100</f>
        <v>51.364122337427723</v>
      </c>
      <c r="F5" s="202">
        <f>район!C5</f>
        <v>123798.5</v>
      </c>
      <c r="G5" s="202">
        <f>район!D5</f>
        <v>63480.254520000002</v>
      </c>
      <c r="H5" s="203">
        <f t="shared" ref="H5:H41" si="3">G5/F5*100</f>
        <v>51.277078898371144</v>
      </c>
      <c r="I5" s="202">
        <f>Справка!I31</f>
        <v>5728.5</v>
      </c>
      <c r="J5" s="202">
        <f>Справка!J31</f>
        <v>3050.1522199999999</v>
      </c>
      <c r="K5" s="203">
        <f t="shared" ref="K5:K12" si="4">J5/I5*100</f>
        <v>53.245216374268999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7518.4583700000003</v>
      </c>
      <c r="E6" s="203">
        <f t="shared" si="2"/>
        <v>51.342614025143931</v>
      </c>
      <c r="F6" s="202">
        <f>район!C7</f>
        <v>5337</v>
      </c>
      <c r="G6" s="202">
        <f>район!D7</f>
        <v>2740.1532300000003</v>
      </c>
      <c r="H6" s="203">
        <f t="shared" si="3"/>
        <v>51.342575042158522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4778.3051400000004</v>
      </c>
      <c r="K6" s="203">
        <f t="shared" si="4"/>
        <v>51.342636380242205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6699.4470500000007</v>
      </c>
      <c r="E7" s="203">
        <f t="shared" si="2"/>
        <v>52.341474666979181</v>
      </c>
      <c r="F7" s="202">
        <f>район!C12</f>
        <v>12264.5</v>
      </c>
      <c r="G7" s="202">
        <f>район!D12</f>
        <v>6183.3480200000004</v>
      </c>
      <c r="H7" s="203">
        <f t="shared" si="3"/>
        <v>50.416633535814746</v>
      </c>
      <c r="I7" s="202">
        <f>Справка!X31</f>
        <v>535</v>
      </c>
      <c r="J7" s="202">
        <f>Справка!Y31</f>
        <v>516.09902999999997</v>
      </c>
      <c r="K7" s="203">
        <f t="shared" si="4"/>
        <v>96.467108411214952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764.36382000000015</v>
      </c>
      <c r="E8" s="203">
        <f t="shared" si="2"/>
        <v>14.226015633724179</v>
      </c>
      <c r="F8" s="202"/>
      <c r="G8" s="202"/>
      <c r="H8" s="203"/>
      <c r="I8" s="202">
        <f>Справка!AA31</f>
        <v>5373</v>
      </c>
      <c r="J8" s="202">
        <f>Справка!AB31</f>
        <v>764.36382000000015</v>
      </c>
      <c r="K8" s="203">
        <f t="shared" si="4"/>
        <v>14.226015633724179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462.21125999999998</v>
      </c>
      <c r="E9" s="203">
        <f t="shared" si="2"/>
        <v>20.096141739130434</v>
      </c>
      <c r="F9" s="202">
        <f>район!C17</f>
        <v>2300</v>
      </c>
      <c r="G9" s="202">
        <f>район!D20</f>
        <v>462.21125999999998</v>
      </c>
      <c r="H9" s="203">
        <f t="shared" si="3"/>
        <v>20.096141739130434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4384.8139199999996</v>
      </c>
      <c r="E10" s="203">
        <f t="shared" si="2"/>
        <v>25.761489949511905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4384.8139199999996</v>
      </c>
      <c r="K10" s="203">
        <f t="shared" si="4"/>
        <v>25.761489949511905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1219.3676399999999</v>
      </c>
      <c r="E11" s="203">
        <f t="shared" si="2"/>
        <v>110.85160363636363</v>
      </c>
      <c r="F11" s="202">
        <f>район!C22</f>
        <v>1100</v>
      </c>
      <c r="G11" s="202">
        <f>район!D22</f>
        <v>1219.3676399999999</v>
      </c>
      <c r="H11" s="203">
        <f t="shared" si="3"/>
        <v>110.85160363636363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1671.61555</v>
      </c>
      <c r="E12" s="203">
        <f t="shared" si="2"/>
        <v>59.361347656249997</v>
      </c>
      <c r="F12" s="202">
        <f>район!C24</f>
        <v>2700</v>
      </c>
      <c r="G12" s="202">
        <f>район!D24</f>
        <v>1630.10555</v>
      </c>
      <c r="H12" s="203">
        <f t="shared" si="3"/>
        <v>60.374279629629633</v>
      </c>
      <c r="I12" s="202">
        <f>Справка!AG31</f>
        <v>116</v>
      </c>
      <c r="J12" s="202">
        <f>Справка!AH31</f>
        <v>41.51</v>
      </c>
      <c r="K12" s="203">
        <f t="shared" si="4"/>
        <v>35.78448275862069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</v>
      </c>
      <c r="E13" s="203"/>
      <c r="F13" s="202">
        <f>район!C28</f>
        <v>0</v>
      </c>
      <c r="G13" s="202">
        <f>район!D28</f>
        <v>0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24906.553</v>
      </c>
      <c r="D14" s="201">
        <f>SUM(D15:D21)</f>
        <v>9917.9770500000013</v>
      </c>
      <c r="E14" s="201">
        <f t="shared" ref="E14:E39" si="5">D14/C14*100</f>
        <v>39.820753397710241</v>
      </c>
      <c r="F14" s="201">
        <f>F15+F16+F17+F18+F20+F21+F19</f>
        <v>20634</v>
      </c>
      <c r="G14" s="201">
        <f>G15+G16+G17+G18+G20+G21+G19</f>
        <v>7680.6871700000002</v>
      </c>
      <c r="H14" s="201">
        <f t="shared" si="3"/>
        <v>37.223452408645926</v>
      </c>
      <c r="I14" s="204">
        <f>I15+I16+I17+I18+I20+I21+I26</f>
        <v>4272.5529999999999</v>
      </c>
      <c r="J14" s="204">
        <f>J15+J16+J17+J18+J20+J21+J26</f>
        <v>2237.2898799999998</v>
      </c>
      <c r="K14" s="201">
        <f>J14/I14*100</f>
        <v>52.3642393669546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13340.553</v>
      </c>
      <c r="D15" s="202">
        <f t="shared" si="6"/>
        <v>5594.7075000000004</v>
      </c>
      <c r="E15" s="202">
        <f t="shared" si="5"/>
        <v>41.937598089074726</v>
      </c>
      <c r="F15" s="202">
        <f>район!C34</f>
        <v>9900</v>
      </c>
      <c r="G15" s="202">
        <f>район!D34</f>
        <v>4045.8105500000001</v>
      </c>
      <c r="H15" s="202">
        <f t="shared" si="3"/>
        <v>40.866773232323233</v>
      </c>
      <c r="I15" s="202">
        <f>Справка!AP31+Справка!AS31+Справка!AM31</f>
        <v>3440.5529999999999</v>
      </c>
      <c r="J15" s="202">
        <f>Справка!AQ31+Справка!AT31+Справка!AN31</f>
        <v>1548.8969499999998</v>
      </c>
      <c r="K15" s="203">
        <f>J15/I15*100</f>
        <v>45.018837088107631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383.63380999999998</v>
      </c>
      <c r="E16" s="202">
        <f t="shared" si="5"/>
        <v>69.751601818181825</v>
      </c>
      <c r="F16" s="202">
        <f>район!C43</f>
        <v>550</v>
      </c>
      <c r="G16" s="202">
        <f>район!D43</f>
        <v>383.63380999999998</v>
      </c>
      <c r="H16" s="202">
        <f t="shared" si="3"/>
        <v>69.751601818181825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479.30629000000005</v>
      </c>
      <c r="E17" s="202">
        <f>D17/C17*100</f>
        <v>67.603143864598039</v>
      </c>
      <c r="F17" s="202">
        <f>район!C45</f>
        <v>84</v>
      </c>
      <c r="G17" s="202">
        <f>район!D45</f>
        <v>0</v>
      </c>
      <c r="H17" s="202">
        <f t="shared" si="3"/>
        <v>0</v>
      </c>
      <c r="I17" s="202">
        <f>Справка!AY31</f>
        <v>625</v>
      </c>
      <c r="J17" s="202">
        <f>Справка!AZ31</f>
        <v>479.30629000000005</v>
      </c>
      <c r="K17" s="203">
        <f>J17/I17*100</f>
        <v>76.689006400000011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2081.9686799999999</v>
      </c>
      <c r="E18" s="202">
        <f t="shared" si="5"/>
        <v>44.231329509241554</v>
      </c>
      <c r="F18" s="202">
        <f>район!C48</f>
        <v>4500</v>
      </c>
      <c r="G18" s="202">
        <f>район!D48</f>
        <v>1913.9291800000001</v>
      </c>
      <c r="H18" s="202">
        <f t="shared" si="3"/>
        <v>42.53175955555556</v>
      </c>
      <c r="I18" s="202">
        <f>Справка!BE31</f>
        <v>207</v>
      </c>
      <c r="J18" s="202">
        <f>Справка!BF31</f>
        <v>168.03949999999998</v>
      </c>
      <c r="K18" s="203">
        <f>J18/I18*100</f>
        <v>81.178502415458937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1362.1945499999999</v>
      </c>
      <c r="E20" s="202">
        <f t="shared" si="5"/>
        <v>24.324902678571426</v>
      </c>
      <c r="F20" s="202">
        <f>район!C53</f>
        <v>5600</v>
      </c>
      <c r="G20" s="202">
        <f>район!D53</f>
        <v>1337.3136299999999</v>
      </c>
      <c r="H20" s="202">
        <f t="shared" si="3"/>
        <v>23.880600535714283</v>
      </c>
      <c r="I20" s="202">
        <f>Справка!BN31</f>
        <v>0</v>
      </c>
      <c r="J20" s="202">
        <f>Справка!BO31</f>
        <v>24.880920000000003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16.166219999999999</v>
      </c>
      <c r="E21" s="202"/>
      <c r="F21" s="202">
        <f>район!C59</f>
        <v>0</v>
      </c>
      <c r="G21" s="202">
        <f>район!D59</f>
        <v>0</v>
      </c>
      <c r="H21" s="202"/>
      <c r="I21" s="202">
        <f>Справка!BQ31</f>
        <v>0</v>
      </c>
      <c r="J21" s="202">
        <f>Справка!BR31</f>
        <v>16.166219999999999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1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210486.56169</v>
      </c>
      <c r="D23" s="204">
        <f>SUM(D4,D14,)</f>
        <v>99168.661400000012</v>
      </c>
      <c r="E23" s="201">
        <f t="shared" si="5"/>
        <v>47.11401079659111</v>
      </c>
      <c r="F23" s="204">
        <f>SUM(F4,F14,)</f>
        <v>168134</v>
      </c>
      <c r="G23" s="204">
        <f>SUM(G4,G14,G22)</f>
        <v>83396.127389999994</v>
      </c>
      <c r="H23" s="201">
        <f t="shared" si="3"/>
        <v>49.60098932399157</v>
      </c>
      <c r="I23" s="204">
        <f>I4+I14</f>
        <v>42352.561690000002</v>
      </c>
      <c r="J23" s="204">
        <f>J4+J14</f>
        <v>15772.534010000001</v>
      </c>
      <c r="K23" s="201">
        <f>J23/I23*100</f>
        <v>37.241038984718848</v>
      </c>
    </row>
    <row r="24" spans="1:13" ht="32.25" customHeight="1">
      <c r="A24" s="79" t="s">
        <v>196</v>
      </c>
      <c r="B24" s="76">
        <v>20200</v>
      </c>
      <c r="C24" s="205">
        <v>710744.69145000004</v>
      </c>
      <c r="D24" s="205">
        <v>248101.79834000001</v>
      </c>
      <c r="E24" s="204">
        <f t="shared" si="5"/>
        <v>34.90730234422773</v>
      </c>
      <c r="F24" s="204">
        <f>район!C63</f>
        <v>732231.13566000003</v>
      </c>
      <c r="G24" s="204">
        <f>SUM(район!D63)</f>
        <v>255179.64818999998</v>
      </c>
      <c r="H24" s="201">
        <f t="shared" si="3"/>
        <v>34.849603596819549</v>
      </c>
      <c r="I24" s="204">
        <f>Справка!BZ31</f>
        <v>168956.12129999997</v>
      </c>
      <c r="J24" s="204">
        <f>Справка!CA31</f>
        <v>29798.530999999999</v>
      </c>
      <c r="K24" s="201">
        <f t="shared" ref="K24:K38" si="8">J24/I24*100</f>
        <v>17.636846046607253</v>
      </c>
    </row>
    <row r="25" spans="1:13" ht="33" customHeight="1">
      <c r="A25" s="79" t="s">
        <v>288</v>
      </c>
      <c r="B25" s="76">
        <v>20700</v>
      </c>
      <c r="C25" s="206">
        <f>F25+I25</f>
        <v>3420.5557900000003</v>
      </c>
      <c r="D25" s="206">
        <f>G25+J25</f>
        <v>3274.7141499999998</v>
      </c>
      <c r="E25" s="204">
        <f t="shared" si="5"/>
        <v>95.736317459683931</v>
      </c>
      <c r="F25" s="204"/>
      <c r="G25" s="204"/>
      <c r="H25" s="201"/>
      <c r="I25" s="204">
        <f>Справка!CR31</f>
        <v>3420.5557900000003</v>
      </c>
      <c r="J25" s="204">
        <f>Справка!CS31</f>
        <v>3274.7141499999998</v>
      </c>
      <c r="K25" s="201">
        <f t="shared" si="8"/>
        <v>95.736317459683931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-52648.824059999999</v>
      </c>
      <c r="E26" s="204"/>
      <c r="F26" s="203">
        <f>район!C71</f>
        <v>-52617.294300000001</v>
      </c>
      <c r="G26" s="203">
        <f>район!D71</f>
        <v>-52648.824059999999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921231.25314000004</v>
      </c>
      <c r="D27" s="455">
        <f>D24+D23</f>
        <v>347270.45974000002</v>
      </c>
      <c r="E27" s="208">
        <f t="shared" si="5"/>
        <v>37.696339388870598</v>
      </c>
      <c r="F27" s="455">
        <f>F24+F23</f>
        <v>900365.13566000003</v>
      </c>
      <c r="G27" s="208">
        <f>G24+G23</f>
        <v>338575.77557999996</v>
      </c>
      <c r="H27" s="208">
        <f t="shared" si="3"/>
        <v>37.604274329415446</v>
      </c>
      <c r="I27" s="208">
        <f>I24+I23</f>
        <v>211308.68298999997</v>
      </c>
      <c r="J27" s="208">
        <f>J24+J23</f>
        <v>45571.065009999998</v>
      </c>
      <c r="K27" s="207">
        <f t="shared" si="8"/>
        <v>21.566110944980245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991136.66521000001</v>
      </c>
      <c r="D28" s="208">
        <f>SUM(D29:D41)</f>
        <v>393531.82420999999</v>
      </c>
      <c r="E28" s="208">
        <f t="shared" si="5"/>
        <v>39.705102033191281</v>
      </c>
      <c r="F28" s="208">
        <f>SUM(F29+F30+F31+F32+F33+F34+F35+F36+F37+F38+F39+F40+F41)</f>
        <v>963511.7805799999</v>
      </c>
      <c r="G28" s="208">
        <f>SUM(G29:G41)</f>
        <v>388643.16431999998</v>
      </c>
      <c r="H28" s="208">
        <f t="shared" si="3"/>
        <v>40.336109236365594</v>
      </c>
      <c r="I28" s="208">
        <f>I29+I30+I31+I32+I33+I34+I35+I36+I37+I38+I39+I40+I41</f>
        <v>218067.45014000006</v>
      </c>
      <c r="J28" s="208">
        <f>J29+J30+J31+J32+J33+J34+J35+J36+J37+J38+J39+J40+J41</f>
        <v>41765.040739999997</v>
      </c>
      <c r="K28" s="207">
        <f t="shared" si="8"/>
        <v>19.1523497492114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73975.249120000008</v>
      </c>
      <c r="D29" s="496">
        <f>G29+J29</f>
        <v>38645.782510000005</v>
      </c>
      <c r="E29" s="210">
        <f t="shared" si="5"/>
        <v>52.241503705259838</v>
      </c>
      <c r="F29" s="202">
        <f>район!C78</f>
        <v>49989.226119999999</v>
      </c>
      <c r="G29" s="210">
        <f>район!D78</f>
        <v>26010.34476</v>
      </c>
      <c r="H29" s="211">
        <f t="shared" si="3"/>
        <v>52.031901229200308</v>
      </c>
      <c r="I29" s="211">
        <f>Справка!DJ31</f>
        <v>23986.023000000005</v>
      </c>
      <c r="J29" s="211">
        <f>Справка!DK31</f>
        <v>12635.437750000001</v>
      </c>
      <c r="K29" s="211">
        <f t="shared" si="8"/>
        <v>52.678335837500022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1185.6460999999997</v>
      </c>
      <c r="E30" s="210">
        <f t="shared" si="5"/>
        <v>54.683428650493482</v>
      </c>
      <c r="F30" s="202">
        <f>район!C86</f>
        <v>2168.1999999999998</v>
      </c>
      <c r="G30" s="210">
        <f>район!D86</f>
        <v>1262.4000000000001</v>
      </c>
      <c r="H30" s="211">
        <f t="shared" si="3"/>
        <v>58.223411124435017</v>
      </c>
      <c r="I30" s="211">
        <f>Справка!DY31</f>
        <v>2168.2000000000003</v>
      </c>
      <c r="J30" s="211">
        <f>Справка!DZ31</f>
        <v>1185.6460999999997</v>
      </c>
      <c r="K30" s="211">
        <f t="shared" si="8"/>
        <v>54.683428650493482</v>
      </c>
    </row>
    <row r="31" spans="1:13" ht="33" customHeight="1">
      <c r="A31" s="81" t="s">
        <v>201</v>
      </c>
      <c r="B31" s="82" t="s">
        <v>47</v>
      </c>
      <c r="C31" s="258">
        <f>F31+I31</f>
        <v>5328.6798699999999</v>
      </c>
      <c r="D31" s="258">
        <f>G31+J31</f>
        <v>2954.3551699999998</v>
      </c>
      <c r="E31" s="210">
        <f t="shared" si="5"/>
        <v>55.442534400175923</v>
      </c>
      <c r="F31" s="202">
        <f>район!C88</f>
        <v>5094.6000000000004</v>
      </c>
      <c r="G31" s="210">
        <f>район!D88</f>
        <v>2872.2181399999999</v>
      </c>
      <c r="H31" s="211">
        <f t="shared" si="3"/>
        <v>56.377696776979548</v>
      </c>
      <c r="I31" s="211">
        <f>Справка!EB31</f>
        <v>234.07987</v>
      </c>
      <c r="J31" s="211">
        <f>Справка!EC31</f>
        <v>82.137029999999996</v>
      </c>
      <c r="K31" s="211">
        <f t="shared" si="8"/>
        <v>35.089318017820155</v>
      </c>
    </row>
    <row r="32" spans="1:13" ht="30" customHeight="1">
      <c r="A32" s="81" t="s">
        <v>202</v>
      </c>
      <c r="B32" s="82" t="s">
        <v>55</v>
      </c>
      <c r="C32" s="209">
        <v>132450.68432</v>
      </c>
      <c r="D32" s="209">
        <v>34413.717790000002</v>
      </c>
      <c r="E32" s="210">
        <f t="shared" si="5"/>
        <v>25.982287646666048</v>
      </c>
      <c r="F32" s="202">
        <f>район!C94</f>
        <v>107786.55794999999</v>
      </c>
      <c r="G32" s="210">
        <f>район!D94</f>
        <v>31599.096460000001</v>
      </c>
      <c r="H32" s="211">
        <f t="shared" si="3"/>
        <v>29.316361020321462</v>
      </c>
      <c r="I32" s="211">
        <f>Справка!EE31</f>
        <v>56941.326369999995</v>
      </c>
      <c r="J32" s="211">
        <f>Справка!EF31</f>
        <v>7764.7701299999999</v>
      </c>
      <c r="K32" s="211">
        <f t="shared" si="8"/>
        <v>13.63644056962279</v>
      </c>
    </row>
    <row r="33" spans="1:12" ht="30" customHeight="1">
      <c r="A33" s="81" t="s">
        <v>203</v>
      </c>
      <c r="B33" s="82" t="s">
        <v>65</v>
      </c>
      <c r="C33" s="209">
        <v>108492.17013</v>
      </c>
      <c r="D33" s="209">
        <v>8895.5915800000002</v>
      </c>
      <c r="E33" s="210">
        <f t="shared" si="5"/>
        <v>8.1992936166185242</v>
      </c>
      <c r="F33" s="202">
        <f>район!C101</f>
        <v>76796.503360000002</v>
      </c>
      <c r="G33" s="210">
        <f>район!D101</f>
        <v>327.34667999999999</v>
      </c>
      <c r="H33" s="211">
        <f t="shared" si="3"/>
        <v>0.42625206315122521</v>
      </c>
      <c r="I33" s="211">
        <f>Справка!EH31</f>
        <v>91670.991630000019</v>
      </c>
      <c r="J33" s="211">
        <f>Справка!EI31</f>
        <v>8568.2448999999997</v>
      </c>
      <c r="K33" s="211">
        <f t="shared" si="8"/>
        <v>9.3467352623204061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50</v>
      </c>
      <c r="E34" s="210">
        <f t="shared" si="5"/>
        <v>100</v>
      </c>
      <c r="F34" s="202">
        <f>район!C105</f>
        <v>50</v>
      </c>
      <c r="G34" s="210">
        <f>район!D105</f>
        <v>50</v>
      </c>
      <c r="H34" s="211">
        <f t="shared" si="3"/>
        <v>100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510895.3321</v>
      </c>
      <c r="D35" s="206">
        <f>G35</f>
        <v>242951.62443999999</v>
      </c>
      <c r="E35" s="210">
        <f t="shared" si="5"/>
        <v>47.554089688266302</v>
      </c>
      <c r="F35" s="202">
        <f>район!C107</f>
        <v>510895.3321</v>
      </c>
      <c r="G35" s="210">
        <f>район!D107</f>
        <v>242951.62443999999</v>
      </c>
      <c r="H35" s="211">
        <f t="shared" si="3"/>
        <v>47.554089688266302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79476.391990000004</v>
      </c>
      <c r="D36" s="209">
        <v>39232.309359999999</v>
      </c>
      <c r="E36" s="210">
        <f t="shared" si="5"/>
        <v>49.363475590256215</v>
      </c>
      <c r="F36" s="202">
        <f>район!C113</f>
        <v>76876.346990000005</v>
      </c>
      <c r="G36" s="210">
        <f>район!D113</f>
        <v>38109.685530000002</v>
      </c>
      <c r="H36" s="211">
        <f t="shared" si="3"/>
        <v>49.572706069081654</v>
      </c>
      <c r="I36" s="211">
        <f>Справка!EK31</f>
        <v>42895.858700000004</v>
      </c>
      <c r="J36" s="211">
        <f>Справка!EL31</f>
        <v>11475.187829999999</v>
      </c>
      <c r="K36" s="211">
        <f t="shared" si="8"/>
        <v>26.751271982346392</v>
      </c>
      <c r="L36" s="83"/>
    </row>
    <row r="37" spans="1:12" ht="30" customHeight="1">
      <c r="A37" s="81" t="s">
        <v>207</v>
      </c>
      <c r="B37" s="82" t="s">
        <v>208</v>
      </c>
      <c r="C37" s="209">
        <v>39369.292110000002</v>
      </c>
      <c r="D37" s="209">
        <v>20903.843870000001</v>
      </c>
      <c r="E37" s="210">
        <f t="shared" si="5"/>
        <v>53.096824325907342</v>
      </c>
      <c r="F37" s="202">
        <f>район!C116</f>
        <v>39369.292109999995</v>
      </c>
      <c r="G37" s="210">
        <f>район!D116</f>
        <v>20903.843869999997</v>
      </c>
      <c r="H37" s="211">
        <f t="shared" si="3"/>
        <v>53.096824325907342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38885.665569999997</v>
      </c>
      <c r="D38" s="209">
        <v>4298.9533899999997</v>
      </c>
      <c r="E38" s="210">
        <f t="shared" si="5"/>
        <v>11.055367902244702</v>
      </c>
      <c r="F38" s="202">
        <f>район!C121</f>
        <v>38714.695</v>
      </c>
      <c r="G38" s="210">
        <f>район!D121</f>
        <v>4245.3363900000004</v>
      </c>
      <c r="H38" s="211">
        <f t="shared" si="3"/>
        <v>10.965697624635814</v>
      </c>
      <c r="I38" s="211">
        <f>Справка!EQ31</f>
        <v>170.97057000000001</v>
      </c>
      <c r="J38" s="211">
        <f>Справка!ER31</f>
        <v>53.617000000000004</v>
      </c>
      <c r="K38" s="211">
        <f t="shared" si="8"/>
        <v>31.360368044628967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район!C127</f>
        <v>45</v>
      </c>
      <c r="G39" s="210">
        <f>район!D127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район!C129</f>
        <v>0</v>
      </c>
      <c r="G40" s="210">
        <f>район!D129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район!C131</f>
        <v>55726.026949999999</v>
      </c>
      <c r="G41" s="210">
        <f>район!D131</f>
        <v>20311.268050000002</v>
      </c>
      <c r="H41" s="211">
        <f t="shared" si="3"/>
        <v>36.448440991898131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-69905.412069999962</v>
      </c>
      <c r="D43" s="139">
        <f>D27-D28</f>
        <v>-46261.364469999971</v>
      </c>
      <c r="E43" s="139"/>
      <c r="F43" s="139">
        <f>F27-F28</f>
        <v>-63146.644919999875</v>
      </c>
      <c r="G43" s="139">
        <f>G27-G28</f>
        <v>-50067.388740000024</v>
      </c>
      <c r="H43" s="139"/>
      <c r="I43" s="139">
        <f>I27-I28</f>
        <v>-6758.767150000087</v>
      </c>
      <c r="J43" s="139">
        <f>J27-J28</f>
        <v>3806.0242700000017</v>
      </c>
      <c r="K43" s="139"/>
    </row>
    <row r="44" spans="1:12" hidden="1">
      <c r="A44" s="140"/>
      <c r="B44" s="141"/>
      <c r="C44" s="139">
        <f>C43-F44</f>
        <v>0</v>
      </c>
      <c r="D44" s="139">
        <f>D43-G44</f>
        <v>0</v>
      </c>
      <c r="E44" s="139"/>
      <c r="F44" s="139">
        <f>F43+I43</f>
        <v>-69905.412069999962</v>
      </c>
      <c r="G44" s="139">
        <f>G43+J43</f>
        <v>-46261.364470000022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763361.98574999999</v>
      </c>
      <c r="G45" s="143">
        <f>D28+G44-D23-D26</f>
        <v>300750.62239999993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409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499"/>
      <c r="E50" s="499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>
      <selection activeCell="I4" sqref="I4:J41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B30CE22D-C12F-4E12-8BB9-3AAE0A6991CC}" scale="80" showPageBreaks="1" printArea="1" hiddenRows="1" view="pageBreakPreview">
      <selection activeCell="G23" sqref="G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2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3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5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6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7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8"/>
    </customSheetView>
    <customSheetView guid="{5BFCA170-DEAE-4D2C-98A0-1E68B427AC01}" scale="80" showPageBreaks="1" printArea="1" hiddenRows="1" view="pageBreakPreview" topLeftCell="A4">
      <selection activeCell="C23" sqref="C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36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6.7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567.80161999999996</v>
      </c>
      <c r="E4" s="5">
        <f>SUM(D4/C4*100)</f>
        <v>22.725336396455528</v>
      </c>
      <c r="F4" s="5">
        <f>SUM(D4-C4)</f>
        <v>-1930.73838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114.78382000000001</v>
      </c>
      <c r="E5" s="5">
        <f t="shared" ref="E5:E51" si="0">SUM(D5/C5*100)</f>
        <v>61.218037333333342</v>
      </c>
      <c r="F5" s="5">
        <f t="shared" ref="F5:F51" si="1">SUM(D5-C5)</f>
        <v>-72.716179999999994</v>
      </c>
    </row>
    <row r="6" spans="1:6">
      <c r="A6" s="7">
        <v>1010200001</v>
      </c>
      <c r="B6" s="8" t="s">
        <v>224</v>
      </c>
      <c r="C6" s="9">
        <v>187.5</v>
      </c>
      <c r="D6" s="10">
        <v>114.78382000000001</v>
      </c>
      <c r="E6" s="9">
        <f t="shared" ref="E6:E11" si="2">SUM(D6/C6*100)</f>
        <v>61.218037333333342</v>
      </c>
      <c r="F6" s="9">
        <f t="shared" si="1"/>
        <v>-72.716179999999994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253.13795999999999</v>
      </c>
      <c r="E7" s="9">
        <f t="shared" si="2"/>
        <v>51.342276488723016</v>
      </c>
      <c r="F7" s="9">
        <f t="shared" si="1"/>
        <v>-239.90204000000008</v>
      </c>
    </row>
    <row r="8" spans="1:6">
      <c r="A8" s="7">
        <v>1030223001</v>
      </c>
      <c r="B8" s="8" t="s">
        <v>268</v>
      </c>
      <c r="C8" s="9">
        <v>183.91</v>
      </c>
      <c r="D8" s="10">
        <v>118.95972999999999</v>
      </c>
      <c r="E8" s="9">
        <f t="shared" si="2"/>
        <v>64.683665923549555</v>
      </c>
      <c r="F8" s="9">
        <f t="shared" si="1"/>
        <v>-64.950270000000003</v>
      </c>
    </row>
    <row r="9" spans="1:6">
      <c r="A9" s="7">
        <v>1030224001</v>
      </c>
      <c r="B9" s="8" t="s">
        <v>274</v>
      </c>
      <c r="C9" s="9">
        <v>1.97</v>
      </c>
      <c r="D9" s="10">
        <v>0.77720999999999996</v>
      </c>
      <c r="E9" s="9">
        <f t="shared" si="2"/>
        <v>39.452284263959392</v>
      </c>
      <c r="F9" s="9">
        <f t="shared" si="1"/>
        <v>-1.19279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156.94517999999999</v>
      </c>
      <c r="E10" s="9">
        <f t="shared" si="2"/>
        <v>51.095578851412938</v>
      </c>
      <c r="F10" s="9">
        <f t="shared" si="1"/>
        <v>-150.21482000000003</v>
      </c>
    </row>
    <row r="11" spans="1:6">
      <c r="A11" s="7">
        <v>1030265001</v>
      </c>
      <c r="B11" s="8" t="s">
        <v>276</v>
      </c>
      <c r="C11" s="9">
        <v>0</v>
      </c>
      <c r="D11" s="10">
        <v>-23.544160000000002</v>
      </c>
      <c r="E11" s="9" t="e">
        <f t="shared" si="2"/>
        <v>#DIV/0!</v>
      </c>
      <c r="F11" s="9">
        <f t="shared" si="1"/>
        <v>-23.544160000000002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190.82574</v>
      </c>
      <c r="E14" s="5">
        <f t="shared" si="0"/>
        <v>10.708515151515151</v>
      </c>
      <c r="F14" s="5">
        <f t="shared" si="1"/>
        <v>-1591.17426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34.73366</v>
      </c>
      <c r="E15" s="9">
        <f t="shared" si="0"/>
        <v>11.977124137931035</v>
      </c>
      <c r="F15" s="9">
        <f>SUM(D15-C15)</f>
        <v>-255.26634000000001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156.09208000000001</v>
      </c>
      <c r="E16" s="9">
        <f t="shared" si="0"/>
        <v>10.461935656836461</v>
      </c>
      <c r="F16" s="9">
        <f t="shared" si="1"/>
        <v>-1335.9079200000001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4.9000000000000004</v>
      </c>
      <c r="E17" s="5">
        <f t="shared" si="0"/>
        <v>81.666666666666671</v>
      </c>
      <c r="F17" s="5">
        <f t="shared" si="1"/>
        <v>-1.0999999999999996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4.9000000000000004</v>
      </c>
      <c r="E18" s="9">
        <f t="shared" si="0"/>
        <v>81.666666666666671</v>
      </c>
      <c r="F18" s="9">
        <f t="shared" si="1"/>
        <v>-1.0999999999999996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102.65787</v>
      </c>
      <c r="E25" s="5">
        <f t="shared" si="0"/>
        <v>30.699123803827753</v>
      </c>
      <c r="F25" s="5">
        <f t="shared" si="1"/>
        <v>-231.74212999999997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85.42792</v>
      </c>
      <c r="E26" s="5">
        <f t="shared" si="0"/>
        <v>30.037946554149087</v>
      </c>
      <c r="F26" s="5">
        <f t="shared" si="1"/>
        <v>-198.97207999999998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53.92792</v>
      </c>
      <c r="E27" s="9">
        <f t="shared" si="0"/>
        <v>23.406215277777779</v>
      </c>
      <c r="F27" s="9">
        <f t="shared" si="1"/>
        <v>-176.47208000000001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31.5</v>
      </c>
      <c r="E28" s="9">
        <f t="shared" si="0"/>
        <v>58.333333333333336</v>
      </c>
      <c r="F28" s="9">
        <f t="shared" si="1"/>
        <v>-22.5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3.7541699999999998</v>
      </c>
      <c r="E29" s="5">
        <f t="shared" si="0"/>
        <v>7.5083399999999996</v>
      </c>
      <c r="F29" s="5">
        <f t="shared" si="1"/>
        <v>-46.245829999999998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3.7541699999999998</v>
      </c>
      <c r="E30" s="9">
        <f t="shared" si="0"/>
        <v>7.5083399999999996</v>
      </c>
      <c r="F30" s="9">
        <f t="shared" si="1"/>
        <v>-46.245829999999998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13.47578</v>
      </c>
      <c r="E36" s="5" t="e">
        <f t="shared" si="0"/>
        <v>#DIV/0!</v>
      </c>
      <c r="F36" s="5">
        <f t="shared" si="1"/>
        <v>13.47578</v>
      </c>
    </row>
    <row r="37" spans="1:7" ht="15.75" customHeight="1">
      <c r="A37" s="7">
        <v>1170105005</v>
      </c>
      <c r="B37" s="8" t="s">
        <v>15</v>
      </c>
      <c r="C37" s="9">
        <v>0</v>
      </c>
      <c r="D37" s="9">
        <v>13.47578</v>
      </c>
      <c r="E37" s="9" t="e">
        <f t="shared" si="0"/>
        <v>#DIV/0!</v>
      </c>
      <c r="F37" s="9">
        <f t="shared" si="1"/>
        <v>13.47578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670.45948999999996</v>
      </c>
      <c r="E39" s="5">
        <f t="shared" si="0"/>
        <v>23.666561593256475</v>
      </c>
      <c r="F39" s="5">
        <f t="shared" si="1"/>
        <v>-2162.4805100000003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16316.1029</v>
      </c>
      <c r="D40" s="5">
        <f>D41+D43+D45+D46+D48+D49+D42+D47</f>
        <v>1792.34339</v>
      </c>
      <c r="E40" s="5">
        <f t="shared" si="0"/>
        <v>10.985119430694446</v>
      </c>
      <c r="F40" s="5">
        <f t="shared" si="1"/>
        <v>-14523.75951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931.56700000000001</v>
      </c>
      <c r="E41" s="9">
        <f t="shared" si="0"/>
        <v>58.332310582341897</v>
      </c>
      <c r="F41" s="9">
        <f t="shared" si="1"/>
        <v>-665.43299999999999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150</v>
      </c>
      <c r="E42" s="9">
        <f>SUM(D42/C42*100)</f>
        <v>56.60377358490566</v>
      </c>
      <c r="F42" s="9">
        <f>SUM(D42-C42)</f>
        <v>-115</v>
      </c>
    </row>
    <row r="43" spans="1:7" ht="19.5" customHeight="1">
      <c r="A43" s="16">
        <v>2022000000</v>
      </c>
      <c r="B43" s="17" t="s">
        <v>19</v>
      </c>
      <c r="C43" s="12">
        <v>5647.0599899999997</v>
      </c>
      <c r="D43" s="10">
        <v>153.52699999999999</v>
      </c>
      <c r="E43" s="9">
        <f t="shared" si="0"/>
        <v>2.7187067300838077</v>
      </c>
      <c r="F43" s="9">
        <f t="shared" si="1"/>
        <v>-5493.5329899999997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105.1999</v>
      </c>
      <c r="E45" s="9">
        <f t="shared" si="0"/>
        <v>56.90695271633588</v>
      </c>
      <c r="F45" s="9">
        <f t="shared" si="1"/>
        <v>-79.6631</v>
      </c>
    </row>
    <row r="46" spans="1:7" ht="19.5" customHeight="1">
      <c r="A46" s="16">
        <v>2020400000</v>
      </c>
      <c r="B46" s="17" t="s">
        <v>21</v>
      </c>
      <c r="C46" s="12">
        <v>8268.4864199999993</v>
      </c>
      <c r="D46" s="188">
        <v>98.355999999999995</v>
      </c>
      <c r="E46" s="9">
        <f t="shared" si="0"/>
        <v>1.1895284699518198</v>
      </c>
      <c r="F46" s="9">
        <f t="shared" si="1"/>
        <v>-8170.1304199999995</v>
      </c>
    </row>
    <row r="47" spans="1:7" ht="20.25" customHeight="1">
      <c r="A47" s="7">
        <v>2070500010</v>
      </c>
      <c r="B47" s="18" t="s">
        <v>283</v>
      </c>
      <c r="C47" s="12">
        <v>353.69349</v>
      </c>
      <c r="D47" s="188">
        <v>353.69349</v>
      </c>
      <c r="E47" s="9">
        <f t="shared" si="0"/>
        <v>100</v>
      </c>
      <c r="F47" s="9">
        <f t="shared" si="1"/>
        <v>0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19149.0429</v>
      </c>
      <c r="D51" s="477">
        <f>D39+D40</f>
        <v>2462.8028800000002</v>
      </c>
      <c r="E51" s="5">
        <f t="shared" si="0"/>
        <v>12.861232244667436</v>
      </c>
      <c r="F51" s="5">
        <f t="shared" si="1"/>
        <v>-16686.240020000001</v>
      </c>
      <c r="G51" s="200"/>
    </row>
    <row r="52" spans="1:7" s="6" customFormat="1">
      <c r="A52" s="3"/>
      <c r="B52" s="21" t="s">
        <v>306</v>
      </c>
      <c r="C52" s="5">
        <f>C51-C99</f>
        <v>-202.74661999999807</v>
      </c>
      <c r="D52" s="5">
        <f>D51-D99</f>
        <v>240.32265000000007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402</v>
      </c>
      <c r="D54" s="103" t="s">
        <v>417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1496.9949999999999</v>
      </c>
      <c r="D56" s="33">
        <f>D57+D58+D59+D60+D61+D63+D62</f>
        <v>781.04700000000003</v>
      </c>
      <c r="E56" s="34">
        <f>SUM(D56/C56*100)</f>
        <v>52.174322559527596</v>
      </c>
      <c r="F56" s="34">
        <f>SUM(D56-C56)</f>
        <v>-715.94799999999987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775.04700000000003</v>
      </c>
      <c r="E58" s="38">
        <f t="shared" ref="E58:E99" si="3">SUM(D58/C58*100)</f>
        <v>53.785357390700902</v>
      </c>
      <c r="F58" s="38">
        <f t="shared" ref="F58:F99" si="4">SUM(D58-C58)</f>
        <v>-665.95299999999997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5.7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8.9949999999999992</v>
      </c>
      <c r="D63" s="37">
        <v>6</v>
      </c>
      <c r="E63" s="38">
        <f t="shared" si="3"/>
        <v>66.703724291272934</v>
      </c>
      <c r="F63" s="38">
        <f t="shared" si="4"/>
        <v>-2.9949999999999992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98.765000000000001</v>
      </c>
      <c r="E64" s="34">
        <f t="shared" si="3"/>
        <v>54.662032399284946</v>
      </c>
      <c r="F64" s="34">
        <f t="shared" si="4"/>
        <v>-81.917999999999992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98.765000000000001</v>
      </c>
      <c r="E65" s="38">
        <f t="shared" si="3"/>
        <v>54.662032399284946</v>
      </c>
      <c r="F65" s="38">
        <f t="shared" si="4"/>
        <v>-81.917999999999992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4.5</v>
      </c>
      <c r="E66" s="34">
        <f t="shared" si="3"/>
        <v>45</v>
      </c>
      <c r="F66" s="34">
        <f t="shared" si="4"/>
        <v>-5.5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4.5</v>
      </c>
      <c r="E70" s="38">
        <f>SUM(D70/C70*100)</f>
        <v>75</v>
      </c>
      <c r="F70" s="38">
        <f>SUM(D70-C70)</f>
        <v>-1.5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2867.8528100000003</v>
      </c>
      <c r="D72" s="48">
        <f>SUM(D73:D76)</f>
        <v>272.25200000000001</v>
      </c>
      <c r="E72" s="34">
        <f t="shared" si="3"/>
        <v>9.4932347661175811</v>
      </c>
      <c r="F72" s="34">
        <f t="shared" si="4"/>
        <v>-2595.6008100000004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2756.1648100000002</v>
      </c>
      <c r="D75" s="37">
        <v>170.58500000000001</v>
      </c>
      <c r="E75" s="38">
        <f t="shared" si="3"/>
        <v>6.1892162392132128</v>
      </c>
      <c r="F75" s="38">
        <f t="shared" si="4"/>
        <v>-2585.5798100000002</v>
      </c>
    </row>
    <row r="76" spans="1:7">
      <c r="A76" s="35" t="s">
        <v>63</v>
      </c>
      <c r="B76" s="39" t="s">
        <v>64</v>
      </c>
      <c r="C76" s="49">
        <v>101.667</v>
      </c>
      <c r="D76" s="37">
        <v>101.667</v>
      </c>
      <c r="E76" s="38">
        <f t="shared" si="3"/>
        <v>100</v>
      </c>
      <c r="F76" s="38">
        <f t="shared" si="4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11780.98372</v>
      </c>
      <c r="D77" s="32">
        <f>SUM(D78:D81)</f>
        <v>431.48823000000004</v>
      </c>
      <c r="E77" s="34">
        <f t="shared" si="3"/>
        <v>3.6625823467312286</v>
      </c>
      <c r="F77" s="34">
        <f t="shared" si="4"/>
        <v>-11349.495489999999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8" customHeight="1">
      <c r="A79" s="35" t="s">
        <v>69</v>
      </c>
      <c r="B79" s="51" t="s">
        <v>70</v>
      </c>
      <c r="C79" s="37">
        <v>3001.3852999999999</v>
      </c>
      <c r="D79" s="37">
        <v>63.47</v>
      </c>
      <c r="E79" s="38">
        <f t="shared" si="3"/>
        <v>2.1146901732343393</v>
      </c>
      <c r="F79" s="38">
        <f t="shared" si="4"/>
        <v>-2937.9153000000001</v>
      </c>
    </row>
    <row r="80" spans="1:7" ht="16.5" customHeight="1">
      <c r="A80" s="35" t="s">
        <v>71</v>
      </c>
      <c r="B80" s="39" t="s">
        <v>72</v>
      </c>
      <c r="C80" s="37">
        <v>8779.5984200000003</v>
      </c>
      <c r="D80" s="37">
        <v>368.01823000000002</v>
      </c>
      <c r="E80" s="38">
        <f t="shared" si="3"/>
        <v>4.1917433166607188</v>
      </c>
      <c r="F80" s="38">
        <f t="shared" si="4"/>
        <v>-8411.5801900000006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3013.2749899999999</v>
      </c>
      <c r="D82" s="32">
        <f>SUM(D83)</f>
        <v>634.428</v>
      </c>
      <c r="E82" s="34">
        <f t="shared" si="3"/>
        <v>21.054434198851528</v>
      </c>
      <c r="F82" s="34">
        <f t="shared" si="4"/>
        <v>-2378.84699</v>
      </c>
    </row>
    <row r="83" spans="1:6" ht="16.5" customHeight="1">
      <c r="A83" s="35" t="s">
        <v>85</v>
      </c>
      <c r="B83" s="39" t="s">
        <v>229</v>
      </c>
      <c r="C83" s="37">
        <v>3013.2749899999999</v>
      </c>
      <c r="D83" s="37">
        <v>634.428</v>
      </c>
      <c r="E83" s="38">
        <f t="shared" si="3"/>
        <v>21.054434198851528</v>
      </c>
      <c r="F83" s="38">
        <f t="shared" si="4"/>
        <v>-2378.84699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19351.789519999998</v>
      </c>
      <c r="D99" s="102">
        <f>D56+D64+D66+D72+D77+D82+D84+D89+D95</f>
        <v>2222.4802300000001</v>
      </c>
      <c r="E99" s="34">
        <f t="shared" si="3"/>
        <v>11.484623826148354</v>
      </c>
      <c r="F99" s="34">
        <f t="shared" si="4"/>
        <v>-17129.309289999997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36">
      <selection activeCell="D61" sqref="D6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40">
      <selection activeCell="C52" activeCellId="1" sqref="C99:D99 C52:D52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hiddenRows="1" view="pageBreakPreview" topLeftCell="A45">
      <selection activeCell="C64" sqref="C64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43" zoomScale="70" zoomScaleNormal="100" zoomScaleSheetLayoutView="70" workbookViewId="0">
      <selection activeCell="D61" sqref="D61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681.28153999999995</v>
      </c>
      <c r="E4" s="5">
        <f>SUM(D4/C4*100)</f>
        <v>36.69630279983194</v>
      </c>
      <c r="F4" s="5">
        <f>SUM(D4-C4)</f>
        <v>-1175.25846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59.724960000000003</v>
      </c>
      <c r="E5" s="5">
        <f t="shared" ref="E5:E51" si="0">SUM(D5/C5*100)</f>
        <v>43.404767441860471</v>
      </c>
      <c r="F5" s="5">
        <f t="shared" ref="F5:F48" si="1">SUM(D5-C5)</f>
        <v>-77.875039999999984</v>
      </c>
    </row>
    <row r="6" spans="1:6">
      <c r="A6" s="7">
        <v>1010200001</v>
      </c>
      <c r="B6" s="8" t="s">
        <v>224</v>
      </c>
      <c r="C6" s="9">
        <v>137.6</v>
      </c>
      <c r="D6" s="10">
        <v>59.724960000000003</v>
      </c>
      <c r="E6" s="9">
        <f t="shared" ref="E6:E11" si="2">SUM(D6/C6*100)</f>
        <v>43.404767441860471</v>
      </c>
      <c r="F6" s="9">
        <f t="shared" si="1"/>
        <v>-77.875039999999984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313.16035000000005</v>
      </c>
      <c r="E7" s="9">
        <f t="shared" si="2"/>
        <v>51.342812407777814</v>
      </c>
      <c r="F7" s="9">
        <f t="shared" si="1"/>
        <v>-296.77965</v>
      </c>
    </row>
    <row r="8" spans="1:6">
      <c r="A8" s="7">
        <v>1030223001</v>
      </c>
      <c r="B8" s="8" t="s">
        <v>268</v>
      </c>
      <c r="C8" s="9">
        <v>227.51</v>
      </c>
      <c r="D8" s="10">
        <v>147.16668000000001</v>
      </c>
      <c r="E8" s="9">
        <f t="shared" si="2"/>
        <v>64.685807217265179</v>
      </c>
      <c r="F8" s="9">
        <f t="shared" si="1"/>
        <v>-80.343319999999977</v>
      </c>
    </row>
    <row r="9" spans="1:6">
      <c r="A9" s="7">
        <v>1030224001</v>
      </c>
      <c r="B9" s="8" t="s">
        <v>274</v>
      </c>
      <c r="C9" s="9">
        <v>2.44</v>
      </c>
      <c r="D9" s="10">
        <v>0.96148999999999996</v>
      </c>
      <c r="E9" s="9">
        <f t="shared" si="2"/>
        <v>39.40532786885246</v>
      </c>
      <c r="F9" s="9">
        <f t="shared" si="1"/>
        <v>-1.47851</v>
      </c>
    </row>
    <row r="10" spans="1:6">
      <c r="A10" s="7">
        <v>1030225001</v>
      </c>
      <c r="B10" s="8" t="s">
        <v>267</v>
      </c>
      <c r="C10" s="9">
        <v>379.99</v>
      </c>
      <c r="D10" s="10">
        <v>194.15898999999999</v>
      </c>
      <c r="E10" s="9">
        <f t="shared" si="2"/>
        <v>51.09581567935998</v>
      </c>
      <c r="F10" s="9">
        <f t="shared" si="1"/>
        <v>-185.83101000000002</v>
      </c>
    </row>
    <row r="11" spans="1:6">
      <c r="A11" s="7">
        <v>1030226001</v>
      </c>
      <c r="B11" s="8" t="s">
        <v>276</v>
      </c>
      <c r="C11" s="9">
        <v>0</v>
      </c>
      <c r="D11" s="10">
        <v>-29.126809999999999</v>
      </c>
      <c r="E11" s="9" t="e">
        <f t="shared" si="2"/>
        <v>#DIV/0!</v>
      </c>
      <c r="F11" s="9">
        <f t="shared" si="1"/>
        <v>-29.126809999999999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93.098699999999994</v>
      </c>
      <c r="E12" s="5">
        <f t="shared" si="0"/>
        <v>186.19739999999999</v>
      </c>
      <c r="F12" s="5">
        <f t="shared" si="1"/>
        <v>43.098699999999994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93.098699999999994</v>
      </c>
      <c r="E13" s="9">
        <f t="shared" si="0"/>
        <v>186.19739999999999</v>
      </c>
      <c r="F13" s="9">
        <f t="shared" si="1"/>
        <v>43.098699999999994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212.79752999999999</v>
      </c>
      <c r="E14" s="5">
        <f t="shared" si="0"/>
        <v>20.170381990521328</v>
      </c>
      <c r="F14" s="5">
        <f t="shared" si="1"/>
        <v>-842.20246999999995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15.34027</v>
      </c>
      <c r="E15" s="9">
        <f t="shared" si="0"/>
        <v>10.226846666666667</v>
      </c>
      <c r="F15" s="9">
        <f>SUM(D15-C15)</f>
        <v>-134.65973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197.45725999999999</v>
      </c>
      <c r="E16" s="9">
        <f t="shared" si="0"/>
        <v>21.818481767955799</v>
      </c>
      <c r="F16" s="9">
        <f t="shared" si="1"/>
        <v>-707.54273999999998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2.5</v>
      </c>
      <c r="E17" s="5">
        <f t="shared" si="0"/>
        <v>62.5</v>
      </c>
      <c r="F17" s="5">
        <f t="shared" si="1"/>
        <v>-1.5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2.5</v>
      </c>
      <c r="E18" s="9">
        <f t="shared" si="0"/>
        <v>62.5</v>
      </c>
      <c r="F18" s="9">
        <f t="shared" si="1"/>
        <v>-1.5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142.53943999999998</v>
      </c>
      <c r="E25" s="5">
        <f t="shared" si="0"/>
        <v>31.524603397522522</v>
      </c>
      <c r="F25" s="5">
        <f t="shared" si="1"/>
        <v>-309.61356000000001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135.84135999999998</v>
      </c>
      <c r="E26" s="5">
        <f t="shared" si="0"/>
        <v>30.043228730097997</v>
      </c>
      <c r="F26" s="5">
        <f t="shared" si="1"/>
        <v>-316.31164000000001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3.9513600000000002</v>
      </c>
      <c r="E28" s="9">
        <f t="shared" si="0"/>
        <v>58.975522388059701</v>
      </c>
      <c r="F28" s="9">
        <f t="shared" si="1"/>
        <v>-2.74864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2.5085799999999998</v>
      </c>
      <c r="E29" s="5" t="e">
        <f t="shared" si="0"/>
        <v>#DIV/0!</v>
      </c>
      <c r="F29" s="5">
        <f t="shared" si="1"/>
        <v>2.5085799999999998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2.5085799999999998</v>
      </c>
      <c r="E30" s="9" t="e">
        <f t="shared" si="0"/>
        <v>#DIV/0!</v>
      </c>
      <c r="F30" s="9">
        <f t="shared" si="1"/>
        <v>2.5085799999999998</v>
      </c>
    </row>
    <row r="31" spans="1:6" ht="30.75" customHeight="1">
      <c r="A31" s="70">
        <v>1140000000</v>
      </c>
      <c r="B31" s="71" t="s">
        <v>129</v>
      </c>
      <c r="C31" s="5">
        <f>C32+C33</f>
        <v>0</v>
      </c>
      <c r="D31" s="5">
        <f>D32+D33</f>
        <v>4.1894999999999998</v>
      </c>
      <c r="E31" s="5" t="e">
        <f t="shared" si="0"/>
        <v>#DIV/0!</v>
      </c>
      <c r="F31" s="5">
        <f t="shared" si="1"/>
        <v>4.1894999999999998</v>
      </c>
    </row>
    <row r="32" spans="1:6" ht="27.75" customHeight="1">
      <c r="A32" s="16">
        <v>1140200000</v>
      </c>
      <c r="B32" s="18" t="s">
        <v>217</v>
      </c>
      <c r="C32" s="9">
        <v>0</v>
      </c>
      <c r="D32" s="10">
        <v>4.1894999999999998</v>
      </c>
      <c r="E32" s="9" t="e">
        <f t="shared" si="0"/>
        <v>#DIV/0!</v>
      </c>
      <c r="F32" s="9">
        <f t="shared" si="1"/>
        <v>4.1894999999999998</v>
      </c>
    </row>
    <row r="33" spans="1:7" ht="27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22.5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29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823.82097999999996</v>
      </c>
      <c r="E39" s="5">
        <f t="shared" si="0"/>
        <v>35.683435606206629</v>
      </c>
      <c r="F39" s="5">
        <f t="shared" si="1"/>
        <v>-1484.8720199999998</v>
      </c>
    </row>
    <row r="40" spans="1:7" s="6" customFormat="1">
      <c r="A40" s="3">
        <v>2000000000</v>
      </c>
      <c r="B40" s="4" t="s">
        <v>17</v>
      </c>
      <c r="C40" s="93">
        <f>C41+C42+C43+C44+C48+C49</f>
        <v>12852.60795</v>
      </c>
      <c r="D40" s="93">
        <f>D41+D42+D43+D44+D48+D49+D50</f>
        <v>2660.5823599999999</v>
      </c>
      <c r="E40" s="5">
        <f t="shared" si="0"/>
        <v>20.700719809943319</v>
      </c>
      <c r="F40" s="5">
        <f t="shared" si="1"/>
        <v>-10192.025589999999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1771.3779999999999</v>
      </c>
      <c r="E41" s="9">
        <f t="shared" si="0"/>
        <v>58.332334441992948</v>
      </c>
      <c r="F41" s="9">
        <f t="shared" si="1"/>
        <v>-1265.3219999999999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5259.6943799999999</v>
      </c>
      <c r="D43" s="10">
        <v>350.77321000000001</v>
      </c>
      <c r="E43" s="9">
        <f t="shared" si="0"/>
        <v>6.6690796966039692</v>
      </c>
      <c r="F43" s="9">
        <f t="shared" si="1"/>
        <v>-4908.9211699999996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105.1999</v>
      </c>
      <c r="E44" s="9">
        <f t="shared" si="0"/>
        <v>57.278766000773153</v>
      </c>
      <c r="F44" s="9">
        <f t="shared" si="1"/>
        <v>-78.463100000000011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3912</v>
      </c>
      <c r="D48" s="10"/>
      <c r="E48" s="9">
        <f t="shared" si="0"/>
        <v>0</v>
      </c>
      <c r="F48" s="9">
        <f t="shared" si="1"/>
        <v>-3912</v>
      </c>
    </row>
    <row r="49" spans="1:7" s="6" customFormat="1" ht="18.75" customHeight="1">
      <c r="A49" s="7">
        <v>2070500010</v>
      </c>
      <c r="B49" s="8" t="s">
        <v>334</v>
      </c>
      <c r="C49" s="12">
        <v>460.55056999999999</v>
      </c>
      <c r="D49" s="10">
        <v>433.23124999999999</v>
      </c>
      <c r="E49" s="9">
        <f>SUM(D49/C49*100)</f>
        <v>94.068117210233822</v>
      </c>
      <c r="F49" s="9">
        <f>SUM(D49-C49)</f>
        <v>-27.319320000000005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15161.300949999999</v>
      </c>
      <c r="D51" s="480">
        <f>SUM(D39,D40,)</f>
        <v>3484.4033399999998</v>
      </c>
      <c r="E51" s="5">
        <f t="shared" si="0"/>
        <v>22.982218686187352</v>
      </c>
      <c r="F51" s="5">
        <f>SUM(D51-C51)</f>
        <v>-11676.89761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575.59789000000001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402</v>
      </c>
      <c r="D54" s="180" t="s">
        <v>417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1499.001</v>
      </c>
      <c r="D56" s="182">
        <f>D57+D58+D59+D60+D61+D63+D62</f>
        <v>783.88064999999995</v>
      </c>
      <c r="E56" s="34">
        <f>SUM(D56/C56*100)</f>
        <v>52.293537495972316</v>
      </c>
      <c r="F56" s="34">
        <f>SUM(D56-C56)</f>
        <v>-715.12035000000003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731.58064999999999</v>
      </c>
      <c r="E58" s="38">
        <f t="shared" ref="E58:E98" si="3">SUM(D58/C58*100)</f>
        <v>52.397983813207269</v>
      </c>
      <c r="F58" s="38">
        <f t="shared" ref="F58:F98" si="4">SUM(D58-C58)</f>
        <v>-664.61935000000005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55.801000000000002</v>
      </c>
      <c r="D63" s="37">
        <v>52.3</v>
      </c>
      <c r="E63" s="38">
        <f t="shared" si="3"/>
        <v>93.72591889034247</v>
      </c>
      <c r="F63" s="38">
        <f t="shared" si="4"/>
        <v>-3.5010000000000048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94.940029999999993</v>
      </c>
      <c r="E64" s="34">
        <f>SUM(D64/C64*100)</f>
        <v>52.545081717704491</v>
      </c>
      <c r="F64" s="34">
        <f t="shared" si="4"/>
        <v>-85.74297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94.940029999999993</v>
      </c>
      <c r="E65" s="259">
        <f>SUM(D65/C65*100)</f>
        <v>52.545081717704491</v>
      </c>
      <c r="F65" s="38">
        <f t="shared" si="4"/>
        <v>-85.74297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6812.16705</v>
      </c>
      <c r="D72" s="48">
        <f>SUM(D73:D76)</f>
        <v>218.529</v>
      </c>
      <c r="E72" s="34">
        <f t="shared" si="3"/>
        <v>3.2079219196481685</v>
      </c>
      <c r="F72" s="34">
        <f t="shared" si="4"/>
        <v>-6593.6380499999996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5306.3816699999998</v>
      </c>
      <c r="D75" s="37">
        <v>191.529</v>
      </c>
      <c r="E75" s="38">
        <f t="shared" si="3"/>
        <v>3.6094086688641829</v>
      </c>
      <c r="F75" s="38">
        <f t="shared" si="4"/>
        <v>-5114.8526700000002</v>
      </c>
    </row>
    <row r="76" spans="1:7">
      <c r="A76" s="35" t="s">
        <v>63</v>
      </c>
      <c r="B76" s="39" t="s">
        <v>64</v>
      </c>
      <c r="C76" s="49">
        <v>1498.6273799999999</v>
      </c>
      <c r="D76" s="37">
        <v>27</v>
      </c>
      <c r="E76" s="38">
        <f t="shared" si="3"/>
        <v>1.8016486526490663</v>
      </c>
      <c r="F76" s="38">
        <f t="shared" si="4"/>
        <v>-1471.6273799999999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5033.6564099999996</v>
      </c>
      <c r="D77" s="32">
        <f>SUM(D78:D80)</f>
        <v>874.81218000000001</v>
      </c>
      <c r="E77" s="34">
        <f t="shared" si="3"/>
        <v>17.379258907343658</v>
      </c>
      <c r="F77" s="34">
        <f t="shared" si="4"/>
        <v>-4158.8442299999997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100</v>
      </c>
      <c r="D79" s="37">
        <v>47.1</v>
      </c>
      <c r="E79" s="34">
        <f t="shared" si="3"/>
        <v>47.1</v>
      </c>
      <c r="F79" s="34">
        <f t="shared" si="4"/>
        <v>-52.9</v>
      </c>
    </row>
    <row r="80" spans="1:7">
      <c r="A80" s="35" t="s">
        <v>71</v>
      </c>
      <c r="B80" s="39" t="s">
        <v>72</v>
      </c>
      <c r="C80" s="37">
        <v>4933.6564099999996</v>
      </c>
      <c r="D80" s="37">
        <v>827.71217999999999</v>
      </c>
      <c r="E80" s="38">
        <f t="shared" si="3"/>
        <v>16.776850903567482</v>
      </c>
      <c r="F80" s="38">
        <f t="shared" si="4"/>
        <v>-4105.9442299999992</v>
      </c>
    </row>
    <row r="81" spans="1:6" s="6" customFormat="1">
      <c r="A81" s="30" t="s">
        <v>83</v>
      </c>
      <c r="B81" s="31" t="s">
        <v>84</v>
      </c>
      <c r="C81" s="32">
        <f>C82</f>
        <v>2137.3000000000002</v>
      </c>
      <c r="D81" s="32">
        <f>D82</f>
        <v>935.67659000000003</v>
      </c>
      <c r="E81" s="34">
        <f>SUM(D81/C81*100)</f>
        <v>43.778439620081414</v>
      </c>
      <c r="F81" s="34">
        <f t="shared" si="4"/>
        <v>-1201.6234100000001</v>
      </c>
    </row>
    <row r="82" spans="1:6" ht="15.75" customHeight="1">
      <c r="A82" s="35" t="s">
        <v>85</v>
      </c>
      <c r="B82" s="39" t="s">
        <v>229</v>
      </c>
      <c r="C82" s="37">
        <v>2137.3000000000002</v>
      </c>
      <c r="D82" s="37">
        <v>935.67659000000003</v>
      </c>
      <c r="E82" s="38">
        <f>SUM(D82/C82*100)</f>
        <v>43.778439620081414</v>
      </c>
      <c r="F82" s="38">
        <f t="shared" si="4"/>
        <v>-1201.6234100000001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63">
        <f>C56+C64+C66+C72+C77+C81+C83+C88+C94</f>
        <v>15670.80746</v>
      </c>
      <c r="D98" s="457">
        <f>D56+D64+D66+D72+D77+D81+D83+D88+D94</f>
        <v>2908.8054499999998</v>
      </c>
      <c r="E98" s="34">
        <f t="shared" si="3"/>
        <v>18.561937267270846</v>
      </c>
      <c r="F98" s="34">
        <f t="shared" si="4"/>
        <v>-12762.00201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43">
      <selection activeCell="D61" sqref="D61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2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3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4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6"/>
    </customSheetView>
    <customSheetView guid="{1718F1EE-9F48-4DBE-9531-3B70F9C4A5DD}" scale="70" showPageBreaks="1" hiddenRows="1" view="pageBreakPreview" topLeftCell="A44">
      <selection activeCell="D87" sqref="D87"/>
      <pageMargins left="0.7" right="0.7" top="0.75" bottom="0.75" header="0.3" footer="0.3"/>
      <pageSetup paperSize="9" scale="40" orientation="portrait" r:id="rId7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38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432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589.85913000000005</v>
      </c>
      <c r="E4" s="5">
        <f>SUM(D4/C4*100)</f>
        <v>35.969213366668704</v>
      </c>
      <c r="F4" s="5">
        <f>SUM(D4-C4)</f>
        <v>-1050.04087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60.898130000000002</v>
      </c>
      <c r="E5" s="5">
        <f t="shared" ref="E5:E51" si="0">SUM(D5/C5*100)</f>
        <v>51.784124149659874</v>
      </c>
      <c r="F5" s="5">
        <f t="shared" ref="F5:F51" si="1">SUM(D5-C5)</f>
        <v>-56.701869999999992</v>
      </c>
    </row>
    <row r="6" spans="1:6">
      <c r="A6" s="7">
        <v>1010200001</v>
      </c>
      <c r="B6" s="8" t="s">
        <v>224</v>
      </c>
      <c r="C6" s="9">
        <v>117.6</v>
      </c>
      <c r="D6" s="10">
        <v>60.898130000000002</v>
      </c>
      <c r="E6" s="9">
        <f t="shared" ref="E6:E11" si="2">SUM(D6/C6*100)</f>
        <v>51.784124149659874</v>
      </c>
      <c r="F6" s="9">
        <f t="shared" si="1"/>
        <v>-56.701869999999992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434.51000000000005</v>
      </c>
      <c r="E7" s="5">
        <f t="shared" si="2"/>
        <v>51.34231360037812</v>
      </c>
      <c r="F7" s="5">
        <f t="shared" si="1"/>
        <v>-411.79</v>
      </c>
    </row>
    <row r="8" spans="1:6">
      <c r="A8" s="7">
        <v>1030223001</v>
      </c>
      <c r="B8" s="8" t="s">
        <v>268</v>
      </c>
      <c r="C8" s="9">
        <v>315.67</v>
      </c>
      <c r="D8" s="10">
        <v>204.19378</v>
      </c>
      <c r="E8" s="9">
        <f t="shared" si="2"/>
        <v>64.685836474799629</v>
      </c>
      <c r="F8" s="9">
        <f t="shared" si="1"/>
        <v>-111.47622000000001</v>
      </c>
    </row>
    <row r="9" spans="1:6">
      <c r="A9" s="7">
        <v>1030224001</v>
      </c>
      <c r="B9" s="8" t="s">
        <v>274</v>
      </c>
      <c r="C9" s="9">
        <v>3.39</v>
      </c>
      <c r="D9" s="10">
        <v>1.3340700000000001</v>
      </c>
      <c r="E9" s="9">
        <f>SUM(D9/C9*100)</f>
        <v>39.353097345132745</v>
      </c>
      <c r="F9" s="9">
        <f t="shared" si="1"/>
        <v>-2.05593</v>
      </c>
    </row>
    <row r="10" spans="1:6">
      <c r="A10" s="7">
        <v>1030225001</v>
      </c>
      <c r="B10" s="8" t="s">
        <v>267</v>
      </c>
      <c r="C10" s="9">
        <v>527.24</v>
      </c>
      <c r="D10" s="10">
        <v>269.39559000000003</v>
      </c>
      <c r="E10" s="9">
        <f t="shared" si="2"/>
        <v>51.095438509976489</v>
      </c>
      <c r="F10" s="9">
        <f t="shared" si="1"/>
        <v>-257.84440999999998</v>
      </c>
    </row>
    <row r="11" spans="1:6">
      <c r="A11" s="7">
        <v>1030226001</v>
      </c>
      <c r="B11" s="8" t="s">
        <v>276</v>
      </c>
      <c r="C11" s="9">
        <v>0</v>
      </c>
      <c r="D11" s="10">
        <v>-40.413440000000001</v>
      </c>
      <c r="E11" s="9" t="e">
        <f t="shared" si="2"/>
        <v>#DIV/0!</v>
      </c>
      <c r="F11" s="9">
        <f t="shared" si="1"/>
        <v>-40.413440000000001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33.21</v>
      </c>
      <c r="E12" s="5">
        <f t="shared" si="0"/>
        <v>110.7</v>
      </c>
      <c r="F12" s="5">
        <f t="shared" si="1"/>
        <v>3.2100000000000009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33.21</v>
      </c>
      <c r="E13" s="9">
        <f t="shared" si="0"/>
        <v>110.7</v>
      </c>
      <c r="F13" s="9">
        <f t="shared" si="1"/>
        <v>3.2100000000000009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57.640999999999998</v>
      </c>
      <c r="E14" s="5">
        <f t="shared" si="0"/>
        <v>9.0346394984326022</v>
      </c>
      <c r="F14" s="5">
        <f t="shared" si="1"/>
        <v>-580.35900000000004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9.9109999999999996</v>
      </c>
      <c r="E15" s="9">
        <f t="shared" si="0"/>
        <v>3.9643999999999999</v>
      </c>
      <c r="F15" s="9">
        <f>SUM(D15-C15)</f>
        <v>-240.089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47.73</v>
      </c>
      <c r="E16" s="9">
        <f t="shared" si="0"/>
        <v>12.301546391752577</v>
      </c>
      <c r="F16" s="9">
        <f t="shared" si="1"/>
        <v>-340.27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3.6</v>
      </c>
      <c r="E17" s="5">
        <f t="shared" si="0"/>
        <v>45</v>
      </c>
      <c r="F17" s="5">
        <f t="shared" si="1"/>
        <v>-4.4000000000000004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3.6</v>
      </c>
      <c r="E18" s="9">
        <f t="shared" si="0"/>
        <v>45</v>
      </c>
      <c r="F18" s="9">
        <f t="shared" si="1"/>
        <v>-4.4000000000000004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438.17568999999997</v>
      </c>
      <c r="E25" s="5">
        <f t="shared" si="0"/>
        <v>60.933902099847025</v>
      </c>
      <c r="F25" s="5">
        <f t="shared" si="1"/>
        <v>-280.92431000000005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412.01286999999996</v>
      </c>
      <c r="E26" s="5">
        <f t="shared" si="0"/>
        <v>61.577173815573147</v>
      </c>
      <c r="F26" s="5">
        <f t="shared" si="1"/>
        <v>-257.08713000000006</v>
      </c>
    </row>
    <row r="27" spans="1:6">
      <c r="A27" s="16">
        <v>1110502510</v>
      </c>
      <c r="B27" s="17" t="s">
        <v>221</v>
      </c>
      <c r="C27" s="12">
        <v>592.1</v>
      </c>
      <c r="D27" s="10">
        <v>372.95</v>
      </c>
      <c r="E27" s="9">
        <f t="shared" si="0"/>
        <v>62.987671001520006</v>
      </c>
      <c r="F27" s="9">
        <f t="shared" si="1"/>
        <v>-219.15000000000003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39.062869999999997</v>
      </c>
      <c r="E28" s="9">
        <f t="shared" si="0"/>
        <v>50.730999999999995</v>
      </c>
      <c r="F28" s="9">
        <f t="shared" si="1"/>
        <v>-37.937130000000003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19.16282</v>
      </c>
      <c r="E29" s="5">
        <f t="shared" si="0"/>
        <v>38.32564</v>
      </c>
      <c r="F29" s="5">
        <f t="shared" si="1"/>
        <v>-30.83718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19.16282</v>
      </c>
      <c r="E30" s="9">
        <f t="shared" si="0"/>
        <v>38.32564</v>
      </c>
      <c r="F30" s="9">
        <f t="shared" si="1"/>
        <v>-30.83718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7</v>
      </c>
      <c r="E37" s="5" t="e">
        <f t="shared" si="0"/>
        <v>#DIV/0!</v>
      </c>
      <c r="F37" s="5">
        <f t="shared" si="1"/>
        <v>7</v>
      </c>
    </row>
    <row r="38" spans="1:7" ht="16.5" customHeight="1">
      <c r="A38" s="7">
        <v>1170105005</v>
      </c>
      <c r="B38" s="8" t="s">
        <v>15</v>
      </c>
      <c r="C38" s="9">
        <v>0</v>
      </c>
      <c r="D38" s="9">
        <v>7</v>
      </c>
      <c r="E38" s="9" t="e">
        <f t="shared" si="0"/>
        <v>#DIV/0!</v>
      </c>
      <c r="F38" s="9">
        <f t="shared" si="1"/>
        <v>7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1028.0348200000001</v>
      </c>
      <c r="E40" s="5">
        <f t="shared" si="0"/>
        <v>43.57926324713862</v>
      </c>
      <c r="F40" s="5">
        <f t="shared" si="1"/>
        <v>-1330.9651799999999</v>
      </c>
    </row>
    <row r="41" spans="1:7" s="6" customFormat="1">
      <c r="A41" s="3">
        <v>2000000000</v>
      </c>
      <c r="B41" s="4" t="s">
        <v>17</v>
      </c>
      <c r="C41" s="5">
        <f>C42+C43+C44+C45+C46+C48</f>
        <v>6183.3996100000004</v>
      </c>
      <c r="D41" s="234">
        <f>D42+D43+D44+D45+D46+D48+D49</f>
        <v>1326.0269000000001</v>
      </c>
      <c r="E41" s="5">
        <f t="shared" si="0"/>
        <v>21.444949115944329</v>
      </c>
      <c r="F41" s="5">
        <f t="shared" si="1"/>
        <v>-4857.3727100000006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629.69899999999996</v>
      </c>
      <c r="E42" s="9">
        <f t="shared" si="0"/>
        <v>58.332468735525701</v>
      </c>
      <c r="F42" s="9">
        <f t="shared" si="1"/>
        <v>-449.80100000000004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50</v>
      </c>
      <c r="E43" s="9">
        <f>SUM(D43/C43*100)</f>
        <v>50</v>
      </c>
      <c r="F43" s="9">
        <f>SUM(D43-C43)</f>
        <v>-50</v>
      </c>
    </row>
    <row r="44" spans="1:7">
      <c r="A44" s="16">
        <v>2022000000</v>
      </c>
      <c r="B44" s="17" t="s">
        <v>19</v>
      </c>
      <c r="C44" s="99">
        <f>1350.411+1908.1</f>
        <v>3258.511</v>
      </c>
      <c r="D44" s="10">
        <v>373.10199999999998</v>
      </c>
      <c r="E44" s="9">
        <f t="shared" si="0"/>
        <v>11.450076430615088</v>
      </c>
      <c r="F44" s="9">
        <f t="shared" si="1"/>
        <v>-2885.4090000000001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105.1999</v>
      </c>
      <c r="E45" s="9">
        <f t="shared" si="0"/>
        <v>57.278766000773153</v>
      </c>
      <c r="F45" s="9">
        <f t="shared" si="1"/>
        <v>-78.463100000000011</v>
      </c>
    </row>
    <row r="46" spans="1:7" ht="23.25" customHeight="1">
      <c r="A46" s="16">
        <v>2020400000</v>
      </c>
      <c r="B46" s="17" t="s">
        <v>21</v>
      </c>
      <c r="C46" s="12">
        <v>1393.7</v>
      </c>
      <c r="D46" s="188"/>
      <c r="E46" s="9">
        <f t="shared" si="0"/>
        <v>0</v>
      </c>
      <c r="F46" s="9">
        <f t="shared" si="1"/>
        <v>-1393.7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>
        <v>168.02600000000001</v>
      </c>
      <c r="E48" s="9">
        <f t="shared" si="0"/>
        <v>100.00023210747457</v>
      </c>
      <c r="F48" s="9">
        <f t="shared" si="1"/>
        <v>3.9000000001010449E-4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8542.3996100000004</v>
      </c>
      <c r="D51" s="234">
        <f>D40+D41</f>
        <v>2354.0617200000002</v>
      </c>
      <c r="E51" s="93">
        <f t="shared" si="0"/>
        <v>27.557382321991376</v>
      </c>
      <c r="F51" s="93">
        <f t="shared" si="1"/>
        <v>-6188.3378900000007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209.44752999999992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402</v>
      </c>
      <c r="D54" s="180" t="s">
        <v>417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615.89121999999998</v>
      </c>
      <c r="E56" s="34">
        <f>SUM(D56/C56*100)</f>
        <v>52.105106779344112</v>
      </c>
      <c r="F56" s="34">
        <f>SUM(D56-C56)</f>
        <v>-566.12578000000008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614.89121999999998</v>
      </c>
      <c r="E58" s="38">
        <f t="shared" ref="E58:E98" si="3">SUM(D58/C58*100)</f>
        <v>53.669478921183554</v>
      </c>
      <c r="F58" s="38">
        <f t="shared" ref="F58:F98" si="4">SUM(D58-C58)</f>
        <v>-530.80878000000007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1</v>
      </c>
      <c r="E63" s="38">
        <f t="shared" si="3"/>
        <v>30.147723846849562</v>
      </c>
      <c r="F63" s="38">
        <f t="shared" si="4"/>
        <v>-2.3170000000000002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105.17292999999999</v>
      </c>
      <c r="E64" s="34">
        <f t="shared" si="3"/>
        <v>58.208536497622909</v>
      </c>
      <c r="F64" s="34">
        <f t="shared" si="4"/>
        <v>-75.510069999999999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105.17292999999999</v>
      </c>
      <c r="E65" s="38">
        <f t="shared" si="3"/>
        <v>58.208536497622909</v>
      </c>
      <c r="F65" s="38">
        <f t="shared" si="4"/>
        <v>-75.510069999999999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5056.9586900000004</v>
      </c>
      <c r="D72" s="48">
        <f>SUM(D73:D77)</f>
        <v>442.767</v>
      </c>
      <c r="E72" s="34">
        <f t="shared" si="3"/>
        <v>8.7555985156762279</v>
      </c>
      <c r="F72" s="34">
        <f t="shared" si="4"/>
        <v>-4614.1916900000006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5019.80069</v>
      </c>
      <c r="D76" s="37">
        <v>423.16699999999997</v>
      </c>
      <c r="E76" s="38">
        <f t="shared" si="3"/>
        <v>8.429956210074149</v>
      </c>
      <c r="F76" s="38">
        <f t="shared" si="4"/>
        <v>-4596.6336899999997</v>
      </c>
    </row>
    <row r="77" spans="1:7">
      <c r="A77" s="35" t="s">
        <v>63</v>
      </c>
      <c r="B77" s="39" t="s">
        <v>64</v>
      </c>
      <c r="C77" s="49">
        <v>30</v>
      </c>
      <c r="D77" s="37">
        <v>19.600000000000001</v>
      </c>
      <c r="E77" s="38">
        <f t="shared" si="3"/>
        <v>65.333333333333343</v>
      </c>
      <c r="F77" s="38">
        <f t="shared" si="4"/>
        <v>-10.399999999999999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1706.8533600000001</v>
      </c>
      <c r="D78" s="32">
        <f>SUM(D79:D81)</f>
        <v>134.76203999999998</v>
      </c>
      <c r="E78" s="34">
        <f t="shared" si="3"/>
        <v>7.8953496040222211</v>
      </c>
      <c r="F78" s="34">
        <f t="shared" si="4"/>
        <v>-1572.09132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8" customHeight="1">
      <c r="A80" s="35" t="s">
        <v>69</v>
      </c>
      <c r="B80" s="51" t="s">
        <v>70</v>
      </c>
      <c r="C80" s="37">
        <v>345.7</v>
      </c>
      <c r="D80" s="37">
        <v>19.307179999999999</v>
      </c>
      <c r="E80" s="38">
        <f t="shared" si="3"/>
        <v>5.5849522707549903</v>
      </c>
      <c r="F80" s="38">
        <f t="shared" si="4"/>
        <v>-326.39281999999997</v>
      </c>
    </row>
    <row r="81" spans="1:6">
      <c r="A81" s="35" t="s">
        <v>71</v>
      </c>
      <c r="B81" s="39" t="s">
        <v>72</v>
      </c>
      <c r="C81" s="37">
        <v>1361.15336</v>
      </c>
      <c r="D81" s="37">
        <v>115.45486</v>
      </c>
      <c r="E81" s="38">
        <f t="shared" si="3"/>
        <v>8.4821345920932814</v>
      </c>
      <c r="F81" s="38">
        <f t="shared" si="4"/>
        <v>-1245.6985</v>
      </c>
    </row>
    <row r="82" spans="1:6" s="6" customFormat="1" ht="17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846.02099999999996</v>
      </c>
      <c r="E82" s="34">
        <f t="shared" si="3"/>
        <v>73.560646900269546</v>
      </c>
      <c r="F82" s="34">
        <f t="shared" si="4"/>
        <v>-304.07899999999995</v>
      </c>
    </row>
    <row r="83" spans="1:6" ht="21" customHeight="1">
      <c r="A83" s="35" t="s">
        <v>85</v>
      </c>
      <c r="B83" s="39" t="s">
        <v>229</v>
      </c>
      <c r="C83" s="37">
        <v>1150.0999999999999</v>
      </c>
      <c r="D83" s="37">
        <v>846.02099999999996</v>
      </c>
      <c r="E83" s="38">
        <f t="shared" si="3"/>
        <v>73.560646900269546</v>
      </c>
      <c r="F83" s="38">
        <f t="shared" si="4"/>
        <v>-304.07899999999995</v>
      </c>
    </row>
    <row r="84" spans="1:6" s="6" customFormat="1" ht="12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9284.6120499999997</v>
      </c>
      <c r="D98" s="102">
        <f>D56+D64+D66+D72+D78+D82+D96+D84</f>
        <v>2144.6141900000002</v>
      </c>
      <c r="E98" s="34">
        <f t="shared" si="3"/>
        <v>23.098586978655725</v>
      </c>
      <c r="F98" s="34">
        <f t="shared" si="4"/>
        <v>-7139.9978599999995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8">
      <selection activeCell="D61" sqref="D61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2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3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6"/>
    </customSheetView>
    <customSheetView guid="{1718F1EE-9F48-4DBE-9531-3B70F9C4A5DD}" scale="70" showPageBreaks="1" printArea="1" hiddenRows="1" view="pageBreakPreview" topLeftCell="A18">
      <selection activeCell="D29" sqref="D29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4"/>
  <sheetViews>
    <sheetView view="pageBreakPreview" topLeftCell="A39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433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283.55590999999998</v>
      </c>
      <c r="E4" s="5">
        <f>SUM(D4/C4*100)</f>
        <v>27.249270613107825</v>
      </c>
      <c r="F4" s="5">
        <f>SUM(D4-C4)</f>
        <v>-757.04408999999987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29.270810000000001</v>
      </c>
      <c r="E5" s="5">
        <f t="shared" ref="E5:E51" si="0">SUM(D5/C5*100)</f>
        <v>39.39543741588156</v>
      </c>
      <c r="F5" s="5">
        <f t="shared" ref="F5:F51" si="1">SUM(D5-C5)</f>
        <v>-45.02919</v>
      </c>
    </row>
    <row r="6" spans="1:6">
      <c r="A6" s="7">
        <v>1010200001</v>
      </c>
      <c r="B6" s="8" t="s">
        <v>224</v>
      </c>
      <c r="C6" s="9">
        <v>74.3</v>
      </c>
      <c r="D6" s="10">
        <v>29.270810000000001</v>
      </c>
      <c r="E6" s="9">
        <f t="shared" ref="E6:E11" si="2">SUM(D6/C6*100)</f>
        <v>39.39543741588156</v>
      </c>
      <c r="F6" s="9">
        <f t="shared" si="1"/>
        <v>-45.02919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234">
        <f>D8+D10+D9+D11</f>
        <v>198.3349</v>
      </c>
      <c r="E7" s="5">
        <f t="shared" si="2"/>
        <v>51.342195185089309</v>
      </c>
      <c r="F7" s="5">
        <f t="shared" si="1"/>
        <v>-187.96510000000001</v>
      </c>
    </row>
    <row r="8" spans="1:6">
      <c r="A8" s="7">
        <v>1030223001</v>
      </c>
      <c r="B8" s="8" t="s">
        <v>268</v>
      </c>
      <c r="C8" s="9">
        <v>144.09</v>
      </c>
      <c r="D8" s="10">
        <v>93.205550000000002</v>
      </c>
      <c r="E8" s="9">
        <f t="shared" si="2"/>
        <v>64.685647858977021</v>
      </c>
      <c r="F8" s="9">
        <f t="shared" si="1"/>
        <v>-50.884450000000001</v>
      </c>
    </row>
    <row r="9" spans="1:6">
      <c r="A9" s="7">
        <v>1030224001</v>
      </c>
      <c r="B9" s="8" t="s">
        <v>274</v>
      </c>
      <c r="C9" s="9">
        <v>1.55</v>
      </c>
      <c r="D9" s="10">
        <v>0.60894000000000004</v>
      </c>
      <c r="E9" s="9">
        <f t="shared" si="2"/>
        <v>39.286451612903228</v>
      </c>
      <c r="F9" s="9">
        <f t="shared" si="1"/>
        <v>-0.94106000000000001</v>
      </c>
    </row>
    <row r="10" spans="1:6">
      <c r="A10" s="7">
        <v>1030225001</v>
      </c>
      <c r="B10" s="8" t="s">
        <v>267</v>
      </c>
      <c r="C10" s="9">
        <v>240.66</v>
      </c>
      <c r="D10" s="10">
        <v>122.96738000000001</v>
      </c>
      <c r="E10" s="9">
        <f t="shared" si="2"/>
        <v>51.095894623119754</v>
      </c>
      <c r="F10" s="9">
        <f t="shared" si="1"/>
        <v>-117.69261999999999</v>
      </c>
    </row>
    <row r="11" spans="1:6">
      <c r="A11" s="7">
        <v>1030226001</v>
      </c>
      <c r="B11" s="8" t="s">
        <v>276</v>
      </c>
      <c r="C11" s="9">
        <v>0</v>
      </c>
      <c r="D11" s="10">
        <v>-18.44697</v>
      </c>
      <c r="E11" s="9" t="e">
        <f t="shared" si="2"/>
        <v>#DIV/0!</v>
      </c>
      <c r="F11" s="9">
        <f t="shared" si="1"/>
        <v>-18.44697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7.4422300000000003</v>
      </c>
      <c r="E12" s="5">
        <f t="shared" si="0"/>
        <v>148.84460000000001</v>
      </c>
      <c r="F12" s="5">
        <f t="shared" si="1"/>
        <v>2.4422300000000003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7.4422300000000003</v>
      </c>
      <c r="E13" s="9">
        <f t="shared" si="0"/>
        <v>148.84460000000001</v>
      </c>
      <c r="F13" s="9">
        <f t="shared" si="1"/>
        <v>2.4422300000000003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46.307969999999997</v>
      </c>
      <c r="E14" s="5">
        <f t="shared" si="0"/>
        <v>8.1242052631578936</v>
      </c>
      <c r="F14" s="5">
        <f t="shared" si="1"/>
        <v>-523.69203000000005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3.97973</v>
      </c>
      <c r="E15" s="9">
        <f t="shared" si="0"/>
        <v>2.0945947368421054</v>
      </c>
      <c r="F15" s="9">
        <f>SUM(D15-C15)</f>
        <v>-186.02027000000001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42.328240000000001</v>
      </c>
      <c r="E16" s="9">
        <f t="shared" si="0"/>
        <v>11.13901052631579</v>
      </c>
      <c r="F16" s="9">
        <f t="shared" si="1"/>
        <v>-337.67176000000001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2.2000000000000002</v>
      </c>
      <c r="E17" s="5">
        <f t="shared" si="0"/>
        <v>44.000000000000007</v>
      </c>
      <c r="F17" s="5">
        <f t="shared" si="1"/>
        <v>-2.8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2.2000000000000002</v>
      </c>
      <c r="E18" s="9">
        <f t="shared" si="0"/>
        <v>44.000000000000007</v>
      </c>
      <c r="F18" s="9">
        <f t="shared" si="1"/>
        <v>-2.8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77</v>
      </c>
      <c r="D25" s="5">
        <f>D26+D29+D36+D34</f>
        <v>45.403089999999999</v>
      </c>
      <c r="E25" s="5">
        <f t="shared" si="0"/>
        <v>58.965051948051951</v>
      </c>
      <c r="F25" s="5">
        <f t="shared" si="1"/>
        <v>-31.596910000000001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45.257860000000001</v>
      </c>
      <c r="E26" s="5">
        <f t="shared" si="0"/>
        <v>58.776441558441562</v>
      </c>
      <c r="F26" s="5">
        <f t="shared" si="1"/>
        <v>-31.742139999999999</v>
      </c>
    </row>
    <row r="27" spans="1:6" ht="18" customHeight="1">
      <c r="A27" s="16">
        <v>1110502510</v>
      </c>
      <c r="B27" s="17" t="s">
        <v>221</v>
      </c>
      <c r="C27" s="12">
        <v>77</v>
      </c>
      <c r="D27" s="10">
        <v>45.257860000000001</v>
      </c>
      <c r="E27" s="9">
        <f t="shared" si="0"/>
        <v>58.776441558441562</v>
      </c>
      <c r="F27" s="9">
        <f t="shared" si="1"/>
        <v>-31.742139999999999</v>
      </c>
    </row>
    <row r="28" spans="1:6" ht="23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0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7.75" customHeight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3.25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3.25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23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3.25" customHeight="1">
      <c r="A34" s="3">
        <v>1160000000</v>
      </c>
      <c r="B34" s="13" t="s">
        <v>414</v>
      </c>
      <c r="C34" s="9"/>
      <c r="D34" s="14">
        <f>SUM(D35)</f>
        <v>0.14523</v>
      </c>
      <c r="E34" s="9"/>
      <c r="F34" s="9"/>
    </row>
    <row r="35" spans="1:7" ht="28.5" customHeight="1">
      <c r="A35" s="7">
        <v>1160700001</v>
      </c>
      <c r="B35" s="8" t="s">
        <v>415</v>
      </c>
      <c r="C35" s="9"/>
      <c r="D35" s="10">
        <v>0.14523</v>
      </c>
      <c r="E35" s="9"/>
      <c r="F35" s="9"/>
    </row>
    <row r="36" spans="1:7" ht="23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27" customHeight="1">
      <c r="A37" s="7">
        <v>1170105005</v>
      </c>
      <c r="B37" s="8" t="s">
        <v>15</v>
      </c>
      <c r="C37" s="9"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27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8.75" customHeight="1">
      <c r="A39" s="3">
        <v>1000000000</v>
      </c>
      <c r="B39" s="4" t="s">
        <v>16</v>
      </c>
      <c r="C39" s="127">
        <f>SUM(C4,C25)</f>
        <v>1117.5999999999999</v>
      </c>
      <c r="D39" s="127">
        <f>D4+D25</f>
        <v>328.959</v>
      </c>
      <c r="E39" s="5">
        <f t="shared" si="0"/>
        <v>29.434413027916968</v>
      </c>
      <c r="F39" s="5">
        <f t="shared" si="1"/>
        <v>-788.64099999999985</v>
      </c>
    </row>
    <row r="40" spans="1:7" s="6" customFormat="1">
      <c r="A40" s="3">
        <v>2000000000</v>
      </c>
      <c r="B40" s="4" t="s">
        <v>17</v>
      </c>
      <c r="C40" s="5">
        <f>C41+C43+C44+C45+C46+C47</f>
        <v>4459.5485900000003</v>
      </c>
      <c r="D40" s="5">
        <f>D41+D43+D44+D45+D47+D46</f>
        <v>1996.8312000000001</v>
      </c>
      <c r="E40" s="5">
        <f t="shared" si="0"/>
        <v>44.776531967330804</v>
      </c>
      <c r="F40" s="5">
        <f t="shared" si="1"/>
        <v>-2462.7173900000003</v>
      </c>
      <c r="G40" s="19"/>
    </row>
    <row r="41" spans="1:7" ht="14.25" customHeight="1">
      <c r="A41" s="16">
        <v>2021000000</v>
      </c>
      <c r="B41" s="17" t="s">
        <v>18</v>
      </c>
      <c r="C41" s="99">
        <v>1358.5</v>
      </c>
      <c r="D41" s="99">
        <v>792.44200000000001</v>
      </c>
      <c r="E41" s="9">
        <f t="shared" si="0"/>
        <v>58.33213102686787</v>
      </c>
      <c r="F41" s="9">
        <f t="shared" si="1"/>
        <v>-566.05799999999999</v>
      </c>
    </row>
    <row r="42" spans="1:7" ht="15.75" hidden="1" customHeight="1">
      <c r="A42" s="16">
        <v>2020100310</v>
      </c>
      <c r="B42" s="17" t="s">
        <v>227</v>
      </c>
      <c r="C42" s="99"/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2021500200</v>
      </c>
      <c r="B43" s="17" t="s">
        <v>227</v>
      </c>
      <c r="C43" s="99">
        <v>466</v>
      </c>
      <c r="D43" s="20">
        <v>233</v>
      </c>
      <c r="E43" s="9">
        <f t="shared" si="0"/>
        <v>50</v>
      </c>
      <c r="F43" s="9">
        <f t="shared" si="1"/>
        <v>-233</v>
      </c>
    </row>
    <row r="44" spans="1:7">
      <c r="A44" s="16">
        <v>2022000000</v>
      </c>
      <c r="B44" s="17" t="s">
        <v>19</v>
      </c>
      <c r="C44" s="462">
        <f>499.47+1522.5</f>
        <v>2021.97</v>
      </c>
      <c r="D44" s="10">
        <v>798.78880000000004</v>
      </c>
      <c r="E44" s="9">
        <f t="shared" si="0"/>
        <v>39.505472385841536</v>
      </c>
      <c r="F44" s="9">
        <f t="shared" si="1"/>
        <v>-1223.1812</v>
      </c>
    </row>
    <row r="45" spans="1:7" ht="17.25" customHeight="1">
      <c r="A45" s="16">
        <v>2023000000</v>
      </c>
      <c r="B45" s="17" t="s">
        <v>20</v>
      </c>
      <c r="C45" s="12">
        <v>93.322000000000003</v>
      </c>
      <c r="D45" s="187">
        <v>52.6004</v>
      </c>
      <c r="E45" s="9">
        <f t="shared" si="0"/>
        <v>56.364415679046743</v>
      </c>
      <c r="F45" s="9">
        <f t="shared" si="1"/>
        <v>-40.721600000000002</v>
      </c>
    </row>
    <row r="46" spans="1:7" ht="13.5" customHeight="1">
      <c r="A46" s="16">
        <v>2020400000</v>
      </c>
      <c r="B46" s="17" t="s">
        <v>21</v>
      </c>
      <c r="C46" s="12">
        <v>400</v>
      </c>
      <c r="D46" s="188"/>
      <c r="E46" s="9">
        <f t="shared" si="0"/>
        <v>0</v>
      </c>
      <c r="F46" s="9">
        <f t="shared" si="1"/>
        <v>-400</v>
      </c>
    </row>
    <row r="47" spans="1:7" ht="14.25" customHeight="1">
      <c r="A47" s="16">
        <v>2070500010</v>
      </c>
      <c r="B47" s="8" t="s">
        <v>334</v>
      </c>
      <c r="C47" s="12">
        <v>119.75659</v>
      </c>
      <c r="D47" s="188">
        <v>120</v>
      </c>
      <c r="E47" s="9">
        <f t="shared" si="0"/>
        <v>100.20325395036716</v>
      </c>
      <c r="F47" s="9">
        <f t="shared" si="1"/>
        <v>0.24340999999999724</v>
      </c>
    </row>
    <row r="48" spans="1:7" ht="14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6.5" hidden="1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1" hidden="1" customHeight="1">
      <c r="A50" s="3">
        <v>2190500010</v>
      </c>
      <c r="B50" s="13" t="s">
        <v>311</v>
      </c>
      <c r="C50" s="191">
        <v>0</v>
      </c>
      <c r="D50" s="14">
        <v>0</v>
      </c>
      <c r="E50" s="5"/>
      <c r="F50" s="5"/>
    </row>
    <row r="51" spans="1:8" s="6" customFormat="1" ht="16.5" customHeight="1">
      <c r="A51" s="3"/>
      <c r="B51" s="4" t="s">
        <v>25</v>
      </c>
      <c r="C51" s="194">
        <f>C39+C40</f>
        <v>5577.1485900000007</v>
      </c>
      <c r="D51" s="476">
        <f>D39+D40</f>
        <v>2325.7901999999999</v>
      </c>
      <c r="E51" s="5">
        <f t="shared" si="0"/>
        <v>41.702137973698846</v>
      </c>
      <c r="F51" s="5">
        <f t="shared" si="1"/>
        <v>-3251.3583900000008</v>
      </c>
      <c r="G51" s="200"/>
      <c r="H51" s="249"/>
    </row>
    <row r="52" spans="1:8" s="6" customFormat="1" ht="15.75" customHeight="1">
      <c r="A52" s="3"/>
      <c r="B52" s="21" t="s">
        <v>306</v>
      </c>
      <c r="C52" s="194">
        <f>C51-C98</f>
        <v>-517.660249999999</v>
      </c>
      <c r="D52" s="194">
        <f>D51-D98</f>
        <v>-176.1847200000002</v>
      </c>
      <c r="E52" s="22"/>
      <c r="F52" s="22"/>
    </row>
    <row r="53" spans="1:8">
      <c r="A53" s="23"/>
      <c r="B53" s="24"/>
      <c r="C53" s="115"/>
      <c r="D53" s="25"/>
      <c r="E53" s="26"/>
      <c r="F53" s="27"/>
    </row>
    <row r="54" spans="1:8" ht="32.25" customHeight="1">
      <c r="A54" s="28" t="s">
        <v>0</v>
      </c>
      <c r="B54" s="28" t="s">
        <v>26</v>
      </c>
      <c r="C54" s="184" t="s">
        <v>402</v>
      </c>
      <c r="D54" s="73" t="s">
        <v>417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6.5" customHeight="1">
      <c r="A56" s="30" t="s">
        <v>27</v>
      </c>
      <c r="B56" s="31" t="s">
        <v>28</v>
      </c>
      <c r="C56" s="32">
        <f>C57+C58+C59+C60+C61+C63+C62</f>
        <v>1050.9929999999999</v>
      </c>
      <c r="D56" s="33">
        <f>SUM(D58:D63)</f>
        <v>597.52623000000006</v>
      </c>
      <c r="E56" s="34">
        <f>SUM(D56/C56*100)</f>
        <v>56.853492839628814</v>
      </c>
      <c r="F56" s="34">
        <f>SUM(D56-C56)</f>
        <v>-453.46676999999988</v>
      </c>
    </row>
    <row r="57" spans="1:8" s="6" customFormat="1" ht="17.2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8" ht="20.25" customHeight="1">
      <c r="A58" s="35" t="s">
        <v>31</v>
      </c>
      <c r="B58" s="39" t="s">
        <v>32</v>
      </c>
      <c r="C58" s="37">
        <v>1019.8</v>
      </c>
      <c r="D58" s="37">
        <v>592.02623000000006</v>
      </c>
      <c r="E58" s="38">
        <f>SUM(D58/C58*100)</f>
        <v>58.053170229456761</v>
      </c>
      <c r="F58" s="38">
        <f t="shared" ref="F58:F98" si="3">SUM(D58-C58)</f>
        <v>-427.7737699999999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3"/>
        <v>0</v>
      </c>
    </row>
    <row r="60" spans="1:8" ht="17.25" hidden="1" customHeight="1">
      <c r="A60" s="35" t="s">
        <v>35</v>
      </c>
      <c r="B60" s="39" t="s">
        <v>36</v>
      </c>
      <c r="C60" s="37"/>
      <c r="D60" s="37"/>
      <c r="E60" s="38" t="e">
        <f t="shared" ref="E60:E98" si="4">SUM(D60/C60*100)</f>
        <v>#DIV/0!</v>
      </c>
      <c r="F60" s="38">
        <f t="shared" si="3"/>
        <v>0</v>
      </c>
    </row>
    <row r="61" spans="1:8" ht="17.25" customHeight="1">
      <c r="A61" s="35" t="s">
        <v>37</v>
      </c>
      <c r="B61" s="39" t="s">
        <v>38</v>
      </c>
      <c r="C61" s="37">
        <v>19</v>
      </c>
      <c r="D61" s="37">
        <v>0</v>
      </c>
      <c r="E61" s="38">
        <f t="shared" si="4"/>
        <v>0</v>
      </c>
      <c r="F61" s="38">
        <f t="shared" si="3"/>
        <v>-19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4"/>
        <v>0</v>
      </c>
      <c r="F62" s="38">
        <f t="shared" si="3"/>
        <v>-5</v>
      </c>
    </row>
    <row r="63" spans="1:8" ht="17.25" customHeight="1">
      <c r="A63" s="35" t="s">
        <v>41</v>
      </c>
      <c r="B63" s="39" t="s">
        <v>42</v>
      </c>
      <c r="C63" s="37">
        <v>7.1929999999999996</v>
      </c>
      <c r="D63" s="37">
        <v>5.5</v>
      </c>
      <c r="E63" s="38">
        <f t="shared" si="4"/>
        <v>76.463228138467954</v>
      </c>
      <c r="F63" s="38">
        <f t="shared" si="3"/>
        <v>-1.6929999999999996</v>
      </c>
    </row>
    <row r="64" spans="1:8" s="6" customFormat="1" ht="17.850000000000001" customHeight="1">
      <c r="A64" s="41" t="s">
        <v>43</v>
      </c>
      <c r="B64" s="42" t="s">
        <v>44</v>
      </c>
      <c r="C64" s="32">
        <f>C65</f>
        <v>90.341999999999999</v>
      </c>
      <c r="D64" s="32">
        <f>D65</f>
        <v>52.939630000000001</v>
      </c>
      <c r="E64" s="34">
        <f t="shared" si="4"/>
        <v>58.59913440038963</v>
      </c>
      <c r="F64" s="34">
        <f t="shared" si="3"/>
        <v>-37.402369999999998</v>
      </c>
    </row>
    <row r="65" spans="1:7" ht="17.850000000000001" customHeight="1">
      <c r="A65" s="43" t="s">
        <v>45</v>
      </c>
      <c r="B65" s="44" t="s">
        <v>46</v>
      </c>
      <c r="C65" s="37">
        <v>90.341999999999999</v>
      </c>
      <c r="D65" s="37">
        <v>52.939630000000001</v>
      </c>
      <c r="E65" s="38">
        <f t="shared" si="4"/>
        <v>58.59913440038963</v>
      </c>
      <c r="F65" s="38">
        <f t="shared" si="3"/>
        <v>-37.402369999999998</v>
      </c>
    </row>
    <row r="66" spans="1:7" s="6" customFormat="1" ht="17.25" customHeight="1">
      <c r="A66" s="30" t="s">
        <v>47</v>
      </c>
      <c r="B66" s="31" t="s">
        <v>48</v>
      </c>
      <c r="C66" s="32">
        <f>C69+C70+C71</f>
        <v>7</v>
      </c>
      <c r="D66" s="32">
        <f>SUM(D69+D70+D71)</f>
        <v>0</v>
      </c>
      <c r="E66" s="34">
        <f t="shared" si="4"/>
        <v>0</v>
      </c>
      <c r="F66" s="34">
        <f t="shared" si="3"/>
        <v>-7</v>
      </c>
    </row>
    <row r="67" spans="1:7" ht="17.25" hidden="1" customHeight="1">
      <c r="A67" s="35" t="s">
        <v>49</v>
      </c>
      <c r="B67" s="39" t="s">
        <v>50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7.25" hidden="1" customHeight="1">
      <c r="A68" s="45" t="s">
        <v>51</v>
      </c>
      <c r="B68" s="39" t="s">
        <v>52</v>
      </c>
      <c r="C68" s="37"/>
      <c r="D68" s="37"/>
      <c r="E68" s="34" t="e">
        <f t="shared" si="4"/>
        <v>#DIV/0!</v>
      </c>
      <c r="F68" s="34">
        <f t="shared" si="3"/>
        <v>0</v>
      </c>
    </row>
    <row r="69" spans="1:7" ht="18" customHeight="1">
      <c r="A69" s="46" t="s">
        <v>53</v>
      </c>
      <c r="B69" s="47" t="s">
        <v>54</v>
      </c>
      <c r="C69" s="37">
        <v>3</v>
      </c>
      <c r="D69" s="37">
        <v>0</v>
      </c>
      <c r="E69" s="34">
        <f t="shared" si="4"/>
        <v>0</v>
      </c>
      <c r="F69" s="34">
        <f t="shared" si="3"/>
        <v>-3</v>
      </c>
    </row>
    <row r="70" spans="1:7" ht="18" customHeight="1">
      <c r="A70" s="46" t="s">
        <v>214</v>
      </c>
      <c r="B70" s="47" t="s">
        <v>215</v>
      </c>
      <c r="C70" s="37">
        <v>2</v>
      </c>
      <c r="D70" s="37">
        <v>0</v>
      </c>
      <c r="E70" s="38">
        <f t="shared" si="4"/>
        <v>0</v>
      </c>
      <c r="F70" s="38">
        <f t="shared" si="3"/>
        <v>-2</v>
      </c>
    </row>
    <row r="71" spans="1:7" ht="18" customHeight="1">
      <c r="A71" s="46" t="s">
        <v>339</v>
      </c>
      <c r="B71" s="47" t="s">
        <v>342</v>
      </c>
      <c r="C71" s="37">
        <v>2</v>
      </c>
      <c r="D71" s="37">
        <v>0</v>
      </c>
      <c r="E71" s="38"/>
      <c r="F71" s="38"/>
    </row>
    <row r="72" spans="1:7" s="6" customFormat="1" ht="15.75" customHeight="1">
      <c r="A72" s="30" t="s">
        <v>55</v>
      </c>
      <c r="B72" s="31" t="s">
        <v>56</v>
      </c>
      <c r="C72" s="48">
        <f>SUM(C73:C76)</f>
        <v>1925.04234</v>
      </c>
      <c r="D72" s="470">
        <f>D73+D74+D75+D76</f>
        <v>830.68811000000005</v>
      </c>
      <c r="E72" s="34">
        <f t="shared" si="4"/>
        <v>43.151679978114146</v>
      </c>
      <c r="F72" s="34">
        <f t="shared" si="3"/>
        <v>-1094.3542299999999</v>
      </c>
    </row>
    <row r="73" spans="1:7" ht="16.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4"/>
        <v>0</v>
      </c>
      <c r="F73" s="38">
        <f t="shared" si="3"/>
        <v>-7.1580000000000004</v>
      </c>
    </row>
    <row r="74" spans="1:7" s="6" customFormat="1" ht="19.5" customHeight="1">
      <c r="A74" s="35" t="s">
        <v>59</v>
      </c>
      <c r="B74" s="39" t="s">
        <v>60</v>
      </c>
      <c r="C74" s="49">
        <v>23.2</v>
      </c>
      <c r="D74" s="37">
        <v>23.2</v>
      </c>
      <c r="E74" s="38">
        <f t="shared" si="4"/>
        <v>100</v>
      </c>
      <c r="F74" s="38">
        <f t="shared" si="3"/>
        <v>0</v>
      </c>
      <c r="G74" s="50"/>
    </row>
    <row r="75" spans="1:7" ht="17.25" customHeight="1">
      <c r="A75" s="35" t="s">
        <v>61</v>
      </c>
      <c r="B75" s="39" t="s">
        <v>62</v>
      </c>
      <c r="C75" s="49">
        <v>1881.87934</v>
      </c>
      <c r="D75" s="37">
        <v>806.68386999999996</v>
      </c>
      <c r="E75" s="38">
        <f t="shared" si="4"/>
        <v>42.865865672344327</v>
      </c>
      <c r="F75" s="38">
        <f t="shared" si="3"/>
        <v>-1075.1954700000001</v>
      </c>
    </row>
    <row r="76" spans="1:7" ht="15.75" customHeight="1">
      <c r="A76" s="35" t="s">
        <v>63</v>
      </c>
      <c r="B76" s="39" t="s">
        <v>64</v>
      </c>
      <c r="C76" s="49">
        <v>12.805</v>
      </c>
      <c r="D76" s="37">
        <v>0.80423999999999995</v>
      </c>
      <c r="E76" s="38">
        <f t="shared" si="4"/>
        <v>6.2806716126513074</v>
      </c>
      <c r="F76" s="38">
        <f t="shared" si="3"/>
        <v>-12.00076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1771.2705000000001</v>
      </c>
      <c r="D77" s="32">
        <f>SUM(D79:D80)</f>
        <v>454</v>
      </c>
      <c r="E77" s="34">
        <f t="shared" si="4"/>
        <v>25.631319439916151</v>
      </c>
      <c r="F77" s="34">
        <f t="shared" si="3"/>
        <v>-1317.2705000000001</v>
      </c>
    </row>
    <row r="78" spans="1:7" ht="15.75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 ht="15.75" customHeight="1">
      <c r="A79" s="35" t="s">
        <v>69</v>
      </c>
      <c r="B79" s="51" t="s">
        <v>70</v>
      </c>
      <c r="C79" s="37">
        <v>1126.5</v>
      </c>
      <c r="D79" s="37">
        <v>99</v>
      </c>
      <c r="E79" s="38">
        <f t="shared" si="4"/>
        <v>8.7882822902796267</v>
      </c>
      <c r="F79" s="38">
        <f t="shared" si="3"/>
        <v>-1027.5</v>
      </c>
    </row>
    <row r="80" spans="1:7" ht="17.850000000000001" customHeight="1">
      <c r="A80" s="35" t="s">
        <v>71</v>
      </c>
      <c r="B80" s="39" t="s">
        <v>72</v>
      </c>
      <c r="C80" s="37">
        <v>644.77049999999997</v>
      </c>
      <c r="D80" s="37">
        <v>355</v>
      </c>
      <c r="E80" s="38">
        <f t="shared" si="4"/>
        <v>55.058350219186522</v>
      </c>
      <c r="F80" s="38">
        <f t="shared" si="3"/>
        <v>-289.77049999999997</v>
      </c>
    </row>
    <row r="81" spans="1:6" s="6" customFormat="1" ht="17.850000000000001" customHeight="1">
      <c r="A81" s="30" t="s">
        <v>83</v>
      </c>
      <c r="B81" s="31" t="s">
        <v>84</v>
      </c>
      <c r="C81" s="32">
        <f>C82</f>
        <v>1248.1610000000001</v>
      </c>
      <c r="D81" s="32">
        <f>D82</f>
        <v>566.82095000000004</v>
      </c>
      <c r="E81" s="34">
        <f t="shared" si="4"/>
        <v>45.41248685065468</v>
      </c>
      <c r="F81" s="34">
        <f t="shared" si="3"/>
        <v>-681.34005000000002</v>
      </c>
    </row>
    <row r="82" spans="1:6" ht="15" customHeight="1">
      <c r="A82" s="35" t="s">
        <v>85</v>
      </c>
      <c r="B82" s="39" t="s">
        <v>229</v>
      </c>
      <c r="C82" s="37">
        <v>1248.1610000000001</v>
      </c>
      <c r="D82" s="37">
        <v>566.82095000000004</v>
      </c>
      <c r="E82" s="38">
        <f t="shared" si="4"/>
        <v>45.41248685065468</v>
      </c>
      <c r="F82" s="38">
        <f t="shared" si="3"/>
        <v>-681.34005000000002</v>
      </c>
    </row>
    <row r="83" spans="1:6" s="6" customFormat="1" ht="0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4"/>
        <v>#DIV/0!</v>
      </c>
      <c r="F83" s="34">
        <f t="shared" si="3"/>
        <v>0</v>
      </c>
    </row>
    <row r="84" spans="1:6" ht="0.75" hidden="1" customHeight="1">
      <c r="A84" s="53">
        <v>1001</v>
      </c>
      <c r="B84" s="54" t="s">
        <v>87</v>
      </c>
      <c r="C84" s="37"/>
      <c r="D84" s="37"/>
      <c r="E84" s="38" t="e">
        <f t="shared" si="4"/>
        <v>#DIV/0!</v>
      </c>
      <c r="F84" s="38">
        <f t="shared" si="3"/>
        <v>0</v>
      </c>
    </row>
    <row r="85" spans="1:6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4"/>
        <v>#DIV/0!</v>
      </c>
      <c r="F85" s="38">
        <f t="shared" si="3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4"/>
        <v>#DIV/0!</v>
      </c>
      <c r="F86" s="38">
        <f t="shared" si="3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3"/>
        <v>0</v>
      </c>
    </row>
    <row r="88" spans="1:6" ht="17.850000000000001" customHeight="1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</v>
      </c>
      <c r="E88" s="38">
        <f t="shared" si="4"/>
        <v>0</v>
      </c>
      <c r="F88" s="22">
        <f>F89+F90+F91+F92+F93</f>
        <v>-2</v>
      </c>
    </row>
    <row r="89" spans="1:6" ht="17.25" customHeight="1">
      <c r="A89" s="35" t="s">
        <v>94</v>
      </c>
      <c r="B89" s="39" t="s">
        <v>95</v>
      </c>
      <c r="C89" s="37">
        <v>2</v>
      </c>
      <c r="D89" s="37">
        <v>0</v>
      </c>
      <c r="E89" s="38">
        <f t="shared" si="4"/>
        <v>0</v>
      </c>
      <c r="F89" s="38">
        <f>SUM(D89-C89)</f>
        <v>-2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4"/>
        <v>#DIV/0!</v>
      </c>
      <c r="F93" s="38"/>
    </row>
    <row r="94" spans="1:6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4"/>
        <v>#DIV/0!</v>
      </c>
      <c r="F94" s="34">
        <f t="shared" si="3"/>
        <v>0</v>
      </c>
    </row>
    <row r="95" spans="1:6" ht="15.75" hidden="1" customHeight="1">
      <c r="A95" s="53">
        <v>1401</v>
      </c>
      <c r="B95" s="54" t="s">
        <v>113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8" hidden="1" customHeight="1">
      <c r="A96" s="53">
        <v>1402</v>
      </c>
      <c r="B96" s="54" t="s">
        <v>114</v>
      </c>
      <c r="C96" s="175"/>
      <c r="D96" s="176"/>
      <c r="E96" s="38" t="e">
        <f t="shared" si="4"/>
        <v>#DIV/0!</v>
      </c>
      <c r="F96" s="38">
        <f t="shared" si="3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4"/>
        <v>#DIV/0!</v>
      </c>
      <c r="F97" s="38">
        <f t="shared" si="3"/>
        <v>0</v>
      </c>
    </row>
    <row r="98" spans="1:8" s="6" customFormat="1" ht="16.5" customHeight="1">
      <c r="A98" s="52"/>
      <c r="B98" s="57" t="s">
        <v>116</v>
      </c>
      <c r="C98" s="102">
        <f>C56+C64+C66+C72+C77+C81+C83+C88+C94</f>
        <v>6094.8088399999997</v>
      </c>
      <c r="D98" s="468">
        <f>D56+D64+D66+D72+D77+D81+D88</f>
        <v>2501.9749200000001</v>
      </c>
      <c r="E98" s="34">
        <f t="shared" si="4"/>
        <v>41.050917029253377</v>
      </c>
      <c r="F98" s="34">
        <f t="shared" si="3"/>
        <v>-3592.8339199999996</v>
      </c>
      <c r="G98" s="249"/>
      <c r="H98" s="249"/>
    </row>
    <row r="99" spans="1:8" ht="20.25" customHeight="1">
      <c r="C99" s="126"/>
      <c r="D99" s="101"/>
    </row>
    <row r="100" spans="1:8" s="65" customFormat="1" ht="13.5" customHeight="1">
      <c r="A100" s="63" t="s">
        <v>117</v>
      </c>
      <c r="B100" s="63"/>
      <c r="C100" s="116"/>
      <c r="D100" s="64"/>
    </row>
    <row r="101" spans="1:8" s="65" customFormat="1" ht="12.75">
      <c r="A101" s="66" t="s">
        <v>118</v>
      </c>
      <c r="B101" s="66"/>
      <c r="C101" s="134" t="s">
        <v>119</v>
      </c>
      <c r="D101" s="134"/>
    </row>
    <row r="102" spans="1:8" ht="5.25" customHeight="1">
      <c r="C102" s="120"/>
    </row>
    <row r="144" hidden="1"/>
  </sheetData>
  <customSheetViews>
    <customSheetView guid="{61528DAC-5C4C-48F4-ADE2-8A724B05A086}" scale="70" showPageBreaks="1" hiddenRows="1" view="pageBreakPreview" topLeftCell="A39">
      <selection activeCell="D61" sqref="D6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3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4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6"/>
    </customSheetView>
    <customSheetView guid="{1718F1EE-9F48-4DBE-9531-3B70F9C4A5DD}" scale="70" showPageBreaks="1" hiddenRows="1" view="pageBreakPreview" topLeftCell="A41">
      <selection activeCell="C95" sqref="C95:D95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7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434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392.24590000000001</v>
      </c>
      <c r="E4" s="5">
        <f>SUM(D4/C4*100)</f>
        <v>35.788859489051092</v>
      </c>
      <c r="F4" s="5">
        <f>SUM(D4-C4)</f>
        <v>-703.75409999999999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47.557839999999999</v>
      </c>
      <c r="E5" s="5">
        <f t="shared" ref="E5:E51" si="0">SUM(D5/C5*100)</f>
        <v>44.655248826291079</v>
      </c>
      <c r="F5" s="5">
        <f t="shared" ref="F5:F51" si="1">SUM(D5-C5)</f>
        <v>-58.942160000000001</v>
      </c>
    </row>
    <row r="6" spans="1:6">
      <c r="A6" s="7">
        <v>1010200001</v>
      </c>
      <c r="B6" s="8" t="s">
        <v>224</v>
      </c>
      <c r="C6" s="9">
        <v>106.5</v>
      </c>
      <c r="D6" s="10">
        <v>47.557839999999999</v>
      </c>
      <c r="E6" s="9">
        <f t="shared" ref="E6:E11" si="2">SUM(D6/C6*100)</f>
        <v>44.655248826291079</v>
      </c>
      <c r="F6" s="9">
        <f t="shared" si="1"/>
        <v>-58.942160000000001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189.20105000000001</v>
      </c>
      <c r="E7" s="9">
        <f t="shared" si="2"/>
        <v>51.343568521031216</v>
      </c>
      <c r="F7" s="9">
        <f t="shared" si="1"/>
        <v>-179.29894999999999</v>
      </c>
    </row>
    <row r="8" spans="1:6">
      <c r="A8" s="7">
        <v>1030223001</v>
      </c>
      <c r="B8" s="8" t="s">
        <v>268</v>
      </c>
      <c r="C8" s="9">
        <v>137.44999999999999</v>
      </c>
      <c r="D8" s="10">
        <v>88.913210000000007</v>
      </c>
      <c r="E8" s="9">
        <f t="shared" si="2"/>
        <v>64.687675518370327</v>
      </c>
      <c r="F8" s="9">
        <f t="shared" si="1"/>
        <v>-48.536789999999982</v>
      </c>
    </row>
    <row r="9" spans="1:6">
      <c r="A9" s="7">
        <v>1030224001</v>
      </c>
      <c r="B9" s="8" t="s">
        <v>274</v>
      </c>
      <c r="C9" s="9">
        <v>1.47</v>
      </c>
      <c r="D9" s="10">
        <v>0.58089000000000002</v>
      </c>
      <c r="E9" s="9">
        <f t="shared" si="2"/>
        <v>39.516326530612247</v>
      </c>
      <c r="F9" s="9">
        <f t="shared" si="1"/>
        <v>-0.88910999999999996</v>
      </c>
    </row>
    <row r="10" spans="1:6">
      <c r="A10" s="7">
        <v>1030225001</v>
      </c>
      <c r="B10" s="8" t="s">
        <v>267</v>
      </c>
      <c r="C10" s="9">
        <v>229.58</v>
      </c>
      <c r="D10" s="10">
        <v>117.3044</v>
      </c>
      <c r="E10" s="9">
        <f t="shared" si="2"/>
        <v>51.095217353428005</v>
      </c>
      <c r="F10" s="9">
        <f t="shared" si="1"/>
        <v>-112.27560000000001</v>
      </c>
    </row>
    <row r="11" spans="1:6">
      <c r="A11" s="7">
        <v>1030226001</v>
      </c>
      <c r="B11" s="8" t="s">
        <v>276</v>
      </c>
      <c r="C11" s="9">
        <v>0</v>
      </c>
      <c r="D11" s="10">
        <v>-17.597449999999998</v>
      </c>
      <c r="E11" s="9" t="e">
        <f t="shared" si="2"/>
        <v>#DIV/0!</v>
      </c>
      <c r="F11" s="9">
        <f t="shared" si="1"/>
        <v>-17.597449999999998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46.557000000000002</v>
      </c>
      <c r="E12" s="5">
        <f t="shared" si="0"/>
        <v>66.510000000000005</v>
      </c>
      <c r="F12" s="5">
        <f t="shared" si="1"/>
        <v>-23.442999999999998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46.557000000000002</v>
      </c>
      <c r="E13" s="9">
        <f t="shared" si="0"/>
        <v>66.510000000000005</v>
      </c>
      <c r="F13" s="9">
        <f t="shared" si="1"/>
        <v>-23.442999999999998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106.83001</v>
      </c>
      <c r="E14" s="9">
        <f t="shared" si="0"/>
        <v>19.565935897435899</v>
      </c>
      <c r="F14" s="9">
        <f t="shared" si="1"/>
        <v>-439.16998999999998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5.7528300000000003</v>
      </c>
      <c r="E15" s="9">
        <f>SUM(D15/C15*100)</f>
        <v>6.0556105263157898</v>
      </c>
      <c r="F15" s="9">
        <f>SUM(D15-C14)</f>
        <v>-540.24716999999998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101.07718</v>
      </c>
      <c r="E16" s="9">
        <f t="shared" si="0"/>
        <v>22.411791574279381</v>
      </c>
      <c r="F16" s="9">
        <f t="shared" si="1"/>
        <v>-349.92282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26.278289999999998</v>
      </c>
      <c r="E25" s="5">
        <f t="shared" si="0"/>
        <v>21.789626865671639</v>
      </c>
      <c r="F25" s="5">
        <f t="shared" si="1"/>
        <v>-94.321709999999996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15.455299999999999</v>
      </c>
      <c r="E26" s="5">
        <f t="shared" si="0"/>
        <v>18.055257009345794</v>
      </c>
      <c r="F26" s="5">
        <f t="shared" si="1"/>
        <v>-70.1447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15.455299999999999</v>
      </c>
      <c r="E27" s="9">
        <f t="shared" si="0"/>
        <v>18.055257009345794</v>
      </c>
      <c r="F27" s="9">
        <f t="shared" si="1"/>
        <v>-70.1447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10.822990000000001</v>
      </c>
      <c r="E29" s="5">
        <f t="shared" si="0"/>
        <v>30.922828571428575</v>
      </c>
      <c r="F29" s="5">
        <f t="shared" si="1"/>
        <v>-24.177009999999999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10.822990000000001</v>
      </c>
      <c r="E30" s="9">
        <f t="shared" si="0"/>
        <v>30.922828571428575</v>
      </c>
      <c r="F30" s="9">
        <f t="shared" si="1"/>
        <v>-24.177009999999999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418.52418999999998</v>
      </c>
      <c r="E40" s="5">
        <f t="shared" si="0"/>
        <v>34.401133486766398</v>
      </c>
      <c r="F40" s="5">
        <f t="shared" si="1"/>
        <v>-798.07580999999993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10386.070000000002</v>
      </c>
      <c r="D41" s="5">
        <f>D42+D44+D45+D46+D47+D48+D43+D50</f>
        <v>1432.2049000000002</v>
      </c>
      <c r="E41" s="5">
        <f t="shared" si="0"/>
        <v>13.789671165320472</v>
      </c>
      <c r="F41" s="5">
        <f t="shared" si="1"/>
        <v>-8953.8651000000009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1204.2128</v>
      </c>
      <c r="E42" s="9">
        <f t="shared" si="0"/>
        <v>58.332338694051536</v>
      </c>
      <c r="F42" s="9">
        <f t="shared" si="1"/>
        <v>-860.18720000000008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2878.9270000000001</v>
      </c>
      <c r="D44" s="10">
        <v>175.392</v>
      </c>
      <c r="E44" s="9">
        <f>SUM(D44/C44*100)</f>
        <v>6.0922697935723971</v>
      </c>
      <c r="F44" s="9">
        <f t="shared" si="1"/>
        <v>-2703.5350000000003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52.600099999999998</v>
      </c>
      <c r="E45" s="9">
        <f t="shared" si="0"/>
        <v>55.647937539011672</v>
      </c>
      <c r="F45" s="9">
        <f t="shared" si="1"/>
        <v>-41.922899999999998</v>
      </c>
    </row>
    <row r="46" spans="1:7" ht="20.25" customHeight="1">
      <c r="A46" s="16">
        <v>2020400000</v>
      </c>
      <c r="B46" s="17" t="s">
        <v>21</v>
      </c>
      <c r="C46" s="12">
        <v>5313.7377999999999</v>
      </c>
      <c r="D46" s="188">
        <v>0</v>
      </c>
      <c r="E46" s="9">
        <f t="shared" si="0"/>
        <v>0</v>
      </c>
      <c r="F46" s="9">
        <f t="shared" si="1"/>
        <v>-5313.7377999999999</v>
      </c>
    </row>
    <row r="47" spans="1:7" ht="18" hidden="1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>
        <v>34.482199999999999</v>
      </c>
      <c r="D50" s="10">
        <v>0</v>
      </c>
      <c r="E50" s="9">
        <f t="shared" si="0"/>
        <v>0</v>
      </c>
      <c r="F50" s="9">
        <f t="shared" si="1"/>
        <v>-34.482199999999999</v>
      </c>
    </row>
    <row r="51" spans="1:8" s="6" customFormat="1" ht="19.5" customHeight="1">
      <c r="A51" s="3"/>
      <c r="B51" s="4" t="s">
        <v>25</v>
      </c>
      <c r="C51" s="493">
        <f>C40+C41</f>
        <v>11602.670000000002</v>
      </c>
      <c r="D51" s="479">
        <f>D40+D41</f>
        <v>1850.7290900000003</v>
      </c>
      <c r="E51" s="93">
        <f t="shared" si="0"/>
        <v>15.950889665913104</v>
      </c>
      <c r="F51" s="93">
        <f t="shared" si="1"/>
        <v>-9751.9409100000012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-423.57075999999688</v>
      </c>
      <c r="D52" s="93">
        <f>D51-D98</f>
        <v>-92.865109999999731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402</v>
      </c>
      <c r="D54" s="180" t="s">
        <v>417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468">
        <f>D57+D58+D59+D60+D61+D63+D62</f>
        <v>769.66741999999999</v>
      </c>
      <c r="E56" s="34">
        <f>SUM(D56/C56*100)</f>
        <v>56.755111642037569</v>
      </c>
      <c r="F56" s="34">
        <f>SUM(D56-C56)</f>
        <v>-586.45258000000013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768.66741999999999</v>
      </c>
      <c r="E58" s="38">
        <f t="shared" ref="E58:E98" si="3">SUM(D58/C58*100)</f>
        <v>58.192703459762271</v>
      </c>
      <c r="F58" s="38">
        <f t="shared" ref="F58:F98" si="4">SUM(D58-C58)</f>
        <v>-552.2325800000001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1</v>
      </c>
      <c r="E63" s="38">
        <f t="shared" si="3"/>
        <v>31.05590062111801</v>
      </c>
      <c r="F63" s="38">
        <f t="shared" si="4"/>
        <v>-2.2200000000000002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254">
        <f>D65</f>
        <v>48.326970000000003</v>
      </c>
      <c r="E64" s="34">
        <f t="shared" si="3"/>
        <v>53.492766456726038</v>
      </c>
      <c r="F64" s="34">
        <f t="shared" si="4"/>
        <v>-42.016030000000001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48.326970000000003</v>
      </c>
      <c r="E65" s="38">
        <f t="shared" si="3"/>
        <v>53.492766456726038</v>
      </c>
      <c r="F65" s="38">
        <f t="shared" si="4"/>
        <v>-42.016030000000001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7.4</v>
      </c>
      <c r="D66" s="254">
        <f>SUM(D69+D70+D71)</f>
        <v>4.0219100000000001</v>
      </c>
      <c r="E66" s="34">
        <f t="shared" si="3"/>
        <v>54.350135135135133</v>
      </c>
      <c r="F66" s="34">
        <f t="shared" si="4"/>
        <v>-3.3780900000000003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3</v>
      </c>
      <c r="D69" s="37">
        <v>2.8219099999999999</v>
      </c>
      <c r="E69" s="38">
        <f t="shared" si="3"/>
        <v>94.063666666666663</v>
      </c>
      <c r="F69" s="38">
        <f t="shared" si="4"/>
        <v>-0.17809000000000008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1.2</v>
      </c>
      <c r="E70" s="38">
        <f t="shared" si="3"/>
        <v>50</v>
      </c>
      <c r="F70" s="38">
        <f t="shared" si="4"/>
        <v>-1.2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2946.5687600000001</v>
      </c>
      <c r="D72" s="470">
        <f>SUM(D73:D76)</f>
        <v>254.053</v>
      </c>
      <c r="E72" s="34">
        <f t="shared" si="3"/>
        <v>8.6219946212963983</v>
      </c>
      <c r="F72" s="34">
        <f t="shared" si="4"/>
        <v>-2692.5157600000002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2867.6477599999998</v>
      </c>
      <c r="D75" s="37">
        <v>198.553</v>
      </c>
      <c r="E75" s="38">
        <f t="shared" si="3"/>
        <v>6.9238977941977087</v>
      </c>
      <c r="F75" s="38">
        <f t="shared" si="4"/>
        <v>-2669.09476</v>
      </c>
    </row>
    <row r="76" spans="1:7" ht="16.5" customHeight="1">
      <c r="A76" s="35" t="s">
        <v>63</v>
      </c>
      <c r="B76" s="39" t="s">
        <v>64</v>
      </c>
      <c r="C76" s="49">
        <v>68.900000000000006</v>
      </c>
      <c r="D76" s="37">
        <v>55.5</v>
      </c>
      <c r="E76" s="38">
        <f t="shared" si="3"/>
        <v>80.551523947750354</v>
      </c>
      <c r="F76" s="38">
        <f t="shared" si="4"/>
        <v>-13.400000000000006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6593.4089999999997</v>
      </c>
      <c r="D77" s="469">
        <f>SUM(D78:D80)</f>
        <v>353.00490000000002</v>
      </c>
      <c r="E77" s="34">
        <f t="shared" si="3"/>
        <v>5.3539056958244213</v>
      </c>
      <c r="F77" s="34">
        <f t="shared" si="4"/>
        <v>-6240.4040999999997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customHeight="1">
      <c r="A79" s="35" t="s">
        <v>69</v>
      </c>
      <c r="B79" s="51" t="s">
        <v>70</v>
      </c>
      <c r="C79" s="37">
        <v>2062.85</v>
      </c>
      <c r="D79" s="37">
        <v>70.8523</v>
      </c>
      <c r="E79" s="38">
        <f t="shared" si="3"/>
        <v>3.4346801754853726</v>
      </c>
      <c r="F79" s="38">
        <f t="shared" si="4"/>
        <v>-1991.9976999999999</v>
      </c>
    </row>
    <row r="80" spans="1:7">
      <c r="A80" s="35" t="s">
        <v>71</v>
      </c>
      <c r="B80" s="39" t="s">
        <v>72</v>
      </c>
      <c r="C80" s="37">
        <v>4530.5590000000002</v>
      </c>
      <c r="D80" s="37">
        <v>282.15260000000001</v>
      </c>
      <c r="E80" s="38">
        <f t="shared" si="3"/>
        <v>6.2277657127961472</v>
      </c>
      <c r="F80" s="38">
        <f t="shared" si="4"/>
        <v>-4248.4063999999998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469">
        <f>SUM(D82)</f>
        <v>511.2</v>
      </c>
      <c r="E81" s="34">
        <f t="shared" si="3"/>
        <v>50</v>
      </c>
      <c r="F81" s="34">
        <f t="shared" si="4"/>
        <v>-511.2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511.2</v>
      </c>
      <c r="E82" s="38">
        <f t="shared" si="3"/>
        <v>50</v>
      </c>
      <c r="F82" s="38">
        <f t="shared" si="4"/>
        <v>-511.2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3">
        <f>C56+C64+C66+C72+C77+C81+C83+C88+C94</f>
        <v>12026.240759999999</v>
      </c>
      <c r="D98" s="463">
        <f>D56+D64+D66+D72+D77+D81+D83+D88+D94</f>
        <v>1943.5942</v>
      </c>
      <c r="E98" s="34">
        <f t="shared" si="3"/>
        <v>16.161277981931903</v>
      </c>
      <c r="F98" s="34">
        <f t="shared" si="4"/>
        <v>-10082.646559999999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61" sqref="D6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3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50">
      <selection activeCell="C97" sqref="C97:D97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40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3" t="s">
        <v>435</v>
      </c>
      <c r="B1" s="543"/>
      <c r="C1" s="543"/>
      <c r="D1" s="543"/>
      <c r="E1" s="543"/>
      <c r="F1" s="543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299.58618000000001</v>
      </c>
      <c r="E4" s="5">
        <f>SUM(D4/C4*100)</f>
        <v>36.875322181603337</v>
      </c>
      <c r="F4" s="5">
        <f>SUM(D4-C4)</f>
        <v>-512.84382000000005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33.423220000000001</v>
      </c>
      <c r="E5" s="5">
        <f t="shared" ref="E5:E51" si="0">SUM(D5/C5*100)</f>
        <v>75.447449209932287</v>
      </c>
      <c r="F5" s="5">
        <f t="shared" ref="F5:F51" si="1">SUM(D5-C5)</f>
        <v>-10.876779999999997</v>
      </c>
    </row>
    <row r="6" spans="1:6">
      <c r="A6" s="7">
        <v>1010200001</v>
      </c>
      <c r="B6" s="8" t="s">
        <v>224</v>
      </c>
      <c r="C6" s="9">
        <v>44.3</v>
      </c>
      <c r="D6" s="10">
        <v>33.423220000000001</v>
      </c>
      <c r="E6" s="9">
        <f t="shared" ref="E6:E11" si="2">SUM(D6/C6*100)</f>
        <v>75.447449209932287</v>
      </c>
      <c r="F6" s="9">
        <f t="shared" si="1"/>
        <v>-10.876779999999997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193.11556999999999</v>
      </c>
      <c r="E7" s="5">
        <f t="shared" si="2"/>
        <v>51.342772445696959</v>
      </c>
      <c r="F7" s="5">
        <f t="shared" si="1"/>
        <v>-183.01443</v>
      </c>
    </row>
    <row r="8" spans="1:6">
      <c r="A8" s="7">
        <v>1030223001</v>
      </c>
      <c r="B8" s="8" t="s">
        <v>268</v>
      </c>
      <c r="C8" s="9">
        <v>140.30000000000001</v>
      </c>
      <c r="D8" s="10">
        <v>90.752780000000001</v>
      </c>
      <c r="E8" s="9">
        <f t="shared" si="2"/>
        <v>64.684803991446898</v>
      </c>
      <c r="F8" s="9">
        <f t="shared" si="1"/>
        <v>-49.54722000000001</v>
      </c>
    </row>
    <row r="9" spans="1:6">
      <c r="A9" s="7">
        <v>1030224001</v>
      </c>
      <c r="B9" s="8" t="s">
        <v>274</v>
      </c>
      <c r="C9" s="9">
        <v>1.5</v>
      </c>
      <c r="D9" s="10">
        <v>0.59294000000000002</v>
      </c>
      <c r="E9" s="9">
        <f t="shared" si="2"/>
        <v>39.529333333333334</v>
      </c>
      <c r="F9" s="9">
        <f t="shared" si="1"/>
        <v>-0.90705999999999998</v>
      </c>
    </row>
    <row r="10" spans="1:6">
      <c r="A10" s="7">
        <v>1030225001</v>
      </c>
      <c r="B10" s="8" t="s">
        <v>267</v>
      </c>
      <c r="C10" s="9">
        <v>234.33</v>
      </c>
      <c r="D10" s="10">
        <v>119.73138</v>
      </c>
      <c r="E10" s="9">
        <f t="shared" si="2"/>
        <v>51.095199078223018</v>
      </c>
      <c r="F10" s="9">
        <f t="shared" si="1"/>
        <v>-114.59862000000001</v>
      </c>
    </row>
    <row r="11" spans="1:6">
      <c r="A11" s="7">
        <v>1030226001</v>
      </c>
      <c r="B11" s="8" t="s">
        <v>276</v>
      </c>
      <c r="C11" s="9">
        <v>0</v>
      </c>
      <c r="D11" s="10">
        <v>-17.96153</v>
      </c>
      <c r="E11" s="9" t="e">
        <f t="shared" si="2"/>
        <v>#DIV/0!</v>
      </c>
      <c r="F11" s="9">
        <f t="shared" si="1"/>
        <v>-17.96153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20.873100000000001</v>
      </c>
      <c r="E12" s="5">
        <f t="shared" si="0"/>
        <v>41.746200000000002</v>
      </c>
      <c r="F12" s="5">
        <f t="shared" si="1"/>
        <v>-29.126899999999999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20.873100000000001</v>
      </c>
      <c r="E13" s="9">
        <f t="shared" si="0"/>
        <v>41.746200000000002</v>
      </c>
      <c r="F13" s="9">
        <f t="shared" si="1"/>
        <v>-29.126899999999999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50.874290000000002</v>
      </c>
      <c r="E14" s="5">
        <f t="shared" si="0"/>
        <v>15.007165191740413</v>
      </c>
      <c r="F14" s="5">
        <f t="shared" si="1"/>
        <v>-288.12571000000003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7.4702900000000003</v>
      </c>
      <c r="E15" s="9">
        <f t="shared" si="0"/>
        <v>11.492753846153846</v>
      </c>
      <c r="F15" s="9">
        <f>SUM(D15-C15)</f>
        <v>-57.529710000000001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43.404000000000003</v>
      </c>
      <c r="E16" s="9">
        <f t="shared" si="0"/>
        <v>15.840875912408761</v>
      </c>
      <c r="F16" s="9">
        <f t="shared" si="1"/>
        <v>-230.596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1.3</v>
      </c>
      <c r="E17" s="5">
        <f t="shared" si="0"/>
        <v>43.333333333333336</v>
      </c>
      <c r="F17" s="5">
        <f t="shared" si="1"/>
        <v>-1.7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1.3</v>
      </c>
      <c r="E18" s="9">
        <f t="shared" si="0"/>
        <v>43.333333333333336</v>
      </c>
      <c r="F18" s="9">
        <f t="shared" si="1"/>
        <v>-1.7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94.924209999999988</v>
      </c>
      <c r="E25" s="5">
        <f t="shared" si="0"/>
        <v>47.700608040200997</v>
      </c>
      <c r="F25" s="5">
        <f t="shared" si="1"/>
        <v>-104.07579000000001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87.298999999999992</v>
      </c>
      <c r="E26" s="5">
        <f t="shared" si="0"/>
        <v>48.770391061452514</v>
      </c>
      <c r="F26" s="5">
        <f t="shared" si="1"/>
        <v>-91.701000000000008</v>
      </c>
    </row>
    <row r="27" spans="1:6">
      <c r="A27" s="16">
        <v>1110502510</v>
      </c>
      <c r="B27" s="17" t="s">
        <v>221</v>
      </c>
      <c r="C27" s="12">
        <v>153</v>
      </c>
      <c r="D27" s="10">
        <v>72.125799999999998</v>
      </c>
      <c r="E27" s="9">
        <f t="shared" si="0"/>
        <v>47.141045751633989</v>
      </c>
      <c r="F27" s="9">
        <f t="shared" si="1"/>
        <v>-80.874200000000002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15.1732</v>
      </c>
      <c r="E28" s="9">
        <f t="shared" si="0"/>
        <v>58.35846153846154</v>
      </c>
      <c r="F28" s="9">
        <f t="shared" si="1"/>
        <v>-10.8268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7.62521</v>
      </c>
      <c r="E29" s="5">
        <f t="shared" si="0"/>
        <v>38.126049999999999</v>
      </c>
      <c r="F29" s="5">
        <f t="shared" si="1"/>
        <v>-12.374790000000001</v>
      </c>
    </row>
    <row r="30" spans="1:6">
      <c r="A30" s="7">
        <v>1130206005</v>
      </c>
      <c r="B30" s="8" t="s">
        <v>219</v>
      </c>
      <c r="C30" s="9">
        <v>20</v>
      </c>
      <c r="D30" s="10">
        <v>7.62521</v>
      </c>
      <c r="E30" s="9">
        <f t="shared" si="0"/>
        <v>38.126049999999999</v>
      </c>
      <c r="F30" s="9">
        <f t="shared" si="1"/>
        <v>-12.374790000000001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3.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394.51039000000003</v>
      </c>
      <c r="E40" s="5">
        <f t="shared" si="0"/>
        <v>39.005209455918852</v>
      </c>
      <c r="F40" s="5">
        <f t="shared" si="1"/>
        <v>-616.91961000000003</v>
      </c>
    </row>
    <row r="41" spans="1:7" s="6" customFormat="1">
      <c r="A41" s="3">
        <v>2000000000</v>
      </c>
      <c r="B41" s="4" t="s">
        <v>17</v>
      </c>
      <c r="C41" s="5">
        <f>C42+C43+C44+C45+C46+C47+C50</f>
        <v>5370.5590000000002</v>
      </c>
      <c r="D41" s="472">
        <f>D42+D43+D44+D45+D46+D47+D50</f>
        <v>1450.3271</v>
      </c>
      <c r="E41" s="5">
        <f t="shared" si="0"/>
        <v>27.005142295243378</v>
      </c>
      <c r="F41" s="5">
        <f t="shared" si="1"/>
        <v>-3920.2319000000002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736.85500000000002</v>
      </c>
      <c r="E42" s="9">
        <f t="shared" si="0"/>
        <v>58.332409753008228</v>
      </c>
      <c r="F42" s="9">
        <f t="shared" si="1"/>
        <v>-526.34500000000003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150</v>
      </c>
      <c r="E43" s="9">
        <f t="shared" si="0"/>
        <v>50</v>
      </c>
      <c r="F43" s="9">
        <f t="shared" si="1"/>
        <v>-150</v>
      </c>
    </row>
    <row r="44" spans="1:7" ht="18" customHeight="1">
      <c r="A44" s="16">
        <v>2022000000</v>
      </c>
      <c r="B44" s="17" t="s">
        <v>19</v>
      </c>
      <c r="C44" s="12">
        <f>1078.827+1752</f>
        <v>2830.8270000000002</v>
      </c>
      <c r="D44" s="10">
        <v>428.27199999999999</v>
      </c>
      <c r="E44" s="9">
        <f t="shared" si="0"/>
        <v>15.128865169083097</v>
      </c>
      <c r="F44" s="9">
        <f t="shared" si="1"/>
        <v>-2402.5550000000003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52.600099999999998</v>
      </c>
      <c r="E45" s="9">
        <f t="shared" si="0"/>
        <v>55.648526269016727</v>
      </c>
      <c r="F45" s="9">
        <f t="shared" si="1"/>
        <v>-41.921900000000008</v>
      </c>
    </row>
    <row r="46" spans="1:7" ht="27.75" customHeight="1">
      <c r="A46" s="16">
        <v>2024000000</v>
      </c>
      <c r="B46" s="17" t="s">
        <v>21</v>
      </c>
      <c r="C46" s="12">
        <v>800</v>
      </c>
      <c r="D46" s="188"/>
      <c r="E46" s="9">
        <f t="shared" si="0"/>
        <v>0</v>
      </c>
      <c r="F46" s="9">
        <f t="shared" si="1"/>
        <v>-800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471">
        <f>C40+C41</f>
        <v>6381.9890000000005</v>
      </c>
      <c r="D51" s="473">
        <f>D40+D41</f>
        <v>1844.8374899999999</v>
      </c>
      <c r="E51" s="93">
        <f t="shared" si="0"/>
        <v>28.906936223174306</v>
      </c>
      <c r="F51" s="93">
        <f t="shared" si="1"/>
        <v>-4537.1515100000006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1.043659999999818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402</v>
      </c>
      <c r="D54" s="73" t="s">
        <v>417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494">
        <f>D57+D58+D59+D60+D61+D63+D62</f>
        <v>585.33964000000003</v>
      </c>
      <c r="E56" s="34">
        <f>SUM(D56/C56*100)</f>
        <v>49.552184575948203</v>
      </c>
      <c r="F56" s="34">
        <f>SUM(D56-C56)</f>
        <v>-595.91935999999998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584.33964000000003</v>
      </c>
      <c r="E58" s="38">
        <f t="shared" ref="E58:E98" si="3">SUM(D58/C58*100)</f>
        <v>50.671144640998953</v>
      </c>
      <c r="F58" s="38">
        <f t="shared" ref="F58:F98" si="4">SUM(D58-C58)</f>
        <v>-568.86036000000001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1</v>
      </c>
      <c r="E63" s="38">
        <f t="shared" si="3"/>
        <v>39.339103068450044</v>
      </c>
      <c r="F63" s="38">
        <f t="shared" si="4"/>
        <v>-1.5419999999999998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50.607939999999999</v>
      </c>
      <c r="E64" s="34">
        <f t="shared" si="3"/>
        <v>56.018175378008017</v>
      </c>
      <c r="F64" s="34">
        <f t="shared" si="4"/>
        <v>-39.734059999999999</v>
      </c>
    </row>
    <row r="65" spans="1:9">
      <c r="A65" s="430" t="s">
        <v>45</v>
      </c>
      <c r="B65" s="44" t="s">
        <v>46</v>
      </c>
      <c r="C65" s="196">
        <v>90.341999999999999</v>
      </c>
      <c r="D65" s="196">
        <v>50.607939999999999</v>
      </c>
      <c r="E65" s="38">
        <f t="shared" si="3"/>
        <v>56.018175378008017</v>
      </c>
      <c r="F65" s="38">
        <f t="shared" si="4"/>
        <v>-39.734059999999999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1" t="s">
        <v>55</v>
      </c>
      <c r="B72" s="31" t="s">
        <v>56</v>
      </c>
      <c r="C72" s="33">
        <f>SUM(C73:C76)</f>
        <v>3739.1856700000003</v>
      </c>
      <c r="D72" s="33">
        <f>SUM(D73:D76)</f>
        <v>649.48527000000001</v>
      </c>
      <c r="E72" s="34">
        <f t="shared" si="3"/>
        <v>17.369698306529934</v>
      </c>
      <c r="F72" s="34">
        <f t="shared" si="4"/>
        <v>-3089.7004000000002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0</v>
      </c>
      <c r="D74" s="196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96">
        <v>3729.1646700000001</v>
      </c>
      <c r="D75" s="196">
        <v>649.48527000000001</v>
      </c>
      <c r="E75" s="38">
        <f t="shared" si="3"/>
        <v>17.416374107180417</v>
      </c>
      <c r="F75" s="38">
        <f t="shared" si="4"/>
        <v>-3079.6794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973</v>
      </c>
      <c r="D77" s="33">
        <f>SUM(D78:D80)</f>
        <v>68.360979999999998</v>
      </c>
      <c r="E77" s="34">
        <f t="shared" si="3"/>
        <v>7.0257944501541614</v>
      </c>
      <c r="F77" s="34">
        <f t="shared" si="4"/>
        <v>-904.63901999999996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5.75" customHeight="1">
      <c r="A79" s="35" t="s">
        <v>69</v>
      </c>
      <c r="B79" s="51" t="s">
        <v>70</v>
      </c>
      <c r="C79" s="196">
        <v>20</v>
      </c>
      <c r="D79" s="196">
        <v>0</v>
      </c>
      <c r="E79" s="38">
        <f t="shared" si="3"/>
        <v>0</v>
      </c>
      <c r="F79" s="38">
        <f t="shared" si="4"/>
        <v>-20</v>
      </c>
    </row>
    <row r="80" spans="1:9">
      <c r="A80" s="35" t="s">
        <v>71</v>
      </c>
      <c r="B80" s="39" t="s">
        <v>72</v>
      </c>
      <c r="C80" s="196">
        <v>953</v>
      </c>
      <c r="D80" s="196">
        <v>68.360979999999998</v>
      </c>
      <c r="E80" s="38">
        <f t="shared" si="3"/>
        <v>7.1732402938090249</v>
      </c>
      <c r="F80" s="38">
        <f t="shared" si="4"/>
        <v>-884.63901999999996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490</v>
      </c>
      <c r="E81" s="34">
        <f t="shared" si="3"/>
        <v>58.865929841422393</v>
      </c>
      <c r="F81" s="34">
        <f t="shared" si="4"/>
        <v>-342.4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490</v>
      </c>
      <c r="E82" s="38">
        <f t="shared" si="3"/>
        <v>58.865929841422393</v>
      </c>
      <c r="F82" s="38">
        <f t="shared" si="4"/>
        <v>-342.4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6822.18667</v>
      </c>
      <c r="D98" s="468">
        <f>D56+D64+D66+D72+D77+D81+D88+D83</f>
        <v>1843.7938300000001</v>
      </c>
      <c r="E98" s="34">
        <f t="shared" si="3"/>
        <v>27.026434766259484</v>
      </c>
      <c r="F98" s="34">
        <f t="shared" si="4"/>
        <v>-4978.3928400000004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40">
      <selection activeCell="D61" sqref="D61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3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16">
      <selection activeCell="D4" sqref="C4:D50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4" zoomScale="70" zoomScaleNormal="100" zoomScaleSheetLayoutView="70" workbookViewId="0">
      <selection activeCell="D60" sqref="D60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436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3.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988.90566000000001</v>
      </c>
      <c r="E4" s="5">
        <f>SUM(D4/C4*100)</f>
        <v>33.025830733984783</v>
      </c>
      <c r="F4" s="5">
        <f>SUM(D4-C4)</f>
        <v>-2005.4343400000002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65.373260000000002</v>
      </c>
      <c r="E5" s="5">
        <f t="shared" ref="E5:E50" si="0">SUM(D5/C5*100)</f>
        <v>56.649272097053725</v>
      </c>
      <c r="F5" s="5">
        <f t="shared" ref="F5:F50" si="1">SUM(D5-C5)</f>
        <v>-50.026740000000004</v>
      </c>
    </row>
    <row r="6" spans="1:6">
      <c r="A6" s="7">
        <v>1010200001</v>
      </c>
      <c r="B6" s="8" t="s">
        <v>224</v>
      </c>
      <c r="C6" s="9">
        <v>115.4</v>
      </c>
      <c r="D6" s="10">
        <v>65.373260000000002</v>
      </c>
      <c r="E6" s="9">
        <f t="shared" ref="E6:E11" si="2">SUM(D6/C6*100)</f>
        <v>56.649272097053725</v>
      </c>
      <c r="F6" s="9">
        <f t="shared" si="1"/>
        <v>-50.026740000000004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234">
        <f>D8+D10+D9+D11</f>
        <v>313.16039000000001</v>
      </c>
      <c r="E7" s="5">
        <f t="shared" si="2"/>
        <v>51.342818965799921</v>
      </c>
      <c r="F7" s="5">
        <f t="shared" si="1"/>
        <v>-296.77960999999993</v>
      </c>
    </row>
    <row r="8" spans="1:6">
      <c r="A8" s="7">
        <v>1030223001</v>
      </c>
      <c r="B8" s="8" t="s">
        <v>268</v>
      </c>
      <c r="C8" s="9">
        <v>227.51</v>
      </c>
      <c r="D8" s="10">
        <v>147.16668000000001</v>
      </c>
      <c r="E8" s="9">
        <f t="shared" si="2"/>
        <v>64.685807217265179</v>
      </c>
      <c r="F8" s="9">
        <f t="shared" si="1"/>
        <v>-80.343319999999977</v>
      </c>
    </row>
    <row r="9" spans="1:6">
      <c r="A9" s="7">
        <v>1030224001</v>
      </c>
      <c r="B9" s="8" t="s">
        <v>274</v>
      </c>
      <c r="C9" s="9">
        <v>2.4300000000000002</v>
      </c>
      <c r="D9" s="10">
        <v>0.96148999999999996</v>
      </c>
      <c r="E9" s="9">
        <f t="shared" si="2"/>
        <v>39.567489711934151</v>
      </c>
      <c r="F9" s="9">
        <f t="shared" si="1"/>
        <v>-1.4685100000000002</v>
      </c>
    </row>
    <row r="10" spans="1:6">
      <c r="A10" s="7">
        <v>1030225001</v>
      </c>
      <c r="B10" s="8" t="s">
        <v>267</v>
      </c>
      <c r="C10" s="9">
        <v>380</v>
      </c>
      <c r="D10" s="10">
        <v>194.15898999999999</v>
      </c>
      <c r="E10" s="9">
        <f t="shared" si="2"/>
        <v>51.094471052631576</v>
      </c>
      <c r="F10" s="9">
        <f t="shared" si="1"/>
        <v>-185.84101000000001</v>
      </c>
    </row>
    <row r="11" spans="1:6">
      <c r="A11" s="7">
        <v>1030226001</v>
      </c>
      <c r="B11" s="8" t="s">
        <v>276</v>
      </c>
      <c r="C11" s="9">
        <v>0</v>
      </c>
      <c r="D11" s="10">
        <v>-29.12677</v>
      </c>
      <c r="E11" s="9" t="e">
        <f t="shared" si="2"/>
        <v>#DIV/0!</v>
      </c>
      <c r="F11" s="9">
        <f t="shared" si="1"/>
        <v>-29.12677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164.9007</v>
      </c>
      <c r="E12" s="5">
        <f t="shared" si="0"/>
        <v>824.50349999999992</v>
      </c>
      <c r="F12" s="5">
        <f t="shared" si="1"/>
        <v>144.9007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164.9007</v>
      </c>
      <c r="E13" s="9">
        <f t="shared" si="0"/>
        <v>824.50349999999992</v>
      </c>
      <c r="F13" s="9">
        <f t="shared" si="1"/>
        <v>144.9007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443.57130999999998</v>
      </c>
      <c r="E14" s="5">
        <f t="shared" si="0"/>
        <v>19.811134881643593</v>
      </c>
      <c r="F14" s="5">
        <f t="shared" si="1"/>
        <v>-1795.42869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22.36946</v>
      </c>
      <c r="E15" s="9">
        <f t="shared" si="0"/>
        <v>8.6036384615384609</v>
      </c>
      <c r="F15" s="9">
        <f>SUM(D15-C15)</f>
        <v>-237.63054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421.20184999999998</v>
      </c>
      <c r="E16" s="9">
        <f t="shared" si="0"/>
        <v>21.283569984840828</v>
      </c>
      <c r="F16" s="9">
        <f t="shared" si="1"/>
        <v>-1557.7981500000001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1.9</v>
      </c>
      <c r="E17" s="5">
        <f t="shared" si="0"/>
        <v>19</v>
      </c>
      <c r="F17" s="5">
        <f t="shared" si="1"/>
        <v>-8.1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1.9</v>
      </c>
      <c r="E18" s="9">
        <f t="shared" si="0"/>
        <v>19</v>
      </c>
      <c r="F18" s="9">
        <f t="shared" si="1"/>
        <v>-8.1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243.50928999999999</v>
      </c>
      <c r="E25" s="5">
        <f t="shared" si="0"/>
        <v>51.503656937394247</v>
      </c>
      <c r="F25" s="5">
        <f t="shared" si="1"/>
        <v>-229.29071000000002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227.57809</v>
      </c>
      <c r="E26" s="5">
        <f t="shared" si="0"/>
        <v>52.582737985212567</v>
      </c>
      <c r="F26" s="5">
        <f t="shared" si="1"/>
        <v>-205.22191000000001</v>
      </c>
    </row>
    <row r="27" spans="1:6">
      <c r="A27" s="16">
        <v>1110502510</v>
      </c>
      <c r="B27" s="17" t="s">
        <v>221</v>
      </c>
      <c r="C27" s="12">
        <v>353.3</v>
      </c>
      <c r="D27" s="10">
        <v>207.06082000000001</v>
      </c>
      <c r="E27" s="9">
        <f t="shared" si="0"/>
        <v>58.607647891310499</v>
      </c>
      <c r="F27" s="9">
        <f t="shared" si="1"/>
        <v>-146.23918</v>
      </c>
    </row>
    <row r="28" spans="1:6">
      <c r="A28" s="7">
        <v>1110503510</v>
      </c>
      <c r="B28" s="11" t="s">
        <v>220</v>
      </c>
      <c r="C28" s="12">
        <v>79.5</v>
      </c>
      <c r="D28" s="10">
        <v>20.51727</v>
      </c>
      <c r="E28" s="9">
        <f t="shared" si="0"/>
        <v>25.807886792452827</v>
      </c>
      <c r="F28" s="9">
        <f t="shared" si="1"/>
        <v>-58.982730000000004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15.9312</v>
      </c>
      <c r="E29" s="5">
        <f t="shared" si="0"/>
        <v>39.828000000000003</v>
      </c>
      <c r="F29" s="5">
        <f t="shared" si="1"/>
        <v>-24.0688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15.9312</v>
      </c>
      <c r="E30" s="9">
        <f t="shared" si="0"/>
        <v>39.828000000000003</v>
      </c>
      <c r="F30" s="9">
        <f t="shared" si="1"/>
        <v>-24.0688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3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1232.4149500000001</v>
      </c>
      <c r="E39" s="5">
        <f t="shared" si="0"/>
        <v>35.545577911477473</v>
      </c>
      <c r="F39" s="5">
        <f t="shared" si="1"/>
        <v>-2234.72505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5258.902</v>
      </c>
      <c r="D40" s="5">
        <f>SUM(D41:D48)</f>
        <v>517.45979999999997</v>
      </c>
      <c r="E40" s="5">
        <f t="shared" si="0"/>
        <v>9.8396927723695935</v>
      </c>
      <c r="F40" s="5">
        <f t="shared" si="1"/>
        <v>-4741.4422000000004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242.31270000000001</v>
      </c>
      <c r="E41" s="9">
        <f t="shared" si="0"/>
        <v>58.332378430428513</v>
      </c>
      <c r="F41" s="9">
        <f t="shared" si="1"/>
        <v>-173.08729999999997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3742.68</v>
      </c>
      <c r="D43" s="10">
        <v>222.547</v>
      </c>
      <c r="E43" s="9">
        <f t="shared" si="0"/>
        <v>5.9461936366453987</v>
      </c>
      <c r="F43" s="9">
        <f t="shared" si="1"/>
        <v>-3520.1329999999998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52.600099999999998</v>
      </c>
      <c r="E44" s="9">
        <f t="shared" si="0"/>
        <v>56.364094211439955</v>
      </c>
      <c r="F44" s="9">
        <f t="shared" si="1"/>
        <v>-40.721900000000005</v>
      </c>
    </row>
    <row r="45" spans="1:7" ht="17.25" customHeight="1">
      <c r="A45" s="16">
        <v>2024000000</v>
      </c>
      <c r="B45" s="17" t="s">
        <v>21</v>
      </c>
      <c r="C45" s="12">
        <v>1007.5</v>
      </c>
      <c r="D45" s="188"/>
      <c r="E45" s="9">
        <f t="shared" si="0"/>
        <v>0</v>
      </c>
      <c r="F45" s="9">
        <f t="shared" si="1"/>
        <v>-1007.5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8726.0420000000013</v>
      </c>
      <c r="D50" s="479">
        <f>D39+D40</f>
        <v>1749.8747499999999</v>
      </c>
      <c r="E50" s="5">
        <f t="shared" si="0"/>
        <v>20.053476134999119</v>
      </c>
      <c r="F50" s="5">
        <f t="shared" si="1"/>
        <v>-6976.1672500000013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-337.53988999999819</v>
      </c>
      <c r="D51" s="93">
        <f>D50-D97</f>
        <v>-155.90090000000009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402</v>
      </c>
      <c r="D53" s="180" t="s">
        <v>417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1532.4279999999999</v>
      </c>
      <c r="D55" s="32">
        <f>D56+D57+D58+D59+D60+D62+D61</f>
        <v>757.88795000000005</v>
      </c>
      <c r="E55" s="34">
        <f>SUM(D55/C55*100)</f>
        <v>49.456675941708198</v>
      </c>
      <c r="F55" s="34">
        <f>SUM(D55-C55)</f>
        <v>-774.54004999999984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750.88795000000005</v>
      </c>
      <c r="E57" s="34">
        <f>SUM(D57/C57*100)</f>
        <v>50.914561296446983</v>
      </c>
      <c r="F57" s="38">
        <f t="shared" ref="F57:F97" si="3">SUM(D57-C57)</f>
        <v>-723.91204999999991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22.628</v>
      </c>
      <c r="D62" s="37">
        <v>7</v>
      </c>
      <c r="E62" s="38">
        <f t="shared" si="4"/>
        <v>30.935124624359201</v>
      </c>
      <c r="F62" s="38">
        <f t="shared" si="3"/>
        <v>-15.628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38.434750000000001</v>
      </c>
      <c r="E63" s="34">
        <f t="shared" si="4"/>
        <v>42.543612051980254</v>
      </c>
      <c r="F63" s="34">
        <f t="shared" si="3"/>
        <v>-51.907249999999998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38.434750000000001</v>
      </c>
      <c r="E64" s="38">
        <f t="shared" si="4"/>
        <v>42.543612051980254</v>
      </c>
      <c r="F64" s="38">
        <f t="shared" si="3"/>
        <v>-51.907249999999998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61.57</v>
      </c>
      <c r="D65" s="32">
        <f>SUM(D68+D69+D70)</f>
        <v>41.047249999999998</v>
      </c>
      <c r="E65" s="34">
        <f t="shared" si="4"/>
        <v>66.667614097774887</v>
      </c>
      <c r="F65" s="34">
        <f t="shared" si="3"/>
        <v>-20.522750000000002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5" customHeight="1">
      <c r="A68" s="46" t="s">
        <v>53</v>
      </c>
      <c r="B68" s="47" t="s">
        <v>54</v>
      </c>
      <c r="C68" s="37">
        <v>30.222000000000001</v>
      </c>
      <c r="D68" s="37">
        <v>24</v>
      </c>
      <c r="E68" s="34">
        <f t="shared" si="4"/>
        <v>79.412348620210437</v>
      </c>
      <c r="F68" s="34">
        <f t="shared" si="3"/>
        <v>-6.2220000000000013</v>
      </c>
    </row>
    <row r="69" spans="1:7">
      <c r="A69" s="46" t="s">
        <v>214</v>
      </c>
      <c r="B69" s="47" t="s">
        <v>215</v>
      </c>
      <c r="C69" s="37">
        <v>29.347999999999999</v>
      </c>
      <c r="D69" s="37">
        <v>17.047249999999998</v>
      </c>
      <c r="E69" s="34">
        <f t="shared" si="4"/>
        <v>58.08658170914542</v>
      </c>
      <c r="F69" s="34">
        <f t="shared" si="3"/>
        <v>-12.300750000000001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1719.5358899999999</v>
      </c>
      <c r="D71" s="48">
        <f>SUM(D72:D75)</f>
        <v>440.50594999999998</v>
      </c>
      <c r="E71" s="34">
        <f t="shared" si="4"/>
        <v>25.617723512592693</v>
      </c>
      <c r="F71" s="34">
        <f t="shared" si="3"/>
        <v>-1279.0299399999999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372.20594999999997</v>
      </c>
      <c r="E74" s="38">
        <f t="shared" si="4"/>
        <v>22.8743244538555</v>
      </c>
      <c r="F74" s="38">
        <f t="shared" si="3"/>
        <v>-1254.9719399999999</v>
      </c>
    </row>
    <row r="75" spans="1:7">
      <c r="A75" s="35" t="s">
        <v>63</v>
      </c>
      <c r="B75" s="39" t="s">
        <v>64</v>
      </c>
      <c r="C75" s="49">
        <v>85.2</v>
      </c>
      <c r="D75" s="37">
        <v>68.3</v>
      </c>
      <c r="E75" s="38">
        <f t="shared" si="4"/>
        <v>80.164319248826288</v>
      </c>
      <c r="F75" s="38">
        <f t="shared" si="3"/>
        <v>-16.900000000000006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4584.2060000000001</v>
      </c>
      <c r="D76" s="32">
        <f>SUM(D77:D79)</f>
        <v>272.75975</v>
      </c>
      <c r="E76" s="34">
        <f t="shared" si="4"/>
        <v>5.9499889402875876</v>
      </c>
      <c r="F76" s="34">
        <f t="shared" si="3"/>
        <v>-4311.44625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4.25" customHeight="1">
      <c r="A78" s="35" t="s">
        <v>69</v>
      </c>
      <c r="B78" s="51" t="s">
        <v>70</v>
      </c>
      <c r="C78" s="37">
        <v>3456.623</v>
      </c>
      <c r="D78" s="37">
        <v>170.34111999999999</v>
      </c>
      <c r="E78" s="38">
        <f t="shared" si="4"/>
        <v>4.9279635065785303</v>
      </c>
      <c r="F78" s="38">
        <f t="shared" si="3"/>
        <v>-3286.28188</v>
      </c>
    </row>
    <row r="79" spans="1:7">
      <c r="A79" s="35" t="s">
        <v>71</v>
      </c>
      <c r="B79" s="39" t="s">
        <v>72</v>
      </c>
      <c r="C79" s="37">
        <v>1127.5830000000001</v>
      </c>
      <c r="D79" s="37">
        <v>102.41862999999999</v>
      </c>
      <c r="E79" s="38">
        <f t="shared" si="4"/>
        <v>9.0830236000365367</v>
      </c>
      <c r="F79" s="38">
        <f t="shared" si="3"/>
        <v>-1025.1643700000002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353.14</v>
      </c>
      <c r="E80" s="34">
        <f t="shared" si="4"/>
        <v>33.143125293289529</v>
      </c>
      <c r="F80" s="34">
        <f t="shared" si="3"/>
        <v>-712.36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353.14</v>
      </c>
      <c r="E81" s="38">
        <f t="shared" si="4"/>
        <v>33.143125293289529</v>
      </c>
      <c r="F81" s="38">
        <f t="shared" si="3"/>
        <v>-712.36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57">
        <f>C55+C63+C71+C76+C80+C82+C87+C65+C93</f>
        <v>9063.5818899999995</v>
      </c>
      <c r="D97" s="457">
        <f>D55+D63+D71+D76+D80+D82+D87+D65+D93</f>
        <v>1905.77565</v>
      </c>
      <c r="E97" s="34">
        <f t="shared" si="4"/>
        <v>21.026738359397115</v>
      </c>
      <c r="F97" s="34">
        <f t="shared" si="3"/>
        <v>-7157.8062399999999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D60" sqref="D6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2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3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4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5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6"/>
    </customSheetView>
    <customSheetView guid="{1718F1EE-9F48-4DBE-9531-3B70F9C4A5DD}" scale="70" showPageBreaks="1" printArea="1" hiddenRows="1" view="pageBreakPreview" topLeftCell="A9">
      <selection activeCell="B93" sqref="B93"/>
      <pageMargins left="0.7" right="0.7" top="0.75" bottom="0.75" header="0.3" footer="0.3"/>
      <pageSetup paperSize="9" scale="43" orientation="portrait" r:id="rId7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34" zoomScale="70" zoomScaleNormal="100" zoomScaleSheetLayoutView="70" workbookViewId="0">
      <selection activeCell="D62" sqref="D62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438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417.65699000000006</v>
      </c>
      <c r="E4" s="5">
        <f>SUM(D4/C4*100)</f>
        <v>36.399343750817046</v>
      </c>
      <c r="F4" s="5">
        <f>SUM(D4-C4)</f>
        <v>-729.77301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83.207629999999995</v>
      </c>
      <c r="E5" s="5">
        <f t="shared" ref="E5:E52" si="0">SUM(D5/C5*100)</f>
        <v>56.835812841530057</v>
      </c>
      <c r="F5" s="5">
        <f t="shared" ref="F5:F52" si="1">SUM(D5-C5)</f>
        <v>-63.192370000000011</v>
      </c>
    </row>
    <row r="6" spans="1:6">
      <c r="A6" s="7">
        <v>1010200001</v>
      </c>
      <c r="B6" s="8" t="s">
        <v>224</v>
      </c>
      <c r="C6" s="9">
        <v>146.4</v>
      </c>
      <c r="D6" s="10">
        <v>83.207629999999995</v>
      </c>
      <c r="E6" s="9">
        <f t="shared" ref="E6:E11" si="2">SUM(D6/C6*100)</f>
        <v>56.835812841530057</v>
      </c>
      <c r="F6" s="9">
        <f t="shared" si="1"/>
        <v>-63.192370000000011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284.4540100000001</v>
      </c>
      <c r="E7" s="5">
        <f t="shared" si="2"/>
        <v>51.342708878580588</v>
      </c>
      <c r="F7" s="5">
        <f t="shared" si="1"/>
        <v>-269.57598999999999</v>
      </c>
    </row>
    <row r="8" spans="1:6">
      <c r="A8" s="7">
        <v>1030223001</v>
      </c>
      <c r="B8" s="8" t="s">
        <v>268</v>
      </c>
      <c r="C8" s="9">
        <v>206.65</v>
      </c>
      <c r="D8" s="10">
        <v>133.67642000000001</v>
      </c>
      <c r="E8" s="9">
        <f t="shared" si="2"/>
        <v>64.687355431889671</v>
      </c>
      <c r="F8" s="9">
        <f t="shared" si="1"/>
        <v>-72.973579999999998</v>
      </c>
    </row>
    <row r="9" spans="1:6">
      <c r="A9" s="7">
        <v>1030224001</v>
      </c>
      <c r="B9" s="8" t="s">
        <v>274</v>
      </c>
      <c r="C9" s="9">
        <v>2.2200000000000002</v>
      </c>
      <c r="D9" s="10">
        <v>0.87336999999999998</v>
      </c>
      <c r="E9" s="9">
        <f t="shared" si="2"/>
        <v>39.340990990990989</v>
      </c>
      <c r="F9" s="9">
        <f t="shared" si="1"/>
        <v>-1.3466300000000002</v>
      </c>
    </row>
    <row r="10" spans="1:6">
      <c r="A10" s="7">
        <v>1030225001</v>
      </c>
      <c r="B10" s="8" t="s">
        <v>267</v>
      </c>
      <c r="C10" s="9">
        <v>345.16</v>
      </c>
      <c r="D10" s="10">
        <v>176.36107000000001</v>
      </c>
      <c r="E10" s="9">
        <f t="shared" si="2"/>
        <v>51.095454282072083</v>
      </c>
      <c r="F10" s="9">
        <f t="shared" si="1"/>
        <v>-168.79893000000001</v>
      </c>
    </row>
    <row r="11" spans="1:6">
      <c r="A11" s="7">
        <v>1030226001</v>
      </c>
      <c r="B11" s="8" t="s">
        <v>276</v>
      </c>
      <c r="C11" s="9">
        <v>0</v>
      </c>
      <c r="D11" s="10">
        <v>-26.456849999999999</v>
      </c>
      <c r="E11" s="9" t="e">
        <f t="shared" si="2"/>
        <v>#DIV/0!</v>
      </c>
      <c r="F11" s="9">
        <f t="shared" si="1"/>
        <v>-26.456849999999999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47.895350000000001</v>
      </c>
      <c r="E14" s="5">
        <f t="shared" si="0"/>
        <v>11.086886574074075</v>
      </c>
      <c r="F14" s="5">
        <f t="shared" si="1"/>
        <v>-384.10464999999999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7.7694900000000002</v>
      </c>
      <c r="E15" s="9">
        <f t="shared" si="0"/>
        <v>6.4745750000000006</v>
      </c>
      <c r="F15" s="9">
        <f>SUM(D15-C15)</f>
        <v>-112.23051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40.125860000000003</v>
      </c>
      <c r="E16" s="9">
        <f t="shared" si="0"/>
        <v>12.860852564102565</v>
      </c>
      <c r="F16" s="9">
        <f t="shared" si="1"/>
        <v>-271.87414000000001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2.1</v>
      </c>
      <c r="E17" s="5">
        <f t="shared" si="0"/>
        <v>21.000000000000004</v>
      </c>
      <c r="F17" s="5">
        <f t="shared" si="1"/>
        <v>-7.9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2.1</v>
      </c>
      <c r="E18" s="9">
        <f t="shared" si="0"/>
        <v>21.000000000000004</v>
      </c>
      <c r="F18" s="9">
        <f t="shared" si="1"/>
        <v>-7.9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465.1268</v>
      </c>
      <c r="E25" s="5">
        <f t="shared" si="0"/>
        <v>128.48806629834255</v>
      </c>
      <c r="F25" s="5">
        <f t="shared" si="1"/>
        <v>103.1268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31.5</v>
      </c>
      <c r="E26" s="5">
        <f t="shared" si="0"/>
        <v>57.272727272727273</v>
      </c>
      <c r="F26" s="5">
        <f t="shared" si="1"/>
        <v>-23.5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31.5</v>
      </c>
      <c r="E28" s="9">
        <f t="shared" si="0"/>
        <v>57.272727272727273</v>
      </c>
      <c r="F28" s="9">
        <f t="shared" si="1"/>
        <v>-23.5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288.23680000000002</v>
      </c>
      <c r="E29" s="5">
        <f t="shared" si="0"/>
        <v>288.23680000000002</v>
      </c>
      <c r="F29" s="5">
        <f t="shared" si="1"/>
        <v>188.23680000000002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288.23680000000002</v>
      </c>
      <c r="E30" s="9">
        <f t="shared" si="0"/>
        <v>288.23680000000002</v>
      </c>
      <c r="F30" s="9">
        <f t="shared" si="1"/>
        <v>188.23680000000002</v>
      </c>
    </row>
    <row r="31" spans="1:6" ht="14.25" customHeight="1">
      <c r="A31" s="70">
        <v>1140000000</v>
      </c>
      <c r="B31" s="71" t="s">
        <v>129</v>
      </c>
      <c r="C31" s="5">
        <f>C32+C33</f>
        <v>207</v>
      </c>
      <c r="D31" s="5">
        <f>D32+D33</f>
        <v>145.38999999999999</v>
      </c>
      <c r="E31" s="5">
        <f t="shared" si="0"/>
        <v>70.236714975845402</v>
      </c>
      <c r="F31" s="5">
        <f t="shared" si="1"/>
        <v>-61.610000000000014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4.25" customHeight="1">
      <c r="A33" s="7">
        <v>1140600000</v>
      </c>
      <c r="B33" s="8" t="s">
        <v>218</v>
      </c>
      <c r="C33" s="9">
        <v>207</v>
      </c>
      <c r="D33" s="10">
        <v>145.38999999999999</v>
      </c>
      <c r="E33" s="9">
        <f t="shared" si="0"/>
        <v>70.236714975845402</v>
      </c>
      <c r="F33" s="9">
        <f t="shared" si="1"/>
        <v>-61.610000000000014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882.78379000000007</v>
      </c>
      <c r="E37" s="5">
        <f t="shared" si="0"/>
        <v>58.484579609521482</v>
      </c>
      <c r="F37" s="5">
        <f t="shared" si="1"/>
        <v>-626.64621</v>
      </c>
    </row>
    <row r="38" spans="1:7" s="6" customFormat="1">
      <c r="A38" s="3">
        <v>2000000000</v>
      </c>
      <c r="B38" s="4" t="s">
        <v>17</v>
      </c>
      <c r="C38" s="5">
        <f>C39+C41+C42+C43+C50+C51</f>
        <v>7141.77322</v>
      </c>
      <c r="D38" s="5">
        <f>D39+D41+D42+D43+D50+D51</f>
        <v>2636.5255700000002</v>
      </c>
      <c r="E38" s="5">
        <f t="shared" si="0"/>
        <v>36.916960099161486</v>
      </c>
      <c r="F38" s="5">
        <f t="shared" si="1"/>
        <v>-4505.2476499999993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1995.546</v>
      </c>
      <c r="E39" s="9">
        <v>0</v>
      </c>
      <c r="F39" s="9">
        <f t="shared" si="1"/>
        <v>-1425.454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v>1965.91</v>
      </c>
      <c r="D42" s="10">
        <v>535.77967000000001</v>
      </c>
      <c r="E42" s="9">
        <f t="shared" si="0"/>
        <v>27.253519744037114</v>
      </c>
      <c r="F42" s="9">
        <f t="shared" si="1"/>
        <v>-1430.13033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105.1999</v>
      </c>
      <c r="E43" s="9">
        <f t="shared" si="0"/>
        <v>56.90695271633588</v>
      </c>
      <c r="F43" s="9">
        <f t="shared" si="1"/>
        <v>-79.6631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1525.0002199999999</v>
      </c>
      <c r="D50" s="10">
        <v>0</v>
      </c>
      <c r="E50" s="9">
        <f t="shared" si="0"/>
        <v>0</v>
      </c>
      <c r="F50" s="9">
        <f t="shared" si="1"/>
        <v>-1525.0002199999999</v>
      </c>
    </row>
    <row r="51" spans="1:8" s="6" customFormat="1" ht="15" customHeight="1">
      <c r="A51" s="7">
        <v>2070500010</v>
      </c>
      <c r="B51" s="11" t="s">
        <v>288</v>
      </c>
      <c r="C51" s="12">
        <v>45</v>
      </c>
      <c r="D51" s="10">
        <v>0</v>
      </c>
      <c r="E51" s="9">
        <v>0</v>
      </c>
      <c r="F51" s="9">
        <f>SUM(D51-C51)</f>
        <v>-45</v>
      </c>
    </row>
    <row r="52" spans="1:8" s="6" customFormat="1" ht="18" customHeight="1">
      <c r="A52" s="3"/>
      <c r="B52" s="4" t="s">
        <v>25</v>
      </c>
      <c r="C52" s="93">
        <f>C37+C38</f>
        <v>8651.2032199999994</v>
      </c>
      <c r="D52" s="93">
        <f>D37+D38</f>
        <v>3519.3093600000002</v>
      </c>
      <c r="E52" s="5">
        <f t="shared" si="0"/>
        <v>40.679998729702717</v>
      </c>
      <c r="F52" s="5">
        <f t="shared" si="1"/>
        <v>-5131.8938599999992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-425.75232000000142</v>
      </c>
      <c r="D53" s="93">
        <f>D52-D99</f>
        <v>174.94972000000053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402</v>
      </c>
      <c r="D55" s="73" t="s">
        <v>437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816.21582999999998</v>
      </c>
      <c r="E57" s="34">
        <f>SUM(D57/C57*100)</f>
        <v>59.023664689607493</v>
      </c>
      <c r="F57" s="34">
        <f>SUM(D57-C57)</f>
        <v>-566.6461700000001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815.21582999999998</v>
      </c>
      <c r="E59" s="38">
        <f t="shared" ref="E59:E99" si="3">SUM(D59/C59*100)</f>
        <v>60.852351563304772</v>
      </c>
      <c r="F59" s="38">
        <f t="shared" ref="F59:F99" si="4">SUM(D59-C59)</f>
        <v>-524.44617000000005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1</v>
      </c>
      <c r="E64" s="38">
        <f t="shared" si="3"/>
        <v>23.809523809523807</v>
      </c>
      <c r="F64" s="38">
        <f t="shared" si="4"/>
        <v>-3.2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98.765000000000001</v>
      </c>
      <c r="E65" s="34">
        <f t="shared" si="3"/>
        <v>54.662032399284946</v>
      </c>
      <c r="F65" s="34">
        <f t="shared" si="4"/>
        <v>-81.917999999999992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98.765000000000001</v>
      </c>
      <c r="E66" s="38">
        <f t="shared" si="3"/>
        <v>54.662032399284946</v>
      </c>
      <c r="F66" s="38">
        <f t="shared" si="4"/>
        <v>-81.917999999999992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4.5</v>
      </c>
      <c r="E67" s="34">
        <f t="shared" si="3"/>
        <v>37.5</v>
      </c>
      <c r="F67" s="34">
        <f t="shared" si="4"/>
        <v>-7.5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4.5</v>
      </c>
      <c r="E71" s="34">
        <f t="shared" si="3"/>
        <v>56.25</v>
      </c>
      <c r="F71" s="34">
        <f t="shared" si="4"/>
        <v>-3.5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2234.9318000000003</v>
      </c>
      <c r="D73" s="48">
        <f>SUM(D74:D77)</f>
        <v>386.04500000000002</v>
      </c>
      <c r="E73" s="34">
        <f t="shared" si="3"/>
        <v>17.27323401993743</v>
      </c>
      <c r="F73" s="34">
        <f t="shared" si="4"/>
        <v>-1848.8868000000002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2224.9108000000001</v>
      </c>
      <c r="D76" s="37">
        <v>386.04500000000002</v>
      </c>
      <c r="E76" s="38">
        <f t="shared" si="3"/>
        <v>17.351032679602259</v>
      </c>
      <c r="F76" s="38">
        <f t="shared" si="4"/>
        <v>-1838.8658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3184.97874</v>
      </c>
      <c r="D78" s="32">
        <f>SUM(D79:D81)</f>
        <v>830.61494000000005</v>
      </c>
      <c r="E78" s="34">
        <f t="shared" si="3"/>
        <v>26.079136088676059</v>
      </c>
      <c r="F78" s="34">
        <f t="shared" si="4"/>
        <v>-2354.3638000000001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7.25" customHeight="1">
      <c r="A80" s="35" t="s">
        <v>69</v>
      </c>
      <c r="B80" s="51" t="s">
        <v>70</v>
      </c>
      <c r="C80" s="37">
        <v>200</v>
      </c>
      <c r="D80" s="37">
        <v>136.56646000000001</v>
      </c>
      <c r="E80" s="38">
        <f t="shared" si="3"/>
        <v>68.283230000000003</v>
      </c>
      <c r="F80" s="38">
        <f t="shared" si="4"/>
        <v>-63.433539999999994</v>
      </c>
    </row>
    <row r="81" spans="1:6">
      <c r="A81" s="35" t="s">
        <v>71</v>
      </c>
      <c r="B81" s="39" t="s">
        <v>72</v>
      </c>
      <c r="C81" s="37">
        <v>2984.97874</v>
      </c>
      <c r="D81" s="37">
        <v>694.04848000000004</v>
      </c>
      <c r="E81" s="38">
        <f t="shared" si="3"/>
        <v>23.251370962863209</v>
      </c>
      <c r="F81" s="38">
        <f t="shared" si="4"/>
        <v>-2290.9302600000001</v>
      </c>
    </row>
    <row r="82" spans="1:6" s="6" customFormat="1">
      <c r="A82" s="30" t="s">
        <v>83</v>
      </c>
      <c r="B82" s="31" t="s">
        <v>84</v>
      </c>
      <c r="C82" s="32">
        <f>C83</f>
        <v>2079.5</v>
      </c>
      <c r="D82" s="32">
        <f>SUM(D83)</f>
        <v>1208.2188699999999</v>
      </c>
      <c r="E82" s="34">
        <f t="shared" si="3"/>
        <v>58.101412358740077</v>
      </c>
      <c r="F82" s="34">
        <f t="shared" si="4"/>
        <v>-871.28113000000008</v>
      </c>
    </row>
    <row r="83" spans="1:6" ht="15" customHeight="1">
      <c r="A83" s="35" t="s">
        <v>85</v>
      </c>
      <c r="B83" s="39" t="s">
        <v>229</v>
      </c>
      <c r="C83" s="37">
        <v>2079.5</v>
      </c>
      <c r="D83" s="37">
        <v>1208.2188699999999</v>
      </c>
      <c r="E83" s="38">
        <f t="shared" si="3"/>
        <v>58.101412358740077</v>
      </c>
      <c r="F83" s="38">
        <f t="shared" si="4"/>
        <v>-871.28113000000008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63">
        <f>C57+C65+C67+C73+C78+C82+C89+C84</f>
        <v>9076.9555400000008</v>
      </c>
      <c r="D99" s="463">
        <f>D57+D65+D67+D73+D78+D82+D89+D84</f>
        <v>3344.3596399999997</v>
      </c>
      <c r="E99" s="34">
        <f t="shared" si="3"/>
        <v>36.844508329496563</v>
      </c>
      <c r="F99" s="34">
        <f t="shared" si="4"/>
        <v>-5732.5959000000012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34">
      <selection activeCell="D62" sqref="D62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3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6"/>
    </customSheetView>
    <customSheetView guid="{1718F1EE-9F48-4DBE-9531-3B70F9C4A5DD}" scale="70" showPageBreaks="1" hiddenRows="1" view="pageBreakPreview" topLeftCell="A37">
      <selection activeCell="D52" sqref="D52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7" zoomScale="70" zoomScaleNormal="100" zoomScaleSheetLayoutView="70" workbookViewId="0">
      <selection activeCell="D62" sqref="D62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2" t="s">
        <v>439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54.7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2500.96</v>
      </c>
      <c r="D4" s="5">
        <f>D5+D12+D14+D17+D7</f>
        <v>853.59268999999995</v>
      </c>
      <c r="E4" s="5">
        <f>SUM(D4/C4*100)</f>
        <v>34.13060144904356</v>
      </c>
      <c r="F4" s="5">
        <f>SUM(D4-C4)</f>
        <v>-1647.3673100000001</v>
      </c>
    </row>
    <row r="5" spans="1:6" s="6" customFormat="1">
      <c r="A5" s="68">
        <v>1010000000</v>
      </c>
      <c r="B5" s="67" t="s">
        <v>5</v>
      </c>
      <c r="C5" s="5">
        <f>C6</f>
        <v>114.5</v>
      </c>
      <c r="D5" s="5">
        <f>D6</f>
        <v>122.38782</v>
      </c>
      <c r="E5" s="5">
        <f t="shared" ref="E5:E52" si="0">SUM(D5/C5*100)</f>
        <v>106.88892576419214</v>
      </c>
      <c r="F5" s="5">
        <f t="shared" ref="F5:F52" si="1">SUM(D5-C5)</f>
        <v>7.8878200000000049</v>
      </c>
    </row>
    <row r="6" spans="1:6">
      <c r="A6" s="7">
        <v>1010200001</v>
      </c>
      <c r="B6" s="8" t="s">
        <v>224</v>
      </c>
      <c r="C6" s="9">
        <v>114.5</v>
      </c>
      <c r="D6" s="10">
        <v>122.38782</v>
      </c>
      <c r="E6" s="9">
        <f t="shared" ref="E6:E11" si="2">SUM(D6/C6*100)</f>
        <v>106.88892576419214</v>
      </c>
      <c r="F6" s="9">
        <f t="shared" si="1"/>
        <v>7.8878200000000049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439.72932999999995</v>
      </c>
      <c r="E7" s="5">
        <f t="shared" si="2"/>
        <v>51.342658150993628</v>
      </c>
      <c r="F7" s="5">
        <f t="shared" si="1"/>
        <v>-416.73066999999998</v>
      </c>
    </row>
    <row r="8" spans="1:6">
      <c r="A8" s="7">
        <v>1030223001</v>
      </c>
      <c r="B8" s="8" t="s">
        <v>268</v>
      </c>
      <c r="C8" s="9">
        <v>319.45999999999998</v>
      </c>
      <c r="D8" s="10">
        <v>206.64657</v>
      </c>
      <c r="E8" s="9">
        <f t="shared" si="2"/>
        <v>64.686211106241785</v>
      </c>
      <c r="F8" s="9">
        <f t="shared" si="1"/>
        <v>-112.81342999999998</v>
      </c>
    </row>
    <row r="9" spans="1:6">
      <c r="A9" s="7">
        <v>1030224001</v>
      </c>
      <c r="B9" s="8" t="s">
        <v>274</v>
      </c>
      <c r="C9" s="9">
        <v>3.43</v>
      </c>
      <c r="D9" s="10">
        <v>1.3501099999999999</v>
      </c>
      <c r="E9" s="9">
        <f t="shared" si="2"/>
        <v>39.361807580174926</v>
      </c>
      <c r="F9" s="9">
        <f t="shared" si="1"/>
        <v>-2.0798900000000002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272.63155999999998</v>
      </c>
      <c r="E10" s="9">
        <f t="shared" si="2"/>
        <v>51.095743763704846</v>
      </c>
      <c r="F10" s="9">
        <f>SUM(D10-C10)</f>
        <v>-260.93844000000007</v>
      </c>
    </row>
    <row r="11" spans="1:6">
      <c r="A11" s="7">
        <v>1030226001</v>
      </c>
      <c r="B11" s="8" t="s">
        <v>276</v>
      </c>
      <c r="C11" s="9">
        <v>0</v>
      </c>
      <c r="D11" s="10">
        <v>-40.898910000000001</v>
      </c>
      <c r="E11" s="9" t="e">
        <f t="shared" si="2"/>
        <v>#DIV/0!</v>
      </c>
      <c r="F11" s="9">
        <f>SUM(D11-C11)</f>
        <v>-40.898910000000001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13.355700000000001</v>
      </c>
      <c r="E12" s="5">
        <f t="shared" si="0"/>
        <v>66.778500000000008</v>
      </c>
      <c r="F12" s="5">
        <f t="shared" si="1"/>
        <v>-6.6442999999999994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13.355700000000001</v>
      </c>
      <c r="E13" s="9">
        <f t="shared" si="0"/>
        <v>66.778500000000008</v>
      </c>
      <c r="F13" s="9">
        <f t="shared" si="1"/>
        <v>-6.6442999999999994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274.71983999999998</v>
      </c>
      <c r="E14" s="5">
        <f t="shared" si="0"/>
        <v>18.375909030100331</v>
      </c>
      <c r="F14" s="5">
        <f t="shared" si="1"/>
        <v>-1220.28016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46.795140000000004</v>
      </c>
      <c r="E15" s="9">
        <f t="shared" si="0"/>
        <v>19.100057142857143</v>
      </c>
      <c r="F15" s="9">
        <f>SUM(D15-C15)</f>
        <v>-198.20486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227.9247</v>
      </c>
      <c r="E16" s="9">
        <f t="shared" si="0"/>
        <v>18.233975999999998</v>
      </c>
      <c r="F16" s="9">
        <f t="shared" si="1"/>
        <v>-1022.0753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3.4</v>
      </c>
      <c r="E17" s="5">
        <f t="shared" si="0"/>
        <v>22.666666666666664</v>
      </c>
      <c r="F17" s="5">
        <f t="shared" si="1"/>
        <v>-11.6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3.4</v>
      </c>
      <c r="E18" s="9">
        <f t="shared" si="0"/>
        <v>22.666666666666664</v>
      </c>
      <c r="F18" s="9">
        <f t="shared" si="1"/>
        <v>-11.6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90</v>
      </c>
      <c r="D25" s="5">
        <f>D30+D37+D26+D35</f>
        <v>62.174759999999999</v>
      </c>
      <c r="E25" s="5">
        <f t="shared" si="0"/>
        <v>69.083066666666667</v>
      </c>
      <c r="F25" s="5">
        <f t="shared" si="1"/>
        <v>-27.825240000000001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90</v>
      </c>
      <c r="D26" s="5">
        <f>D27+D28</f>
        <v>35.101610000000001</v>
      </c>
      <c r="E26" s="5">
        <f t="shared" si="0"/>
        <v>39.001788888888889</v>
      </c>
      <c r="F26" s="5">
        <f t="shared" si="1"/>
        <v>-54.898389999999999</v>
      </c>
    </row>
    <row r="27" spans="1:6" ht="15" customHeight="1">
      <c r="A27" s="16">
        <v>1110502510</v>
      </c>
      <c r="B27" s="17" t="s">
        <v>221</v>
      </c>
      <c r="C27" s="12">
        <v>90</v>
      </c>
      <c r="D27" s="10">
        <v>35.101610000000001</v>
      </c>
      <c r="E27" s="9">
        <f t="shared" si="0"/>
        <v>39.001788888888889</v>
      </c>
      <c r="F27" s="9">
        <f t="shared" si="1"/>
        <v>-54.898389999999999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5.7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9.25">
      <c r="A30" s="68">
        <v>1130000000</v>
      </c>
      <c r="B30" s="69" t="s">
        <v>128</v>
      </c>
      <c r="C30" s="5">
        <f>C31</f>
        <v>0</v>
      </c>
      <c r="D30" s="5">
        <f>D31</f>
        <v>27.073149999999998</v>
      </c>
      <c r="E30" s="5" t="e">
        <f t="shared" si="0"/>
        <v>#DIV/0!</v>
      </c>
      <c r="F30" s="5">
        <f t="shared" si="1"/>
        <v>27.073149999999998</v>
      </c>
    </row>
    <row r="31" spans="1:6" ht="17.25" customHeight="1">
      <c r="A31" s="7">
        <v>1130206005</v>
      </c>
      <c r="B31" s="8" t="s">
        <v>219</v>
      </c>
      <c r="C31" s="9">
        <v>0</v>
      </c>
      <c r="D31" s="10">
        <v>27.073149999999998</v>
      </c>
      <c r="E31" s="9" t="e">
        <f t="shared" si="0"/>
        <v>#DIV/0!</v>
      </c>
      <c r="F31" s="9">
        <f t="shared" si="1"/>
        <v>27.073149999999998</v>
      </c>
    </row>
    <row r="32" spans="1:6" ht="34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34.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32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>
      <c r="A38" s="7">
        <v>1170105010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2590.96</v>
      </c>
      <c r="D40" s="127">
        <f>D4+D25</f>
        <v>915.76744999999994</v>
      </c>
      <c r="E40" s="5">
        <f t="shared" si="0"/>
        <v>35.344715858214713</v>
      </c>
      <c r="F40" s="5">
        <f t="shared" si="1"/>
        <v>-1675.1925500000002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15352.373</v>
      </c>
      <c r="D41" s="5">
        <f>D42+D44+D45+D47+D48+D49+D43+D51</f>
        <v>1898.9584100000002</v>
      </c>
      <c r="E41" s="5">
        <f t="shared" si="0"/>
        <v>12.369152377941834</v>
      </c>
      <c r="F41" s="5">
        <f t="shared" si="1"/>
        <v>-13453.41459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1169.385</v>
      </c>
      <c r="E42" s="9">
        <f t="shared" si="0"/>
        <v>58.332169401905517</v>
      </c>
      <c r="F42" s="9">
        <f t="shared" si="1"/>
        <v>-835.31500000000005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207</v>
      </c>
      <c r="E43" s="9">
        <f t="shared" si="0"/>
        <v>50</v>
      </c>
      <c r="F43" s="9">
        <f t="shared" si="1"/>
        <v>-207</v>
      </c>
    </row>
    <row r="44" spans="1:7">
      <c r="A44" s="16">
        <v>2022000000</v>
      </c>
      <c r="B44" s="17" t="s">
        <v>19</v>
      </c>
      <c r="C44" s="12">
        <f>1320+1053.5</f>
        <v>2373.5</v>
      </c>
      <c r="D44" s="10">
        <v>191.477</v>
      </c>
      <c r="E44" s="9">
        <f t="shared" si="0"/>
        <v>8.0672846008005052</v>
      </c>
      <c r="F44" s="9">
        <f t="shared" si="1"/>
        <v>-2182.0230000000001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105.1999</v>
      </c>
      <c r="E45" s="9">
        <f t="shared" si="0"/>
        <v>56.90695271633588</v>
      </c>
      <c r="F45" s="9">
        <f t="shared" si="1"/>
        <v>-79.6631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10336.796899999999</v>
      </c>
      <c r="D47" s="188">
        <v>119</v>
      </c>
      <c r="E47" s="9">
        <f t="shared" si="0"/>
        <v>1.1512270304933629</v>
      </c>
      <c r="F47" s="9">
        <f t="shared" si="1"/>
        <v>-10217.796899999999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38.513100000000001</v>
      </c>
      <c r="D51" s="220">
        <v>106.89651000000001</v>
      </c>
      <c r="E51" s="9">
        <f t="shared" si="0"/>
        <v>277.55883063165521</v>
      </c>
      <c r="F51" s="9">
        <f t="shared" si="1"/>
        <v>68.383409999999998</v>
      </c>
    </row>
    <row r="52" spans="1:8" s="6" customFormat="1">
      <c r="A52" s="3"/>
      <c r="B52" s="4" t="s">
        <v>25</v>
      </c>
      <c r="C52" s="194">
        <f>SUM(C40,C41,C50)</f>
        <v>17943.332999999999</v>
      </c>
      <c r="D52" s="459">
        <f>D40+D41</f>
        <v>2814.72586</v>
      </c>
      <c r="E52" s="5">
        <f t="shared" si="0"/>
        <v>15.6867503935863</v>
      </c>
      <c r="F52" s="5">
        <f t="shared" si="1"/>
        <v>-15128.607139999998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-1404.8947300000036</v>
      </c>
      <c r="D53" s="266">
        <f>D52-D99</f>
        <v>84.897480000000542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402</v>
      </c>
      <c r="D55" s="73" t="s">
        <v>417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724.18467999999996</v>
      </c>
      <c r="E57" s="34">
        <f>SUM(D57/C57*100)</f>
        <v>46.003288015134011</v>
      </c>
      <c r="F57" s="34">
        <f>SUM(D57-C57)</f>
        <v>-850.01732000000004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723.18467999999996</v>
      </c>
      <c r="E59" s="38">
        <f t="shared" ref="E59:E99" si="3">SUM(D59/C59*100)</f>
        <v>47.387764890898367</v>
      </c>
      <c r="F59" s="38">
        <f t="shared" ref="F59:F99" si="4">SUM(D59-C59)</f>
        <v>-802.91531999999995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1</v>
      </c>
      <c r="E64" s="38">
        <f t="shared" si="3"/>
        <v>24.378352023403217</v>
      </c>
      <c r="F64" s="38">
        <f t="shared" si="4"/>
        <v>-3.1020000000000003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99.559560000000005</v>
      </c>
      <c r="E65" s="34">
        <f t="shared" si="3"/>
        <v>55.101786000896603</v>
      </c>
      <c r="F65" s="34">
        <f t="shared" si="4"/>
        <v>-81.123439999999988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99.559560000000005</v>
      </c>
      <c r="E66" s="38">
        <f t="shared" si="3"/>
        <v>55.101786000896603</v>
      </c>
      <c r="F66" s="38">
        <f t="shared" si="4"/>
        <v>-81.123439999999988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31.68787</v>
      </c>
      <c r="D67" s="32">
        <f>D71+D70+D72</f>
        <v>12.182869999999999</v>
      </c>
      <c r="E67" s="34">
        <f t="shared" si="3"/>
        <v>38.446478100295153</v>
      </c>
      <c r="F67" s="34">
        <f t="shared" si="4"/>
        <v>-19.505000000000003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27.68787</v>
      </c>
      <c r="D71" s="37">
        <v>12.182869999999999</v>
      </c>
      <c r="E71" s="34">
        <f t="shared" si="3"/>
        <v>44.00074834214405</v>
      </c>
      <c r="F71" s="34">
        <f t="shared" si="4"/>
        <v>-15.505000000000001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4448.1977299999999</v>
      </c>
      <c r="D73" s="48">
        <f>SUM(D74:D77)</f>
        <v>341.452</v>
      </c>
      <c r="E73" s="34">
        <f t="shared" si="3"/>
        <v>7.6761875421396804</v>
      </c>
      <c r="F73" s="34">
        <f t="shared" si="4"/>
        <v>-4106.7457299999996</v>
      </c>
    </row>
    <row r="74" spans="1:7" ht="16.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7.25" customHeight="1">
      <c r="A75" s="35" t="s">
        <v>59</v>
      </c>
      <c r="B75" s="39" t="s">
        <v>60</v>
      </c>
      <c r="C75" s="49">
        <v>0</v>
      </c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4184.1767300000001</v>
      </c>
      <c r="D76" s="37">
        <v>212.75200000000001</v>
      </c>
      <c r="E76" s="38">
        <f t="shared" si="3"/>
        <v>5.0846800632152078</v>
      </c>
      <c r="F76" s="38">
        <f t="shared" si="4"/>
        <v>-3971.4247300000002</v>
      </c>
    </row>
    <row r="77" spans="1:7">
      <c r="A77" s="35" t="s">
        <v>63</v>
      </c>
      <c r="B77" s="39" t="s">
        <v>64</v>
      </c>
      <c r="C77" s="49">
        <v>254</v>
      </c>
      <c r="D77" s="37">
        <v>128.69999999999999</v>
      </c>
      <c r="E77" s="38">
        <f t="shared" si="3"/>
        <v>50.669291338582681</v>
      </c>
      <c r="F77" s="38">
        <f t="shared" si="4"/>
        <v>-125.30000000000001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5977.4325600000002</v>
      </c>
      <c r="D78" s="32">
        <f>SUM(D79:D81)</f>
        <v>344.72671000000003</v>
      </c>
      <c r="E78" s="34">
        <f t="shared" si="3"/>
        <v>5.7671367521041512</v>
      </c>
      <c r="F78" s="34">
        <f t="shared" si="4"/>
        <v>-5632.7058500000003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232.12255999999999</v>
      </c>
      <c r="D80" s="37">
        <v>15.99982</v>
      </c>
      <c r="E80" s="38">
        <f t="shared" si="3"/>
        <v>6.8928328207305656</v>
      </c>
      <c r="F80" s="38">
        <f t="shared" si="4"/>
        <v>-216.12273999999999</v>
      </c>
    </row>
    <row r="81" spans="1:6">
      <c r="A81" s="35" t="s">
        <v>71</v>
      </c>
      <c r="B81" s="39" t="s">
        <v>72</v>
      </c>
      <c r="C81" s="37">
        <v>5745.31</v>
      </c>
      <c r="D81" s="37">
        <v>328.72689000000003</v>
      </c>
      <c r="E81" s="38">
        <f>SUM(D81/C81*100)</f>
        <v>5.7216562726815443</v>
      </c>
      <c r="F81" s="38">
        <f t="shared" si="4"/>
        <v>-5416.5831100000005</v>
      </c>
    </row>
    <row r="82" spans="1:6" s="6" customFormat="1">
      <c r="A82" s="30" t="s">
        <v>83</v>
      </c>
      <c r="B82" s="31" t="s">
        <v>84</v>
      </c>
      <c r="C82" s="32">
        <f>C83</f>
        <v>7084.0780000000004</v>
      </c>
      <c r="D82" s="32">
        <f>SUM(D83)</f>
        <v>1188.3275599999999</v>
      </c>
      <c r="E82" s="34">
        <f t="shared" si="3"/>
        <v>16.774625575833578</v>
      </c>
      <c r="F82" s="34">
        <f t="shared" si="4"/>
        <v>-5895.7504400000007</v>
      </c>
    </row>
    <row r="83" spans="1:6" ht="18.75" customHeight="1">
      <c r="A83" s="35" t="s">
        <v>85</v>
      </c>
      <c r="B83" s="39" t="s">
        <v>229</v>
      </c>
      <c r="C83" s="37">
        <v>7084.0780000000004</v>
      </c>
      <c r="D83" s="37">
        <v>1188.3275599999999</v>
      </c>
      <c r="E83" s="38">
        <f t="shared" si="3"/>
        <v>16.774625575833578</v>
      </c>
      <c r="F83" s="38">
        <f t="shared" si="4"/>
        <v>-5895.7504400000007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51.946570000000001</v>
      </c>
      <c r="D89" s="32">
        <f>D90+D91+D92+D93+D94</f>
        <v>19.395</v>
      </c>
      <c r="E89" s="38">
        <f t="shared" si="3"/>
        <v>37.336440115295389</v>
      </c>
      <c r="F89" s="22">
        <f>F90+F91+F92+F93+F94</f>
        <v>-32.551569999999998</v>
      </c>
    </row>
    <row r="90" spans="1:6" ht="17.25" customHeight="1">
      <c r="A90" s="35" t="s">
        <v>94</v>
      </c>
      <c r="B90" s="39" t="s">
        <v>95</v>
      </c>
      <c r="C90" s="37">
        <v>51.946570000000001</v>
      </c>
      <c r="D90" s="37">
        <v>19.395</v>
      </c>
      <c r="E90" s="38">
        <f t="shared" si="3"/>
        <v>37.336440115295389</v>
      </c>
      <c r="F90" s="38">
        <f>SUM(D90-C90)</f>
        <v>-32.551569999999998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19348.227730000002</v>
      </c>
      <c r="D99" s="33">
        <f>D57+D65+D67+D73+D78+D82+D84+D89+D95</f>
        <v>2729.8283799999995</v>
      </c>
      <c r="E99" s="34">
        <f t="shared" si="3"/>
        <v>14.10893244639311</v>
      </c>
      <c r="F99" s="34">
        <f t="shared" si="4"/>
        <v>-16618.399350000003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7">
      <selection activeCell="D62" sqref="D62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2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3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5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printArea="1" hiddenRows="1" view="pageBreakPreview" topLeftCell="A13">
      <selection activeCell="C52" sqref="C52:D52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32" zoomScale="70" zoomScaleNormal="100" zoomScaleSheetLayoutView="70" workbookViewId="0">
      <selection activeCell="D58" sqref="D58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2" t="s">
        <v>440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47.25" customHeight="1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473.10951</v>
      </c>
      <c r="E4" s="5">
        <f>SUM(D4/C4*100)</f>
        <v>23.021507947946514</v>
      </c>
      <c r="F4" s="5">
        <f>SUM(D4-C4)</f>
        <v>-1581.9666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57.16836</v>
      </c>
      <c r="E5" s="5">
        <f t="shared" ref="E5:E48" si="0">SUM(D5/C5*100)</f>
        <v>51.503027027027024</v>
      </c>
      <c r="F5" s="5">
        <f t="shared" ref="F5:F48" si="1">SUM(D5-C5)</f>
        <v>-53.83164</v>
      </c>
    </row>
    <row r="6" spans="1:6">
      <c r="A6" s="7">
        <v>1010200001</v>
      </c>
      <c r="B6" s="8" t="s">
        <v>224</v>
      </c>
      <c r="C6" s="9">
        <v>111</v>
      </c>
      <c r="D6" s="10">
        <v>57.16836</v>
      </c>
      <c r="E6" s="9">
        <f t="shared" ref="E6:E11" si="2">SUM(D6/C6*100)</f>
        <v>51.503027027027024</v>
      </c>
      <c r="F6" s="9">
        <f t="shared" si="1"/>
        <v>-53.83164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253.13794999999999</v>
      </c>
      <c r="E7" s="5">
        <f t="shared" si="2"/>
        <v>51.34227446049001</v>
      </c>
      <c r="F7" s="5">
        <f t="shared" si="1"/>
        <v>-239.90205000000009</v>
      </c>
    </row>
    <row r="8" spans="1:6">
      <c r="A8" s="7">
        <v>1030223001</v>
      </c>
      <c r="B8" s="8" t="s">
        <v>268</v>
      </c>
      <c r="C8" s="9">
        <v>183.91</v>
      </c>
      <c r="D8" s="10">
        <v>118.95974</v>
      </c>
      <c r="E8" s="9">
        <f t="shared" si="2"/>
        <v>64.683671360991795</v>
      </c>
      <c r="F8" s="9">
        <f t="shared" si="1"/>
        <v>-64.95026</v>
      </c>
    </row>
    <row r="9" spans="1:6">
      <c r="A9" s="7">
        <v>1030224001</v>
      </c>
      <c r="B9" s="8" t="s">
        <v>274</v>
      </c>
      <c r="C9" s="9">
        <v>1.97</v>
      </c>
      <c r="D9" s="10">
        <v>0.77722000000000002</v>
      </c>
      <c r="E9" s="9">
        <f t="shared" si="2"/>
        <v>39.45279187817259</v>
      </c>
      <c r="F9" s="9">
        <f t="shared" si="1"/>
        <v>-1.19278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156.94517999999999</v>
      </c>
      <c r="E10" s="9">
        <f t="shared" si="2"/>
        <v>51.095578851412938</v>
      </c>
      <c r="F10" s="9">
        <f t="shared" si="1"/>
        <v>-150.21482000000003</v>
      </c>
    </row>
    <row r="11" spans="1:6">
      <c r="A11" s="7">
        <v>1030226001</v>
      </c>
      <c r="B11" s="8" t="s">
        <v>276</v>
      </c>
      <c r="C11" s="9">
        <v>0</v>
      </c>
      <c r="D11" s="10">
        <v>-23.54419</v>
      </c>
      <c r="E11" s="9" t="e">
        <f t="shared" si="2"/>
        <v>#DIV/0!</v>
      </c>
      <c r="F11" s="9">
        <f t="shared" si="1"/>
        <v>-23.54419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159.24880000000002</v>
      </c>
      <c r="E14" s="5">
        <f t="shared" si="0"/>
        <v>11.050993024734128</v>
      </c>
      <c r="F14" s="5">
        <f t="shared" si="1"/>
        <v>-1281.7873099999999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32.914389999999997</v>
      </c>
      <c r="E15" s="9">
        <f t="shared" si="0"/>
        <v>7.0030617021276598</v>
      </c>
      <c r="F15" s="9">
        <f>SUM(D15-C15)</f>
        <v>-437.08560999999997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126.33441000000001</v>
      </c>
      <c r="E16" s="9">
        <f t="shared" si="0"/>
        <v>13.01026900019197</v>
      </c>
      <c r="F16" s="9">
        <f t="shared" si="1"/>
        <v>-844.70169999999996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3.15</v>
      </c>
      <c r="E17" s="5">
        <f t="shared" si="0"/>
        <v>63</v>
      </c>
      <c r="F17" s="5">
        <f t="shared" si="1"/>
        <v>-1.85</v>
      </c>
    </row>
    <row r="18" spans="1:6">
      <c r="A18" s="7">
        <v>1080400001</v>
      </c>
      <c r="B18" s="8" t="s">
        <v>223</v>
      </c>
      <c r="C18" s="9">
        <v>5</v>
      </c>
      <c r="D18" s="10">
        <v>3.15</v>
      </c>
      <c r="E18" s="9">
        <f t="shared" si="0"/>
        <v>63</v>
      </c>
      <c r="F18" s="9">
        <f t="shared" si="1"/>
        <v>-1.85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214.33659</v>
      </c>
      <c r="E25" s="5">
        <f t="shared" si="0"/>
        <v>92.947350390286203</v>
      </c>
      <c r="F25" s="5">
        <f t="shared" si="1"/>
        <v>-16.263409999999993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209.91659000000001</v>
      </c>
      <c r="E26" s="5">
        <f t="shared" si="0"/>
        <v>91.03061144839549</v>
      </c>
      <c r="F26" s="5">
        <f t="shared" si="1"/>
        <v>-20.683409999999981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209.91659000000001</v>
      </c>
      <c r="E27" s="5">
        <f t="shared" si="0"/>
        <v>91.03061144839549</v>
      </c>
      <c r="F27" s="9">
        <f t="shared" si="1"/>
        <v>-20.683409999999981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4.2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7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687.4461</v>
      </c>
      <c r="E37" s="5">
        <f t="shared" si="0"/>
        <v>30.076269205088728</v>
      </c>
      <c r="F37" s="5">
        <f t="shared" si="1"/>
        <v>-1598.2300099999998</v>
      </c>
    </row>
    <row r="38" spans="1:8" s="6" customFormat="1">
      <c r="A38" s="3">
        <v>2000000000</v>
      </c>
      <c r="B38" s="4" t="s">
        <v>17</v>
      </c>
      <c r="C38" s="5">
        <f>C39+C41+C42+C44+C45+C46+C40</f>
        <v>11845.624820000001</v>
      </c>
      <c r="D38" s="5">
        <f>D39+D41+D42+D44+D45+D46+D40</f>
        <v>1366.8979200000001</v>
      </c>
      <c r="E38" s="5">
        <f t="shared" si="0"/>
        <v>11.539263996375668</v>
      </c>
      <c r="F38" s="5">
        <f t="shared" si="1"/>
        <v>-10478.726900000001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425.887</v>
      </c>
      <c r="E39" s="9">
        <f t="shared" si="0"/>
        <v>58.332694151486095</v>
      </c>
      <c r="F39" s="9">
        <f t="shared" si="1"/>
        <v>-304.21300000000002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50</v>
      </c>
      <c r="E40" s="9">
        <f t="shared" si="0"/>
        <v>4.0428444483255754</v>
      </c>
      <c r="F40" s="9">
        <f t="shared" si="1"/>
        <v>-1186.7529999999999</v>
      </c>
    </row>
    <row r="41" spans="1:8">
      <c r="A41" s="16">
        <v>2022000000</v>
      </c>
      <c r="B41" s="17" t="s">
        <v>19</v>
      </c>
      <c r="C41" s="12">
        <v>4023.8710000000001</v>
      </c>
      <c r="D41" s="10">
        <v>179.822</v>
      </c>
      <c r="E41" s="9">
        <f t="shared" si="0"/>
        <v>4.4688808363886414</v>
      </c>
      <c r="F41" s="9">
        <f t="shared" si="1"/>
        <v>-3844.049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52.600099999999998</v>
      </c>
      <c r="E42" s="9">
        <f t="shared" si="0"/>
        <v>54.614274441398791</v>
      </c>
      <c r="F42" s="9">
        <f t="shared" si="1"/>
        <v>-43.7119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5070</v>
      </c>
      <c r="D44" s="188">
        <v>0</v>
      </c>
      <c r="E44" s="9">
        <f t="shared" si="0"/>
        <v>0</v>
      </c>
      <c r="F44" s="9">
        <f t="shared" si="1"/>
        <v>-5070</v>
      </c>
    </row>
    <row r="45" spans="1:8" ht="18" customHeight="1">
      <c r="A45" s="16">
        <v>2070000000</v>
      </c>
      <c r="B45" s="18" t="s">
        <v>283</v>
      </c>
      <c r="C45" s="12">
        <v>688.58882000000006</v>
      </c>
      <c r="D45" s="188">
        <v>658.58882000000006</v>
      </c>
      <c r="E45" s="9">
        <f>SUM(D45/C45*100)</f>
        <v>95.643263566201966</v>
      </c>
      <c r="F45" s="9">
        <f t="shared" si="1"/>
        <v>-30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60">
        <f>SUM(C37,C38,C47)</f>
        <v>14131.300930000001</v>
      </c>
      <c r="D48" s="461">
        <f>D37+D38</f>
        <v>2054.34402</v>
      </c>
      <c r="E48" s="5">
        <f t="shared" si="0"/>
        <v>14.537543501311594</v>
      </c>
      <c r="F48" s="5">
        <f t="shared" si="1"/>
        <v>-12076.956910000001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-145.50009999999747</v>
      </c>
      <c r="D49" s="93">
        <f>D48-D95</f>
        <v>703.90785000000005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402</v>
      </c>
      <c r="D51" s="73" t="s">
        <v>417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32">
        <f>D54+D55+D56+D57+D58+D60+D59</f>
        <v>725.75948000000005</v>
      </c>
      <c r="E53" s="34">
        <f>SUM(D53/C53*100)</f>
        <v>53.164402035567505</v>
      </c>
      <c r="F53" s="34">
        <f>SUM(D53-C53)</f>
        <v>-639.36351999999977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724.75948000000005</v>
      </c>
      <c r="E55" s="38">
        <f t="shared" ref="E55:E95" si="3">SUM(D55/C55*100)</f>
        <v>54.366475133148306</v>
      </c>
      <c r="F55" s="38">
        <f t="shared" ref="F55:F95" si="4">SUM(D55-C55)</f>
        <v>-608.34051999999986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1</v>
      </c>
      <c r="E60" s="38">
        <f t="shared" si="3"/>
        <v>33.079722130334105</v>
      </c>
      <c r="F60" s="38">
        <f t="shared" si="4"/>
        <v>-2.0230000000000001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50.352409999999999</v>
      </c>
      <c r="E61" s="34">
        <f t="shared" si="3"/>
        <v>55.735327975913748</v>
      </c>
      <c r="F61" s="34">
        <f t="shared" si="4"/>
        <v>-39.98959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50.352409999999999</v>
      </c>
      <c r="E62" s="38">
        <f t="shared" si="3"/>
        <v>55.735327975913748</v>
      </c>
      <c r="F62" s="38">
        <f t="shared" si="4"/>
        <v>-39.98959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16.899999999999999</v>
      </c>
      <c r="D63" s="32">
        <f>D67+D66+D68</f>
        <v>11.4</v>
      </c>
      <c r="E63" s="34">
        <f t="shared" si="3"/>
        <v>67.455621301775153</v>
      </c>
      <c r="F63" s="34">
        <f t="shared" si="4"/>
        <v>-5.4999999999999982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6.9</v>
      </c>
      <c r="D66" s="37">
        <v>6.9</v>
      </c>
      <c r="E66" s="34">
        <f t="shared" si="3"/>
        <v>100</v>
      </c>
      <c r="F66" s="34">
        <f t="shared" si="4"/>
        <v>0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4.5</v>
      </c>
      <c r="E67" s="34">
        <f t="shared" si="3"/>
        <v>56.25</v>
      </c>
      <c r="F67" s="34">
        <f t="shared" si="4"/>
        <v>-3.5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3960.7646099999997</v>
      </c>
      <c r="D69" s="48">
        <f>SUM(D70:D73)</f>
        <v>199.80199999999999</v>
      </c>
      <c r="E69" s="34">
        <f t="shared" si="3"/>
        <v>5.0445310356375863</v>
      </c>
      <c r="F69" s="34">
        <f t="shared" si="4"/>
        <v>-3760.9626099999996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  <c r="G71" s="50"/>
    </row>
    <row r="72" spans="1:7">
      <c r="A72" s="35" t="s">
        <v>61</v>
      </c>
      <c r="B72" s="39" t="s">
        <v>62</v>
      </c>
      <c r="C72" s="49">
        <v>3946.4486099999999</v>
      </c>
      <c r="D72" s="37">
        <v>199.80199999999999</v>
      </c>
      <c r="E72" s="38">
        <f t="shared" si="3"/>
        <v>5.0628304013313885</v>
      </c>
      <c r="F72" s="38">
        <f t="shared" si="4"/>
        <v>-3746.6466099999998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.75" customHeight="1">
      <c r="A74" s="30" t="s">
        <v>65</v>
      </c>
      <c r="B74" s="31" t="s">
        <v>66</v>
      </c>
      <c r="C74" s="32">
        <f>SUM(C75:C77)</f>
        <v>7782.1184199999998</v>
      </c>
      <c r="D74" s="32">
        <f>SUM(D76:D77)</f>
        <v>85.870480000000001</v>
      </c>
      <c r="E74" s="34">
        <f t="shared" si="3"/>
        <v>1.1034332217216505</v>
      </c>
      <c r="F74" s="34">
        <f t="shared" si="4"/>
        <v>-7696.2479400000002</v>
      </c>
    </row>
    <row r="75" spans="1:7" ht="17.2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7.25" customHeight="1">
      <c r="A76" s="35" t="s">
        <v>69</v>
      </c>
      <c r="B76" s="51" t="s">
        <v>70</v>
      </c>
      <c r="C76" s="37">
        <v>3531.5874199999998</v>
      </c>
      <c r="D76" s="37">
        <v>0</v>
      </c>
      <c r="E76" s="38">
        <f t="shared" si="3"/>
        <v>0</v>
      </c>
      <c r="F76" s="38">
        <f t="shared" si="4"/>
        <v>-3531.5874199999998</v>
      </c>
    </row>
    <row r="77" spans="1:7">
      <c r="A77" s="35" t="s">
        <v>71</v>
      </c>
      <c r="B77" s="39" t="s">
        <v>72</v>
      </c>
      <c r="C77" s="37">
        <v>4250.5309999999999</v>
      </c>
      <c r="D77" s="37">
        <v>85.870480000000001</v>
      </c>
      <c r="E77" s="38">
        <f>SUM(D77/C77*100)</f>
        <v>2.0202294725059056</v>
      </c>
      <c r="F77" s="38">
        <f t="shared" si="4"/>
        <v>-4164.6605200000004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277.2518</v>
      </c>
      <c r="E78" s="34">
        <f t="shared" si="3"/>
        <v>26.166864706154385</v>
      </c>
      <c r="F78" s="34">
        <f t="shared" si="4"/>
        <v>-782.30120000000011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277.2518</v>
      </c>
      <c r="E79" s="38">
        <f t="shared" si="3"/>
        <v>26.166864706154385</v>
      </c>
      <c r="F79" s="38">
        <f t="shared" si="4"/>
        <v>-782.30120000000011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61">
        <f>C53+C61+C63+C69+C74+C78+C85</f>
        <v>14276.801029999999</v>
      </c>
      <c r="D95" s="495">
        <f>D53+D61+D63+D69+D74+D78+D85</f>
        <v>1350.4361699999999</v>
      </c>
      <c r="E95" s="34">
        <f t="shared" si="3"/>
        <v>9.4589548958643714</v>
      </c>
      <c r="F95" s="34">
        <f t="shared" si="4"/>
        <v>-12926.364859999998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32">
      <selection activeCell="D58" sqref="D5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2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3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4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6"/>
    </customSheetView>
    <customSheetView guid="{1718F1EE-9F48-4DBE-9531-3B70F9C4A5DD}" scale="70" showPageBreaks="1" hiddenRows="1" view="pageBreakPreview" topLeftCell="A6">
      <selection activeCell="C27" sqref="C27"/>
      <pageMargins left="0.7" right="0.7" top="0.75" bottom="0.75" header="0.3" footer="0.3"/>
      <pageSetup paperSize="9" scale="64" orientation="portrait" r:id="rId7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3"/>
  <sheetViews>
    <sheetView view="pageBreakPreview" topLeftCell="A4" zoomScale="70" zoomScaleNormal="100" zoomScaleSheetLayoutView="70" workbookViewId="0">
      <selection activeCell="DH33" sqref="DH33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9.28515625" style="153" customWidth="1"/>
    <col min="6" max="6" width="15.42578125" style="153" customWidth="1"/>
    <col min="7" max="7" width="15.28515625" style="153" customWidth="1"/>
    <col min="8" max="8" width="9" style="153" customWidth="1"/>
    <col min="9" max="9" width="16.7109375" style="153" customWidth="1"/>
    <col min="10" max="10" width="13.5703125" style="153" customWidth="1"/>
    <col min="11" max="11" width="11" style="153" customWidth="1"/>
    <col min="12" max="12" width="13.85546875" style="153" customWidth="1"/>
    <col min="13" max="13" width="14.85546875" style="153" customWidth="1"/>
    <col min="14" max="14" width="10.7109375" style="153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4" style="153" customWidth="1"/>
    <col min="20" max="20" width="10" style="153" customWidth="1"/>
    <col min="21" max="21" width="10.5703125" style="153" customWidth="1"/>
    <col min="22" max="22" width="12.1406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0.28515625" style="153" customWidth="1"/>
    <col min="40" max="40" width="10.42578125" style="153" customWidth="1"/>
    <col min="41" max="41" width="16.28515625" style="153" customWidth="1"/>
    <col min="42" max="42" width="14.28515625" style="153" customWidth="1"/>
    <col min="43" max="43" width="16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1.28515625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21.7109375" style="153" customWidth="1"/>
    <col min="79" max="79" width="16.1406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5" width="14.140625" style="153" customWidth="1"/>
    <col min="86" max="86" width="12.5703125" style="153" customWidth="1"/>
    <col min="87" max="87" width="15.42578125" style="153" customWidth="1"/>
    <col min="88" max="88" width="16" style="153" customWidth="1"/>
    <col min="89" max="89" width="14.85546875" style="153" customWidth="1"/>
    <col min="90" max="90" width="17.8554687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13.28515625" style="153" customWidth="1"/>
    <col min="95" max="95" width="11.14062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0.1406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3.28515625" style="153" customWidth="1"/>
    <col min="131" max="131" width="10.85546875" style="153" customWidth="1"/>
    <col min="132" max="132" width="11.85546875" style="153" customWidth="1"/>
    <col min="133" max="133" width="10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7.7109375" style="153" customWidth="1"/>
    <col min="138" max="138" width="14.7109375" style="153" customWidth="1"/>
    <col min="139" max="139" width="15.140625" style="153" customWidth="1"/>
    <col min="140" max="140" width="9.5703125" style="153" customWidth="1"/>
    <col min="141" max="141" width="16.5703125" style="153" customWidth="1"/>
    <col min="142" max="142" width="14.8554687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8" width="14.140625" style="153" customWidth="1"/>
    <col min="149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6.140625" style="153" customWidth="1"/>
    <col min="154" max="154" width="19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33" t="s">
        <v>134</v>
      </c>
      <c r="Y1" s="533"/>
      <c r="Z1" s="533"/>
      <c r="AA1" s="156"/>
      <c r="AB1" s="156"/>
      <c r="AC1" s="156"/>
      <c r="AD1" s="528"/>
      <c r="AE1" s="528"/>
      <c r="AF1" s="528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28"/>
      <c r="AE2" s="528"/>
      <c r="AF2" s="528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6"/>
      <c r="C3" s="346"/>
      <c r="D3" s="347"/>
      <c r="E3" s="346"/>
      <c r="F3" s="346"/>
      <c r="G3" s="346"/>
      <c r="H3" s="346"/>
      <c r="I3" s="346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538" t="s">
        <v>136</v>
      </c>
      <c r="Y3" s="538"/>
      <c r="Z3" s="538"/>
      <c r="AA3" s="158"/>
      <c r="AB3" s="158"/>
      <c r="AC3" s="158"/>
      <c r="AD3" s="532"/>
      <c r="AE3" s="532"/>
      <c r="AF3" s="532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36" t="s">
        <v>137</v>
      </c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34" t="s">
        <v>419</v>
      </c>
      <c r="C5" s="534"/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  <c r="S5" s="534"/>
      <c r="T5" s="534"/>
      <c r="U5" s="534"/>
      <c r="V5" s="534"/>
      <c r="W5" s="534"/>
      <c r="X5" s="534"/>
      <c r="Y5" s="534"/>
      <c r="Z5" s="534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49"/>
      <c r="C6" s="350"/>
      <c r="D6" s="351"/>
      <c r="E6" s="349"/>
      <c r="F6" s="349"/>
      <c r="G6" s="352"/>
      <c r="H6" s="352"/>
      <c r="I6" s="535"/>
      <c r="J6" s="535"/>
      <c r="K6" s="535"/>
      <c r="L6" s="535"/>
      <c r="M6" s="535"/>
      <c r="N6" s="535"/>
      <c r="O6" s="535"/>
      <c r="P6" s="535"/>
      <c r="Q6" s="535"/>
      <c r="R6" s="535"/>
      <c r="S6" s="535"/>
      <c r="T6" s="535"/>
      <c r="U6" s="535"/>
      <c r="V6" s="535"/>
      <c r="W6" s="535"/>
      <c r="X6" s="535"/>
      <c r="Y6" s="349"/>
      <c r="Z6" s="352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513" t="s">
        <v>138</v>
      </c>
      <c r="B7" s="513" t="s">
        <v>139</v>
      </c>
      <c r="C7" s="504" t="s">
        <v>140</v>
      </c>
      <c r="D7" s="505"/>
      <c r="E7" s="506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5"/>
      <c r="DD7" s="274"/>
      <c r="DE7" s="274"/>
      <c r="DF7" s="275"/>
      <c r="DG7" s="504" t="s">
        <v>142</v>
      </c>
      <c r="DH7" s="505"/>
      <c r="DI7" s="506"/>
      <c r="DJ7" s="504"/>
      <c r="DK7" s="505"/>
      <c r="DL7" s="505"/>
      <c r="DM7" s="505"/>
      <c r="DN7" s="505"/>
      <c r="DO7" s="505"/>
      <c r="DP7" s="505"/>
      <c r="DQ7" s="505"/>
      <c r="DR7" s="505"/>
      <c r="DS7" s="505"/>
      <c r="DT7" s="505"/>
      <c r="DU7" s="505"/>
      <c r="DV7" s="505"/>
      <c r="DW7" s="505"/>
      <c r="DX7" s="505"/>
      <c r="DY7" s="505"/>
      <c r="DZ7" s="505"/>
      <c r="EA7" s="505"/>
      <c r="EB7" s="505"/>
      <c r="EC7" s="505"/>
      <c r="ED7" s="505"/>
      <c r="EE7" s="505"/>
      <c r="EF7" s="505"/>
      <c r="EG7" s="505"/>
      <c r="EH7" s="505"/>
      <c r="EI7" s="505"/>
      <c r="EJ7" s="505"/>
      <c r="EK7" s="505"/>
      <c r="EL7" s="505"/>
      <c r="EM7" s="505"/>
      <c r="EN7" s="505"/>
      <c r="EO7" s="505"/>
      <c r="EP7" s="505"/>
      <c r="EQ7" s="505"/>
      <c r="ER7" s="505"/>
      <c r="ES7" s="505"/>
      <c r="ET7" s="505"/>
      <c r="EU7" s="505"/>
      <c r="EV7" s="506"/>
      <c r="EW7" s="504" t="s">
        <v>143</v>
      </c>
      <c r="EX7" s="505"/>
      <c r="EY7" s="506"/>
    </row>
    <row r="8" spans="1:159" s="162" customFormat="1" ht="15" customHeight="1">
      <c r="A8" s="513"/>
      <c r="B8" s="513"/>
      <c r="C8" s="507"/>
      <c r="D8" s="508"/>
      <c r="E8" s="509"/>
      <c r="F8" s="507" t="s">
        <v>144</v>
      </c>
      <c r="G8" s="508"/>
      <c r="H8" s="509"/>
      <c r="I8" s="529" t="s">
        <v>145</v>
      </c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0"/>
      <c r="AI8" s="530"/>
      <c r="AJ8" s="530"/>
      <c r="AK8" s="530"/>
      <c r="AL8" s="530"/>
      <c r="AM8" s="530"/>
      <c r="AN8" s="530"/>
      <c r="AO8" s="530"/>
      <c r="AP8" s="530"/>
      <c r="AQ8" s="530"/>
      <c r="AR8" s="530"/>
      <c r="AS8" s="530"/>
      <c r="AT8" s="530"/>
      <c r="AU8" s="530"/>
      <c r="AV8" s="530"/>
      <c r="AW8" s="530"/>
      <c r="AX8" s="531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7"/>
      <c r="BT8" s="278"/>
      <c r="BU8" s="278"/>
      <c r="BV8" s="278"/>
      <c r="BW8" s="279"/>
      <c r="BX8" s="279"/>
      <c r="BY8" s="279"/>
      <c r="BZ8" s="513" t="s">
        <v>146</v>
      </c>
      <c r="CA8" s="513"/>
      <c r="CB8" s="513"/>
      <c r="CC8" s="510" t="s">
        <v>145</v>
      </c>
      <c r="CD8" s="511"/>
      <c r="CE8" s="511"/>
      <c r="CF8" s="511"/>
      <c r="CG8" s="511"/>
      <c r="CH8" s="511"/>
      <c r="CI8" s="511"/>
      <c r="CJ8" s="511"/>
      <c r="CK8" s="511"/>
      <c r="CL8" s="511"/>
      <c r="CM8" s="511"/>
      <c r="CN8" s="511"/>
      <c r="CO8" s="280"/>
      <c r="CP8" s="280"/>
      <c r="CQ8" s="280"/>
      <c r="CR8" s="280"/>
      <c r="CS8" s="280"/>
      <c r="CT8" s="280"/>
      <c r="CU8" s="281"/>
      <c r="CV8" s="281"/>
      <c r="CW8" s="282"/>
      <c r="CX8" s="507" t="s">
        <v>147</v>
      </c>
      <c r="CY8" s="508"/>
      <c r="CZ8" s="509"/>
      <c r="DA8" s="539"/>
      <c r="DB8" s="540"/>
      <c r="DC8" s="541"/>
      <c r="DD8" s="539"/>
      <c r="DE8" s="540"/>
      <c r="DF8" s="541"/>
      <c r="DG8" s="507"/>
      <c r="DH8" s="508"/>
      <c r="DI8" s="509"/>
      <c r="DJ8" s="507" t="s">
        <v>145</v>
      </c>
      <c r="DK8" s="508"/>
      <c r="DL8" s="508"/>
      <c r="DM8" s="508"/>
      <c r="DN8" s="508"/>
      <c r="DO8" s="508"/>
      <c r="DP8" s="508"/>
      <c r="DQ8" s="508"/>
      <c r="DR8" s="508"/>
      <c r="DS8" s="508"/>
      <c r="DT8" s="508"/>
      <c r="DU8" s="508"/>
      <c r="DV8" s="508"/>
      <c r="DW8" s="508"/>
      <c r="DX8" s="508"/>
      <c r="DY8" s="508"/>
      <c r="DZ8" s="508"/>
      <c r="EA8" s="508"/>
      <c r="EB8" s="508"/>
      <c r="EC8" s="508"/>
      <c r="ED8" s="508"/>
      <c r="EE8" s="508"/>
      <c r="EF8" s="508"/>
      <c r="EG8" s="508"/>
      <c r="EH8" s="508"/>
      <c r="EI8" s="508"/>
      <c r="EJ8" s="508"/>
      <c r="EK8" s="508"/>
      <c r="EL8" s="508"/>
      <c r="EM8" s="508"/>
      <c r="EN8" s="508"/>
      <c r="EO8" s="508"/>
      <c r="EP8" s="508"/>
      <c r="EQ8" s="508"/>
      <c r="ER8" s="508"/>
      <c r="ES8" s="508"/>
      <c r="ET8" s="508"/>
      <c r="EU8" s="508"/>
      <c r="EV8" s="509"/>
      <c r="EW8" s="507"/>
      <c r="EX8" s="508"/>
      <c r="EY8" s="509"/>
    </row>
    <row r="9" spans="1:159" s="162" customFormat="1" ht="15" customHeight="1">
      <c r="A9" s="513"/>
      <c r="B9" s="513"/>
      <c r="C9" s="507"/>
      <c r="D9" s="508"/>
      <c r="E9" s="509"/>
      <c r="F9" s="507"/>
      <c r="G9" s="508"/>
      <c r="H9" s="509"/>
      <c r="I9" s="504" t="s">
        <v>148</v>
      </c>
      <c r="J9" s="505"/>
      <c r="K9" s="506"/>
      <c r="L9" s="504" t="s">
        <v>278</v>
      </c>
      <c r="M9" s="505"/>
      <c r="N9" s="506"/>
      <c r="O9" s="504" t="s">
        <v>281</v>
      </c>
      <c r="P9" s="505"/>
      <c r="Q9" s="506"/>
      <c r="R9" s="504" t="s">
        <v>279</v>
      </c>
      <c r="S9" s="505"/>
      <c r="T9" s="506"/>
      <c r="U9" s="504" t="s">
        <v>280</v>
      </c>
      <c r="V9" s="505"/>
      <c r="W9" s="506"/>
      <c r="X9" s="504" t="s">
        <v>149</v>
      </c>
      <c r="Y9" s="505"/>
      <c r="Z9" s="506"/>
      <c r="AA9" s="504" t="s">
        <v>150</v>
      </c>
      <c r="AB9" s="505"/>
      <c r="AC9" s="506"/>
      <c r="AD9" s="504" t="s">
        <v>151</v>
      </c>
      <c r="AE9" s="505"/>
      <c r="AF9" s="506"/>
      <c r="AG9" s="513" t="s">
        <v>152</v>
      </c>
      <c r="AH9" s="513"/>
      <c r="AI9" s="513"/>
      <c r="AJ9" s="504" t="s">
        <v>243</v>
      </c>
      <c r="AK9" s="505"/>
      <c r="AL9" s="506"/>
      <c r="AM9" s="504" t="s">
        <v>153</v>
      </c>
      <c r="AN9" s="505"/>
      <c r="AO9" s="506"/>
      <c r="AP9" s="504" t="s">
        <v>327</v>
      </c>
      <c r="AQ9" s="505"/>
      <c r="AR9" s="506"/>
      <c r="AS9" s="504" t="s">
        <v>154</v>
      </c>
      <c r="AT9" s="505"/>
      <c r="AU9" s="506"/>
      <c r="AV9" s="504" t="s">
        <v>155</v>
      </c>
      <c r="AW9" s="505"/>
      <c r="AX9" s="506"/>
      <c r="AY9" s="504" t="s">
        <v>245</v>
      </c>
      <c r="AZ9" s="505"/>
      <c r="BA9" s="506"/>
      <c r="BB9" s="504" t="s">
        <v>337</v>
      </c>
      <c r="BC9" s="505"/>
      <c r="BD9" s="506"/>
      <c r="BE9" s="504" t="s">
        <v>400</v>
      </c>
      <c r="BF9" s="505"/>
      <c r="BG9" s="506"/>
      <c r="BH9" s="504" t="s">
        <v>156</v>
      </c>
      <c r="BI9" s="505"/>
      <c r="BJ9" s="506"/>
      <c r="BK9" s="504" t="s">
        <v>271</v>
      </c>
      <c r="BL9" s="505"/>
      <c r="BM9" s="506"/>
      <c r="BN9" s="504" t="s">
        <v>241</v>
      </c>
      <c r="BO9" s="505"/>
      <c r="BP9" s="506"/>
      <c r="BQ9" s="504" t="s">
        <v>157</v>
      </c>
      <c r="BR9" s="505"/>
      <c r="BS9" s="506"/>
      <c r="BT9" s="504" t="s">
        <v>158</v>
      </c>
      <c r="BU9" s="505"/>
      <c r="BV9" s="506"/>
      <c r="BW9" s="507" t="s">
        <v>159</v>
      </c>
      <c r="BX9" s="508"/>
      <c r="BY9" s="508"/>
      <c r="BZ9" s="513"/>
      <c r="CA9" s="513"/>
      <c r="CB9" s="513"/>
      <c r="CC9" s="504" t="s">
        <v>328</v>
      </c>
      <c r="CD9" s="505"/>
      <c r="CE9" s="506"/>
      <c r="CF9" s="504" t="s">
        <v>329</v>
      </c>
      <c r="CG9" s="505"/>
      <c r="CH9" s="506"/>
      <c r="CI9" s="504" t="s">
        <v>160</v>
      </c>
      <c r="CJ9" s="505"/>
      <c r="CK9" s="506"/>
      <c r="CL9" s="504" t="s">
        <v>161</v>
      </c>
      <c r="CM9" s="505"/>
      <c r="CN9" s="506"/>
      <c r="CO9" s="504" t="s">
        <v>21</v>
      </c>
      <c r="CP9" s="505"/>
      <c r="CQ9" s="506"/>
      <c r="CR9" s="504" t="s">
        <v>288</v>
      </c>
      <c r="CS9" s="505"/>
      <c r="CT9" s="506"/>
      <c r="CU9" s="504" t="s">
        <v>330</v>
      </c>
      <c r="CV9" s="505"/>
      <c r="CW9" s="506"/>
      <c r="CX9" s="507"/>
      <c r="CY9" s="508"/>
      <c r="CZ9" s="509"/>
      <c r="DA9" s="504" t="s">
        <v>256</v>
      </c>
      <c r="DB9" s="505"/>
      <c r="DC9" s="506"/>
      <c r="DD9" s="513" t="s">
        <v>162</v>
      </c>
      <c r="DE9" s="513"/>
      <c r="DF9" s="513"/>
      <c r="DG9" s="507"/>
      <c r="DH9" s="508"/>
      <c r="DI9" s="509"/>
      <c r="DJ9" s="514" t="s">
        <v>163</v>
      </c>
      <c r="DK9" s="515"/>
      <c r="DL9" s="516"/>
      <c r="DM9" s="523" t="s">
        <v>141</v>
      </c>
      <c r="DN9" s="524"/>
      <c r="DO9" s="524"/>
      <c r="DP9" s="524"/>
      <c r="DQ9" s="524"/>
      <c r="DR9" s="524"/>
      <c r="DS9" s="524"/>
      <c r="DT9" s="524"/>
      <c r="DU9" s="524"/>
      <c r="DV9" s="524"/>
      <c r="DW9" s="524"/>
      <c r="DX9" s="525"/>
      <c r="DY9" s="514" t="s">
        <v>164</v>
      </c>
      <c r="DZ9" s="515"/>
      <c r="EA9" s="516"/>
      <c r="EB9" s="514" t="s">
        <v>165</v>
      </c>
      <c r="EC9" s="515"/>
      <c r="ED9" s="516"/>
      <c r="EE9" s="514" t="s">
        <v>166</v>
      </c>
      <c r="EF9" s="515"/>
      <c r="EG9" s="516"/>
      <c r="EH9" s="514" t="s">
        <v>167</v>
      </c>
      <c r="EI9" s="515"/>
      <c r="EJ9" s="516"/>
      <c r="EK9" s="504" t="s">
        <v>282</v>
      </c>
      <c r="EL9" s="505"/>
      <c r="EM9" s="506"/>
      <c r="EN9" s="504" t="s">
        <v>168</v>
      </c>
      <c r="EO9" s="505"/>
      <c r="EP9" s="506"/>
      <c r="EQ9" s="504" t="s">
        <v>314</v>
      </c>
      <c r="ER9" s="505"/>
      <c r="ES9" s="506"/>
      <c r="ET9" s="513" t="s">
        <v>284</v>
      </c>
      <c r="EU9" s="513"/>
      <c r="EV9" s="513"/>
      <c r="EW9" s="507"/>
      <c r="EX9" s="508"/>
      <c r="EY9" s="509"/>
    </row>
    <row r="10" spans="1:159" s="162" customFormat="1" ht="62.25" customHeight="1">
      <c r="A10" s="513"/>
      <c r="B10" s="513"/>
      <c r="C10" s="507"/>
      <c r="D10" s="508"/>
      <c r="E10" s="509"/>
      <c r="F10" s="507"/>
      <c r="G10" s="508"/>
      <c r="H10" s="509"/>
      <c r="I10" s="507"/>
      <c r="J10" s="508"/>
      <c r="K10" s="509"/>
      <c r="L10" s="507"/>
      <c r="M10" s="508"/>
      <c r="N10" s="509"/>
      <c r="O10" s="507"/>
      <c r="P10" s="508"/>
      <c r="Q10" s="509"/>
      <c r="R10" s="507"/>
      <c r="S10" s="508"/>
      <c r="T10" s="509"/>
      <c r="U10" s="507"/>
      <c r="V10" s="508"/>
      <c r="W10" s="509"/>
      <c r="X10" s="507"/>
      <c r="Y10" s="508"/>
      <c r="Z10" s="509"/>
      <c r="AA10" s="507"/>
      <c r="AB10" s="508"/>
      <c r="AC10" s="509"/>
      <c r="AD10" s="507"/>
      <c r="AE10" s="508"/>
      <c r="AF10" s="509"/>
      <c r="AG10" s="513"/>
      <c r="AH10" s="513"/>
      <c r="AI10" s="513"/>
      <c r="AJ10" s="507"/>
      <c r="AK10" s="508"/>
      <c r="AL10" s="509"/>
      <c r="AM10" s="507"/>
      <c r="AN10" s="508"/>
      <c r="AO10" s="509"/>
      <c r="AP10" s="507"/>
      <c r="AQ10" s="508"/>
      <c r="AR10" s="509"/>
      <c r="AS10" s="507"/>
      <c r="AT10" s="508"/>
      <c r="AU10" s="509"/>
      <c r="AV10" s="507"/>
      <c r="AW10" s="508"/>
      <c r="AX10" s="509"/>
      <c r="AY10" s="507"/>
      <c r="AZ10" s="508"/>
      <c r="BA10" s="509"/>
      <c r="BB10" s="507"/>
      <c r="BC10" s="508"/>
      <c r="BD10" s="509"/>
      <c r="BE10" s="507"/>
      <c r="BF10" s="508"/>
      <c r="BG10" s="509"/>
      <c r="BH10" s="507"/>
      <c r="BI10" s="508"/>
      <c r="BJ10" s="509"/>
      <c r="BK10" s="507"/>
      <c r="BL10" s="508"/>
      <c r="BM10" s="509"/>
      <c r="BN10" s="507"/>
      <c r="BO10" s="508"/>
      <c r="BP10" s="509"/>
      <c r="BQ10" s="507"/>
      <c r="BR10" s="508"/>
      <c r="BS10" s="509"/>
      <c r="BT10" s="507"/>
      <c r="BU10" s="508"/>
      <c r="BV10" s="509"/>
      <c r="BW10" s="507"/>
      <c r="BX10" s="508"/>
      <c r="BY10" s="508"/>
      <c r="BZ10" s="513"/>
      <c r="CA10" s="513"/>
      <c r="CB10" s="513"/>
      <c r="CC10" s="507"/>
      <c r="CD10" s="508"/>
      <c r="CE10" s="509"/>
      <c r="CF10" s="507"/>
      <c r="CG10" s="508"/>
      <c r="CH10" s="509"/>
      <c r="CI10" s="507"/>
      <c r="CJ10" s="508"/>
      <c r="CK10" s="509"/>
      <c r="CL10" s="507"/>
      <c r="CM10" s="508"/>
      <c r="CN10" s="509"/>
      <c r="CO10" s="507"/>
      <c r="CP10" s="508"/>
      <c r="CQ10" s="509"/>
      <c r="CR10" s="507"/>
      <c r="CS10" s="508"/>
      <c r="CT10" s="509"/>
      <c r="CU10" s="507"/>
      <c r="CV10" s="508"/>
      <c r="CW10" s="509"/>
      <c r="CX10" s="507"/>
      <c r="CY10" s="508"/>
      <c r="CZ10" s="509"/>
      <c r="DA10" s="507"/>
      <c r="DB10" s="508"/>
      <c r="DC10" s="509"/>
      <c r="DD10" s="513"/>
      <c r="DE10" s="513"/>
      <c r="DF10" s="513"/>
      <c r="DG10" s="507"/>
      <c r="DH10" s="508"/>
      <c r="DI10" s="509"/>
      <c r="DJ10" s="517"/>
      <c r="DK10" s="518"/>
      <c r="DL10" s="519"/>
      <c r="DM10" s="283"/>
      <c r="DN10" s="284"/>
      <c r="DO10" s="284"/>
      <c r="DP10" s="285"/>
      <c r="DQ10" s="285"/>
      <c r="DR10" s="285"/>
      <c r="DS10" s="284"/>
      <c r="DT10" s="284"/>
      <c r="DU10" s="284"/>
      <c r="DV10" s="284"/>
      <c r="DW10" s="284"/>
      <c r="DX10" s="286"/>
      <c r="DY10" s="517"/>
      <c r="DZ10" s="518"/>
      <c r="EA10" s="519"/>
      <c r="EB10" s="517"/>
      <c r="EC10" s="518"/>
      <c r="ED10" s="519"/>
      <c r="EE10" s="517"/>
      <c r="EF10" s="518"/>
      <c r="EG10" s="519"/>
      <c r="EH10" s="517"/>
      <c r="EI10" s="518"/>
      <c r="EJ10" s="519"/>
      <c r="EK10" s="507"/>
      <c r="EL10" s="508"/>
      <c r="EM10" s="509"/>
      <c r="EN10" s="507"/>
      <c r="EO10" s="508"/>
      <c r="EP10" s="509"/>
      <c r="EQ10" s="507"/>
      <c r="ER10" s="508"/>
      <c r="ES10" s="509"/>
      <c r="ET10" s="513"/>
      <c r="EU10" s="513"/>
      <c r="EV10" s="513"/>
      <c r="EW10" s="507"/>
      <c r="EX10" s="508"/>
      <c r="EY10" s="509"/>
    </row>
    <row r="11" spans="1:159" s="162" customFormat="1" ht="109.5" customHeight="1">
      <c r="A11" s="513"/>
      <c r="B11" s="513"/>
      <c r="C11" s="510"/>
      <c r="D11" s="511"/>
      <c r="E11" s="537"/>
      <c r="F11" s="510"/>
      <c r="G11" s="511"/>
      <c r="H11" s="512"/>
      <c r="I11" s="510"/>
      <c r="J11" s="511"/>
      <c r="K11" s="512"/>
      <c r="L11" s="510"/>
      <c r="M11" s="511"/>
      <c r="N11" s="512"/>
      <c r="O11" s="510"/>
      <c r="P11" s="511"/>
      <c r="Q11" s="512"/>
      <c r="R11" s="510"/>
      <c r="S11" s="511"/>
      <c r="T11" s="512"/>
      <c r="U11" s="510"/>
      <c r="V11" s="511"/>
      <c r="W11" s="512"/>
      <c r="X11" s="510"/>
      <c r="Y11" s="511"/>
      <c r="Z11" s="512"/>
      <c r="AA11" s="510"/>
      <c r="AB11" s="511"/>
      <c r="AC11" s="512"/>
      <c r="AD11" s="510"/>
      <c r="AE11" s="511"/>
      <c r="AF11" s="512"/>
      <c r="AG11" s="513"/>
      <c r="AH11" s="513"/>
      <c r="AI11" s="513"/>
      <c r="AJ11" s="510"/>
      <c r="AK11" s="511"/>
      <c r="AL11" s="512"/>
      <c r="AM11" s="510"/>
      <c r="AN11" s="511"/>
      <c r="AO11" s="512"/>
      <c r="AP11" s="510"/>
      <c r="AQ11" s="511"/>
      <c r="AR11" s="512"/>
      <c r="AS11" s="510"/>
      <c r="AT11" s="511"/>
      <c r="AU11" s="512"/>
      <c r="AV11" s="510"/>
      <c r="AW11" s="511"/>
      <c r="AX11" s="512"/>
      <c r="AY11" s="510"/>
      <c r="AZ11" s="511"/>
      <c r="BA11" s="512"/>
      <c r="BB11" s="510"/>
      <c r="BC11" s="511"/>
      <c r="BD11" s="512"/>
      <c r="BE11" s="510"/>
      <c r="BF11" s="511"/>
      <c r="BG11" s="512"/>
      <c r="BH11" s="510"/>
      <c r="BI11" s="511"/>
      <c r="BJ11" s="512"/>
      <c r="BK11" s="510"/>
      <c r="BL11" s="511"/>
      <c r="BM11" s="512"/>
      <c r="BN11" s="510"/>
      <c r="BO11" s="511"/>
      <c r="BP11" s="512"/>
      <c r="BQ11" s="510"/>
      <c r="BR11" s="511"/>
      <c r="BS11" s="512"/>
      <c r="BT11" s="510"/>
      <c r="BU11" s="511"/>
      <c r="BV11" s="512"/>
      <c r="BW11" s="510"/>
      <c r="BX11" s="511"/>
      <c r="BY11" s="511"/>
      <c r="BZ11" s="513"/>
      <c r="CA11" s="513"/>
      <c r="CB11" s="513"/>
      <c r="CC11" s="510"/>
      <c r="CD11" s="511"/>
      <c r="CE11" s="512"/>
      <c r="CF11" s="510"/>
      <c r="CG11" s="511"/>
      <c r="CH11" s="512"/>
      <c r="CI11" s="510"/>
      <c r="CJ11" s="511"/>
      <c r="CK11" s="512"/>
      <c r="CL11" s="510"/>
      <c r="CM11" s="511"/>
      <c r="CN11" s="512"/>
      <c r="CO11" s="510"/>
      <c r="CP11" s="511"/>
      <c r="CQ11" s="512"/>
      <c r="CR11" s="510"/>
      <c r="CS11" s="511"/>
      <c r="CT11" s="512"/>
      <c r="CU11" s="510"/>
      <c r="CV11" s="511"/>
      <c r="CW11" s="512"/>
      <c r="CX11" s="510"/>
      <c r="CY11" s="511"/>
      <c r="CZ11" s="512"/>
      <c r="DA11" s="510"/>
      <c r="DB11" s="511"/>
      <c r="DC11" s="512"/>
      <c r="DD11" s="513"/>
      <c r="DE11" s="513"/>
      <c r="DF11" s="513"/>
      <c r="DG11" s="510"/>
      <c r="DH11" s="511"/>
      <c r="DI11" s="512"/>
      <c r="DJ11" s="520"/>
      <c r="DK11" s="521"/>
      <c r="DL11" s="522"/>
      <c r="DM11" s="520" t="s">
        <v>169</v>
      </c>
      <c r="DN11" s="521"/>
      <c r="DO11" s="522"/>
      <c r="DP11" s="523" t="s">
        <v>170</v>
      </c>
      <c r="DQ11" s="524"/>
      <c r="DR11" s="525"/>
      <c r="DS11" s="520" t="s">
        <v>171</v>
      </c>
      <c r="DT11" s="521"/>
      <c r="DU11" s="522"/>
      <c r="DV11" s="520" t="s">
        <v>238</v>
      </c>
      <c r="DW11" s="521"/>
      <c r="DX11" s="522"/>
      <c r="DY11" s="520"/>
      <c r="DZ11" s="521"/>
      <c r="EA11" s="522"/>
      <c r="EB11" s="520"/>
      <c r="EC11" s="521"/>
      <c r="ED11" s="522"/>
      <c r="EE11" s="520"/>
      <c r="EF11" s="521"/>
      <c r="EG11" s="522"/>
      <c r="EH11" s="520"/>
      <c r="EI11" s="521"/>
      <c r="EJ11" s="522"/>
      <c r="EK11" s="510"/>
      <c r="EL11" s="511"/>
      <c r="EM11" s="512"/>
      <c r="EN11" s="510"/>
      <c r="EO11" s="511"/>
      <c r="EP11" s="512"/>
      <c r="EQ11" s="510"/>
      <c r="ER11" s="511"/>
      <c r="ES11" s="512"/>
      <c r="ET11" s="513"/>
      <c r="EU11" s="513"/>
      <c r="EV11" s="513"/>
      <c r="EW11" s="510"/>
      <c r="EX11" s="511"/>
      <c r="EY11" s="512"/>
      <c r="FA11" s="163"/>
      <c r="FB11" s="163"/>
      <c r="FC11" s="163"/>
    </row>
    <row r="12" spans="1:159" s="162" customFormat="1" ht="42.75" customHeight="1">
      <c r="A12" s="513"/>
      <c r="B12" s="513"/>
      <c r="C12" s="287" t="s">
        <v>172</v>
      </c>
      <c r="D12" s="288" t="s">
        <v>173</v>
      </c>
      <c r="E12" s="287" t="s">
        <v>408</v>
      </c>
      <c r="F12" s="287" t="s">
        <v>172</v>
      </c>
      <c r="G12" s="287" t="s">
        <v>173</v>
      </c>
      <c r="H12" s="287" t="s">
        <v>408</v>
      </c>
      <c r="I12" s="287" t="s">
        <v>172</v>
      </c>
      <c r="J12" s="287" t="s">
        <v>173</v>
      </c>
      <c r="K12" s="287" t="s">
        <v>408</v>
      </c>
      <c r="L12" s="287" t="s">
        <v>172</v>
      </c>
      <c r="M12" s="287" t="s">
        <v>173</v>
      </c>
      <c r="N12" s="287" t="s">
        <v>408</v>
      </c>
      <c r="O12" s="287" t="s">
        <v>172</v>
      </c>
      <c r="P12" s="287" t="s">
        <v>173</v>
      </c>
      <c r="Q12" s="287" t="s">
        <v>408</v>
      </c>
      <c r="R12" s="287" t="s">
        <v>172</v>
      </c>
      <c r="S12" s="287" t="s">
        <v>173</v>
      </c>
      <c r="T12" s="287" t="s">
        <v>408</v>
      </c>
      <c r="U12" s="287" t="s">
        <v>172</v>
      </c>
      <c r="V12" s="287" t="s">
        <v>173</v>
      </c>
      <c r="W12" s="287" t="s">
        <v>408</v>
      </c>
      <c r="X12" s="287" t="s">
        <v>172</v>
      </c>
      <c r="Y12" s="287" t="s">
        <v>173</v>
      </c>
      <c r="Z12" s="287" t="s">
        <v>408</v>
      </c>
      <c r="AA12" s="287" t="s">
        <v>172</v>
      </c>
      <c r="AB12" s="287" t="s">
        <v>173</v>
      </c>
      <c r="AC12" s="287" t="s">
        <v>408</v>
      </c>
      <c r="AD12" s="287" t="s">
        <v>172</v>
      </c>
      <c r="AE12" s="287" t="s">
        <v>173</v>
      </c>
      <c r="AF12" s="287" t="s">
        <v>408</v>
      </c>
      <c r="AG12" s="287" t="s">
        <v>172</v>
      </c>
      <c r="AH12" s="287" t="s">
        <v>173</v>
      </c>
      <c r="AI12" s="287" t="s">
        <v>408</v>
      </c>
      <c r="AJ12" s="287" t="s">
        <v>172</v>
      </c>
      <c r="AK12" s="287" t="s">
        <v>173</v>
      </c>
      <c r="AL12" s="287" t="s">
        <v>408</v>
      </c>
      <c r="AM12" s="287" t="s">
        <v>172</v>
      </c>
      <c r="AN12" s="287" t="s">
        <v>173</v>
      </c>
      <c r="AO12" s="287" t="s">
        <v>408</v>
      </c>
      <c r="AP12" s="287" t="s">
        <v>172</v>
      </c>
      <c r="AQ12" s="287" t="s">
        <v>173</v>
      </c>
      <c r="AR12" s="287" t="s">
        <v>408</v>
      </c>
      <c r="AS12" s="287" t="s">
        <v>172</v>
      </c>
      <c r="AT12" s="287" t="s">
        <v>173</v>
      </c>
      <c r="AU12" s="287" t="s">
        <v>408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408</v>
      </c>
      <c r="BB12" s="287"/>
      <c r="BC12" s="287"/>
      <c r="BD12" s="287"/>
      <c r="BE12" s="287" t="s">
        <v>175</v>
      </c>
      <c r="BF12" s="287" t="s">
        <v>173</v>
      </c>
      <c r="BG12" s="287" t="s">
        <v>408</v>
      </c>
      <c r="BH12" s="287" t="s">
        <v>172</v>
      </c>
      <c r="BI12" s="287" t="s">
        <v>173</v>
      </c>
      <c r="BJ12" s="287" t="s">
        <v>174</v>
      </c>
      <c r="BK12" s="287" t="s">
        <v>172</v>
      </c>
      <c r="BL12" s="287" t="s">
        <v>173</v>
      </c>
      <c r="BM12" s="287" t="s">
        <v>174</v>
      </c>
      <c r="BN12" s="287" t="s">
        <v>175</v>
      </c>
      <c r="BO12" s="287" t="s">
        <v>173</v>
      </c>
      <c r="BP12" s="287" t="s">
        <v>408</v>
      </c>
      <c r="BQ12" s="287" t="s">
        <v>175</v>
      </c>
      <c r="BR12" s="287" t="s">
        <v>173</v>
      </c>
      <c r="BS12" s="287" t="s">
        <v>408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172</v>
      </c>
      <c r="CA12" s="287" t="s">
        <v>173</v>
      </c>
      <c r="CB12" s="287" t="s">
        <v>408</v>
      </c>
      <c r="CC12" s="287" t="s">
        <v>172</v>
      </c>
      <c r="CD12" s="287" t="s">
        <v>173</v>
      </c>
      <c r="CE12" s="287" t="s">
        <v>408</v>
      </c>
      <c r="CF12" s="287" t="s">
        <v>172</v>
      </c>
      <c r="CG12" s="287" t="s">
        <v>173</v>
      </c>
      <c r="CH12" s="287" t="s">
        <v>408</v>
      </c>
      <c r="CI12" s="287" t="s">
        <v>172</v>
      </c>
      <c r="CJ12" s="287" t="s">
        <v>173</v>
      </c>
      <c r="CK12" s="287" t="s">
        <v>408</v>
      </c>
      <c r="CL12" s="287" t="s">
        <v>172</v>
      </c>
      <c r="CM12" s="287" t="s">
        <v>173</v>
      </c>
      <c r="CN12" s="287" t="s">
        <v>408</v>
      </c>
      <c r="CO12" s="287" t="s">
        <v>172</v>
      </c>
      <c r="CP12" s="287" t="s">
        <v>173</v>
      </c>
      <c r="CQ12" s="287" t="s">
        <v>408</v>
      </c>
      <c r="CR12" s="287" t="s">
        <v>172</v>
      </c>
      <c r="CS12" s="287" t="s">
        <v>173</v>
      </c>
      <c r="CT12" s="287" t="s">
        <v>408</v>
      </c>
      <c r="CU12" s="287" t="s">
        <v>172</v>
      </c>
      <c r="CV12" s="287" t="s">
        <v>173</v>
      </c>
      <c r="CW12" s="287" t="s">
        <v>408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408</v>
      </c>
      <c r="DJ12" s="287" t="s">
        <v>172</v>
      </c>
      <c r="DK12" s="287" t="s">
        <v>173</v>
      </c>
      <c r="DL12" s="287" t="s">
        <v>408</v>
      </c>
      <c r="DM12" s="287" t="s">
        <v>172</v>
      </c>
      <c r="DN12" s="287" t="s">
        <v>173</v>
      </c>
      <c r="DO12" s="287" t="s">
        <v>408</v>
      </c>
      <c r="DP12" s="287" t="s">
        <v>172</v>
      </c>
      <c r="DQ12" s="287" t="s">
        <v>173</v>
      </c>
      <c r="DR12" s="287" t="s">
        <v>408</v>
      </c>
      <c r="DS12" s="287" t="s">
        <v>172</v>
      </c>
      <c r="DT12" s="287" t="s">
        <v>173</v>
      </c>
      <c r="DU12" s="287" t="s">
        <v>408</v>
      </c>
      <c r="DV12" s="287" t="s">
        <v>172</v>
      </c>
      <c r="DW12" s="287" t="s">
        <v>173</v>
      </c>
      <c r="DX12" s="287" t="s">
        <v>408</v>
      </c>
      <c r="DY12" s="287" t="s">
        <v>172</v>
      </c>
      <c r="DZ12" s="287" t="s">
        <v>173</v>
      </c>
      <c r="EA12" s="287" t="s">
        <v>408</v>
      </c>
      <c r="EB12" s="287" t="s">
        <v>172</v>
      </c>
      <c r="EC12" s="287" t="s">
        <v>173</v>
      </c>
      <c r="ED12" s="287" t="s">
        <v>408</v>
      </c>
      <c r="EE12" s="287" t="s">
        <v>172</v>
      </c>
      <c r="EF12" s="287" t="s">
        <v>173</v>
      </c>
      <c r="EG12" s="287" t="s">
        <v>408</v>
      </c>
      <c r="EH12" s="287" t="s">
        <v>172</v>
      </c>
      <c r="EI12" s="287" t="s">
        <v>173</v>
      </c>
      <c r="EJ12" s="287" t="s">
        <v>408</v>
      </c>
      <c r="EK12" s="287" t="s">
        <v>172</v>
      </c>
      <c r="EL12" s="287" t="s">
        <v>173</v>
      </c>
      <c r="EM12" s="287" t="s">
        <v>408</v>
      </c>
      <c r="EN12" s="287" t="s">
        <v>172</v>
      </c>
      <c r="EO12" s="287" t="s">
        <v>173</v>
      </c>
      <c r="EP12" s="287" t="s">
        <v>408</v>
      </c>
      <c r="EQ12" s="287" t="s">
        <v>172</v>
      </c>
      <c r="ER12" s="287" t="s">
        <v>173</v>
      </c>
      <c r="ES12" s="287" t="s">
        <v>408</v>
      </c>
      <c r="ET12" s="287" t="s">
        <v>172</v>
      </c>
      <c r="EU12" s="287" t="s">
        <v>173</v>
      </c>
      <c r="EV12" s="287" t="s">
        <v>408</v>
      </c>
      <c r="EW12" s="287" t="s">
        <v>172</v>
      </c>
      <c r="EX12" s="287" t="s">
        <v>173</v>
      </c>
      <c r="EY12" s="287" t="s">
        <v>408</v>
      </c>
      <c r="FA12" s="163"/>
      <c r="FB12" s="163"/>
      <c r="FC12" s="163"/>
    </row>
    <row r="13" spans="1:159" s="162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9">
        <v>9</v>
      </c>
      <c r="J13" s="287">
        <v>10</v>
      </c>
      <c r="K13" s="289">
        <v>11</v>
      </c>
      <c r="L13" s="289">
        <v>12</v>
      </c>
      <c r="M13" s="289">
        <v>13</v>
      </c>
      <c r="N13" s="289">
        <v>14</v>
      </c>
      <c r="O13" s="289">
        <v>15</v>
      </c>
      <c r="P13" s="289">
        <v>16</v>
      </c>
      <c r="Q13" s="289">
        <v>17</v>
      </c>
      <c r="R13" s="289">
        <v>18</v>
      </c>
      <c r="S13" s="289">
        <v>19</v>
      </c>
      <c r="T13" s="289">
        <v>20</v>
      </c>
      <c r="U13" s="289">
        <v>21</v>
      </c>
      <c r="V13" s="289">
        <v>22</v>
      </c>
      <c r="W13" s="289">
        <v>23</v>
      </c>
      <c r="X13" s="287">
        <v>24</v>
      </c>
      <c r="Y13" s="289">
        <v>25</v>
      </c>
      <c r="Z13" s="287">
        <v>26</v>
      </c>
      <c r="AA13" s="289">
        <v>27</v>
      </c>
      <c r="AB13" s="287">
        <v>28</v>
      </c>
      <c r="AC13" s="289">
        <v>29</v>
      </c>
      <c r="AD13" s="287">
        <v>30</v>
      </c>
      <c r="AE13" s="289">
        <v>31</v>
      </c>
      <c r="AF13" s="287">
        <v>32</v>
      </c>
      <c r="AG13" s="289">
        <v>33</v>
      </c>
      <c r="AH13" s="287">
        <v>34</v>
      </c>
      <c r="AI13" s="289">
        <v>35</v>
      </c>
      <c r="AJ13" s="289">
        <v>36</v>
      </c>
      <c r="AK13" s="289">
        <v>37</v>
      </c>
      <c r="AL13" s="289">
        <v>38</v>
      </c>
      <c r="AM13" s="287">
        <v>39</v>
      </c>
      <c r="AN13" s="289">
        <v>40</v>
      </c>
      <c r="AO13" s="287">
        <v>41</v>
      </c>
      <c r="AP13" s="289">
        <v>42</v>
      </c>
      <c r="AQ13" s="287">
        <v>43</v>
      </c>
      <c r="AR13" s="289">
        <v>44</v>
      </c>
      <c r="AS13" s="289">
        <v>45</v>
      </c>
      <c r="AT13" s="287">
        <v>46</v>
      </c>
      <c r="AU13" s="289">
        <v>47</v>
      </c>
      <c r="AV13" s="289">
        <v>48</v>
      </c>
      <c r="AW13" s="287">
        <v>49</v>
      </c>
      <c r="AX13" s="289">
        <v>50</v>
      </c>
      <c r="AY13" s="289">
        <v>48</v>
      </c>
      <c r="AZ13" s="287">
        <v>49</v>
      </c>
      <c r="BA13" s="289">
        <v>50</v>
      </c>
      <c r="BB13" s="289">
        <v>51</v>
      </c>
      <c r="BC13" s="289">
        <v>52</v>
      </c>
      <c r="BD13" s="289">
        <v>56</v>
      </c>
      <c r="BE13" s="287">
        <v>51</v>
      </c>
      <c r="BF13" s="289">
        <v>52</v>
      </c>
      <c r="BG13" s="287">
        <v>53</v>
      </c>
      <c r="BH13" s="289">
        <v>60</v>
      </c>
      <c r="BI13" s="290">
        <v>61</v>
      </c>
      <c r="BJ13" s="291">
        <v>62</v>
      </c>
      <c r="BK13" s="289">
        <v>63</v>
      </c>
      <c r="BL13" s="289">
        <v>64</v>
      </c>
      <c r="BM13" s="289">
        <v>65</v>
      </c>
      <c r="BN13" s="289">
        <v>66</v>
      </c>
      <c r="BO13" s="289">
        <v>67</v>
      </c>
      <c r="BP13" s="289">
        <v>68</v>
      </c>
      <c r="BQ13" s="287">
        <v>54</v>
      </c>
      <c r="BR13" s="289">
        <v>55</v>
      </c>
      <c r="BS13" s="287">
        <v>56</v>
      </c>
      <c r="BT13" s="289">
        <v>72</v>
      </c>
      <c r="BU13" s="287">
        <v>73</v>
      </c>
      <c r="BV13" s="289">
        <v>74</v>
      </c>
      <c r="BW13" s="287">
        <v>75</v>
      </c>
      <c r="BX13" s="289">
        <v>76</v>
      </c>
      <c r="BY13" s="287">
        <v>77</v>
      </c>
      <c r="BZ13" s="289">
        <v>57</v>
      </c>
      <c r="CA13" s="287">
        <v>58</v>
      </c>
      <c r="CB13" s="289">
        <v>59</v>
      </c>
      <c r="CC13" s="287">
        <v>60</v>
      </c>
      <c r="CD13" s="289">
        <v>61</v>
      </c>
      <c r="CE13" s="287">
        <v>62</v>
      </c>
      <c r="CF13" s="289">
        <v>63</v>
      </c>
      <c r="CG13" s="287">
        <v>64</v>
      </c>
      <c r="CH13" s="289">
        <v>65</v>
      </c>
      <c r="CI13" s="287">
        <v>66</v>
      </c>
      <c r="CJ13" s="289">
        <v>67</v>
      </c>
      <c r="CK13" s="287">
        <v>68</v>
      </c>
      <c r="CL13" s="289">
        <v>69</v>
      </c>
      <c r="CM13" s="287">
        <v>70</v>
      </c>
      <c r="CN13" s="289">
        <v>71</v>
      </c>
      <c r="CO13" s="289">
        <v>72</v>
      </c>
      <c r="CP13" s="289">
        <v>73</v>
      </c>
      <c r="CQ13" s="289">
        <v>74</v>
      </c>
      <c r="CR13" s="289">
        <v>75</v>
      </c>
      <c r="CS13" s="289">
        <v>76</v>
      </c>
      <c r="CT13" s="289">
        <v>77</v>
      </c>
      <c r="CU13" s="289">
        <v>78</v>
      </c>
      <c r="CV13" s="289">
        <v>79</v>
      </c>
      <c r="CW13" s="289">
        <v>80</v>
      </c>
      <c r="CX13" s="287">
        <v>96</v>
      </c>
      <c r="CY13" s="289">
        <v>97</v>
      </c>
      <c r="CZ13" s="287">
        <v>98</v>
      </c>
      <c r="DA13" s="287">
        <v>99</v>
      </c>
      <c r="DB13" s="287">
        <v>100</v>
      </c>
      <c r="DC13" s="287">
        <v>101</v>
      </c>
      <c r="DD13" s="287">
        <v>102</v>
      </c>
      <c r="DE13" s="287">
        <v>103</v>
      </c>
      <c r="DF13" s="287">
        <v>104</v>
      </c>
      <c r="DG13" s="289">
        <v>81</v>
      </c>
      <c r="DH13" s="287">
        <v>82</v>
      </c>
      <c r="DI13" s="289">
        <v>83</v>
      </c>
      <c r="DJ13" s="287">
        <v>84</v>
      </c>
      <c r="DK13" s="289">
        <v>85</v>
      </c>
      <c r="DL13" s="287">
        <v>86</v>
      </c>
      <c r="DM13" s="289">
        <v>87</v>
      </c>
      <c r="DN13" s="287">
        <v>88</v>
      </c>
      <c r="DO13" s="289">
        <v>89</v>
      </c>
      <c r="DP13" s="287">
        <v>90</v>
      </c>
      <c r="DQ13" s="289">
        <v>91</v>
      </c>
      <c r="DR13" s="287">
        <v>92</v>
      </c>
      <c r="DS13" s="289">
        <v>93</v>
      </c>
      <c r="DT13" s="287">
        <v>94</v>
      </c>
      <c r="DU13" s="289">
        <v>95</v>
      </c>
      <c r="DV13" s="287">
        <v>96</v>
      </c>
      <c r="DW13" s="287">
        <v>97</v>
      </c>
      <c r="DX13" s="287">
        <v>98</v>
      </c>
      <c r="DY13" s="289">
        <v>99</v>
      </c>
      <c r="DZ13" s="287">
        <v>100</v>
      </c>
      <c r="EA13" s="289">
        <v>101</v>
      </c>
      <c r="EB13" s="287">
        <v>102</v>
      </c>
      <c r="EC13" s="289">
        <v>103</v>
      </c>
      <c r="ED13" s="287">
        <v>104</v>
      </c>
      <c r="EE13" s="289">
        <v>105</v>
      </c>
      <c r="EF13" s="287">
        <v>106</v>
      </c>
      <c r="EG13" s="289">
        <v>107</v>
      </c>
      <c r="EH13" s="287">
        <v>108</v>
      </c>
      <c r="EI13" s="289">
        <v>109</v>
      </c>
      <c r="EJ13" s="287">
        <v>110</v>
      </c>
      <c r="EK13" s="289">
        <v>111</v>
      </c>
      <c r="EL13" s="287">
        <v>112</v>
      </c>
      <c r="EM13" s="289">
        <v>113</v>
      </c>
      <c r="EN13" s="287">
        <v>114</v>
      </c>
      <c r="EO13" s="289">
        <v>115</v>
      </c>
      <c r="EP13" s="287">
        <v>116</v>
      </c>
      <c r="EQ13" s="289">
        <v>117</v>
      </c>
      <c r="ER13" s="287">
        <v>118</v>
      </c>
      <c r="ES13" s="289">
        <v>119</v>
      </c>
      <c r="ET13" s="287">
        <v>120</v>
      </c>
      <c r="EU13" s="289">
        <v>121</v>
      </c>
      <c r="EV13" s="287">
        <v>122</v>
      </c>
      <c r="EW13" s="289">
        <v>123</v>
      </c>
      <c r="EX13" s="287">
        <v>124</v>
      </c>
      <c r="EY13" s="289">
        <v>125</v>
      </c>
    </row>
    <row r="14" spans="1:159" s="162" customFormat="1" ht="25.5" customHeight="1">
      <c r="A14" s="337">
        <v>1</v>
      </c>
      <c r="B14" s="338" t="s">
        <v>289</v>
      </c>
      <c r="C14" s="292">
        <f t="shared" ref="C14:C29" si="0">F14+BZ14</f>
        <v>3509.4319999999998</v>
      </c>
      <c r="D14" s="293">
        <f t="shared" ref="D14:D29" si="1">G14+CA14+CY14</f>
        <v>1130.1412</v>
      </c>
      <c r="E14" s="294">
        <f t="shared" ref="E14:E29" si="2">D14/C14*100</f>
        <v>32.202966178002598</v>
      </c>
      <c r="F14" s="295">
        <f t="shared" ref="F14:F29" si="3">I14+X14+AA14+AD14+AG14+AM14+AS14+BE14+BQ14+BN14+AJ14+AY14+L14+R14+O14+U14+AP14</f>
        <v>669.78</v>
      </c>
      <c r="G14" s="295">
        <f t="shared" ref="G14:G29" si="4">J14+Y14+AB14+AE14+AH14+AN14+AT14+BF14+AK14+BR14+BO14+AZ14+M14+S14+P14+V14+AQ14</f>
        <v>239.67609999999999</v>
      </c>
      <c r="H14" s="294">
        <f>G14/F14*100</f>
        <v>35.78430230822061</v>
      </c>
      <c r="I14" s="296">
        <f>Але!C6</f>
        <v>89.8</v>
      </c>
      <c r="J14" s="444">
        <f>Але!D6</f>
        <v>29.002189999999999</v>
      </c>
      <c r="K14" s="294">
        <f>J14/I14*100</f>
        <v>32.296425389755015</v>
      </c>
      <c r="L14" s="294">
        <f>Але!C8</f>
        <v>95.74</v>
      </c>
      <c r="M14" s="294">
        <f>Але!D8</f>
        <v>61.932639999999999</v>
      </c>
      <c r="N14" s="294">
        <f>M14/L14*100</f>
        <v>64.688364320033429</v>
      </c>
      <c r="O14" s="294">
        <f>Але!C9</f>
        <v>1.03</v>
      </c>
      <c r="P14" s="329">
        <f>Але!D9</f>
        <v>0.40461000000000003</v>
      </c>
      <c r="Q14" s="294">
        <f>P14/O14*100</f>
        <v>39.282524271844657</v>
      </c>
      <c r="R14" s="294">
        <f>Але!C10</f>
        <v>159.91</v>
      </c>
      <c r="S14" s="294">
        <f>Але!D10</f>
        <v>81.708560000000006</v>
      </c>
      <c r="T14" s="294">
        <f>S14/R14*100</f>
        <v>51.096591832906014</v>
      </c>
      <c r="U14" s="294">
        <f>Але!C11</f>
        <v>0</v>
      </c>
      <c r="V14" s="298">
        <f>Але!D11</f>
        <v>-12.2575</v>
      </c>
      <c r="W14" s="294" t="e">
        <f>V14/U14*100</f>
        <v>#DIV/0!</v>
      </c>
      <c r="X14" s="299">
        <f>Але!C13</f>
        <v>35</v>
      </c>
      <c r="Y14" s="443">
        <f>Але!D13</f>
        <v>24.1173</v>
      </c>
      <c r="Z14" s="294">
        <f>Y14/X14*100</f>
        <v>68.906571428571425</v>
      </c>
      <c r="AA14" s="299">
        <f>Але!C15</f>
        <v>38</v>
      </c>
      <c r="AB14" s="300">
        <f>Але!D15</f>
        <v>3.8026599999999999</v>
      </c>
      <c r="AC14" s="294">
        <f>AB14/AA14*100</f>
        <v>10.007</v>
      </c>
      <c r="AD14" s="299">
        <f>Але!C16</f>
        <v>193</v>
      </c>
      <c r="AE14" s="299">
        <f>Але!D16</f>
        <v>41.818959999999997</v>
      </c>
      <c r="AF14" s="294">
        <f t="shared" ref="AF14:AF29" si="5">AE14/AD14*100</f>
        <v>21.66785492227979</v>
      </c>
      <c r="AG14" s="294">
        <f>Але!C18</f>
        <v>3</v>
      </c>
      <c r="AH14" s="294">
        <f>Але!D18</f>
        <v>1.1000000000000001</v>
      </c>
      <c r="AI14" s="294">
        <f>AH14/AG14*100</f>
        <v>36.666666666666671</v>
      </c>
      <c r="AJ14" s="294"/>
      <c r="AK14" s="294"/>
      <c r="AL14" s="301" t="e">
        <f t="shared" ref="AL14:AL23" si="6">AK14/AJ14*100</f>
        <v>#DIV/0!</v>
      </c>
      <c r="AM14" s="299">
        <v>0</v>
      </c>
      <c r="AN14" s="299">
        <v>0</v>
      </c>
      <c r="AO14" s="301" t="e">
        <f t="shared" ref="AO14:AO29" si="7">AN14/AM14*100</f>
        <v>#DIV/0!</v>
      </c>
      <c r="AP14" s="299">
        <f>Але!C27</f>
        <v>54.3</v>
      </c>
      <c r="AQ14" s="302">
        <f>Але!D27</f>
        <v>8.0466800000000003</v>
      </c>
      <c r="AR14" s="294">
        <f>AQ14/AP14*100</f>
        <v>14.818931860036832</v>
      </c>
      <c r="AS14" s="303">
        <f>Але!C28</f>
        <v>0</v>
      </c>
      <c r="AT14" s="302">
        <f>Але!D28</f>
        <v>0</v>
      </c>
      <c r="AU14" s="294" t="e">
        <f>AT14/AS14*100</f>
        <v>#DIV/0!</v>
      </c>
      <c r="AV14" s="299"/>
      <c r="AW14" s="299"/>
      <c r="AX14" s="294" t="e">
        <f>AW14/AV14*100</f>
        <v>#DIV/0!</v>
      </c>
      <c r="AY14" s="294">
        <f>Але!C29</f>
        <v>0</v>
      </c>
      <c r="AZ14" s="304">
        <f>Але!D29</f>
        <v>0</v>
      </c>
      <c r="BA14" s="294" t="e">
        <f>AZ14/AY14*100</f>
        <v>#DIV/0!</v>
      </c>
      <c r="BB14" s="294">
        <f>Але!C30</f>
        <v>0</v>
      </c>
      <c r="BC14" s="294">
        <f>Але!D30</f>
        <v>0</v>
      </c>
      <c r="BD14" s="294" t="e">
        <f>BC14/BB14*100</f>
        <v>#DIV/0!</v>
      </c>
      <c r="BE14" s="294">
        <f>Але!C32</f>
        <v>0</v>
      </c>
      <c r="BF14" s="294">
        <f>Але!D31</f>
        <v>0</v>
      </c>
      <c r="BG14" s="294" t="e">
        <f>BF14/BE14*100</f>
        <v>#DIV/0!</v>
      </c>
      <c r="BH14" s="294"/>
      <c r="BI14" s="294"/>
      <c r="BJ14" s="294" t="e">
        <f>BI14/BH14*100</f>
        <v>#DIV/0!</v>
      </c>
      <c r="BK14" s="294"/>
      <c r="BL14" s="294"/>
      <c r="BM14" s="294"/>
      <c r="BN14" s="294"/>
      <c r="BO14" s="305"/>
      <c r="BP14" s="294" t="e">
        <f>BO14/BN14*100</f>
        <v>#DIV/0!</v>
      </c>
      <c r="BQ14" s="294">
        <f>Але!C34</f>
        <v>0</v>
      </c>
      <c r="BR14" s="464">
        <f>Але!D35</f>
        <v>0</v>
      </c>
      <c r="BS14" s="294" t="e">
        <f>BR14/BQ14*100</f>
        <v>#DIV/0!</v>
      </c>
      <c r="BT14" s="294"/>
      <c r="BU14" s="294"/>
      <c r="BV14" s="306" t="e">
        <f>BT14/BU14*100</f>
        <v>#DIV/0!</v>
      </c>
      <c r="BW14" s="306"/>
      <c r="BX14" s="306"/>
      <c r="BY14" s="306" t="e">
        <f>BW14/BX14*100</f>
        <v>#DIV/0!</v>
      </c>
      <c r="BZ14" s="484">
        <f>CC14+CF14+CI14+CL14+CR14+CO14</f>
        <v>2839.652</v>
      </c>
      <c r="CA14" s="299">
        <f>CD14+CG14+CJ14+CM14+CS14+CP14+CV14</f>
        <v>890.46510000000001</v>
      </c>
      <c r="CB14" s="294">
        <f>CA14/BZ14*100</f>
        <v>31.358247419049938</v>
      </c>
      <c r="CC14" s="301">
        <f>Але!C39</f>
        <v>1194.4000000000001</v>
      </c>
      <c r="CD14" s="301">
        <f>Але!D39</f>
        <v>696.72400000000005</v>
      </c>
      <c r="CE14" s="294">
        <f>CD14/CC14*100</f>
        <v>58.332551908908236</v>
      </c>
      <c r="CF14" s="294">
        <f>Але!C40</f>
        <v>100</v>
      </c>
      <c r="CG14" s="294">
        <f>Але!D40</f>
        <v>50</v>
      </c>
      <c r="CH14" s="294">
        <f>CG14/CF14*100</f>
        <v>50</v>
      </c>
      <c r="CI14" s="294">
        <f>Але!C41</f>
        <v>751.93</v>
      </c>
      <c r="CJ14" s="294">
        <f>Але!D41</f>
        <v>91.141000000000005</v>
      </c>
      <c r="CK14" s="294">
        <f t="shared" ref="CK14:CK29" si="8">CJ14/CI14*100</f>
        <v>12.120942108972912</v>
      </c>
      <c r="CL14" s="294">
        <f>Але!C42</f>
        <v>93.322000000000003</v>
      </c>
      <c r="CM14" s="294">
        <f>Але!D42</f>
        <v>52.600099999999998</v>
      </c>
      <c r="CN14" s="294">
        <f t="shared" ref="CN14:CN31" si="9">CM14/CL14*100</f>
        <v>56.364094211439955</v>
      </c>
      <c r="CO14" s="450">
        <f>Але!C44</f>
        <v>700</v>
      </c>
      <c r="CP14" s="294">
        <f>Але!D44</f>
        <v>0</v>
      </c>
      <c r="CQ14" s="294">
        <f>CP14/CO14*100</f>
        <v>0</v>
      </c>
      <c r="CR14" s="298">
        <f>Але!C43</f>
        <v>0</v>
      </c>
      <c r="CS14" s="294">
        <f>Але!D43</f>
        <v>0</v>
      </c>
      <c r="CT14" s="294" t="e">
        <f t="shared" ref="CT14:CT31" si="10">CS14/CR14*100</f>
        <v>#DIV/0!</v>
      </c>
      <c r="CU14" s="294"/>
      <c r="CV14" s="294">
        <f>Але!D45</f>
        <v>0</v>
      </c>
      <c r="CW14" s="294" t="e">
        <f>CV13:CV14/CU14*100</f>
        <v>#DIV/0!</v>
      </c>
      <c r="CX14" s="299"/>
      <c r="CY14" s="299"/>
      <c r="CZ14" s="294" t="e">
        <f>CY14/CX14*100</f>
        <v>#DIV/0!</v>
      </c>
      <c r="DA14" s="294"/>
      <c r="DB14" s="294"/>
      <c r="DC14" s="294"/>
      <c r="DD14" s="294"/>
      <c r="DE14" s="294"/>
      <c r="DF14" s="294"/>
      <c r="DG14" s="303">
        <f>DJ14+DY14+EB14+EE14+EH14+EK14+EN14+EQ14+ET14</f>
        <v>3664.19004</v>
      </c>
      <c r="DH14" s="303">
        <f>DK14+DZ14+EC14+EF14+EI14+EL14+EO14+ER14+EU14</f>
        <v>988.43704000000002</v>
      </c>
      <c r="DI14" s="294">
        <f>DH14/DG14*100</f>
        <v>26.975594311696781</v>
      </c>
      <c r="DJ14" s="299">
        <f>DM14+DP14+DS14+DV14</f>
        <v>1137.7750000000001</v>
      </c>
      <c r="DK14" s="299">
        <f>DN14+DQ14+DT14+DW14</f>
        <v>556.22951999999998</v>
      </c>
      <c r="DL14" s="294">
        <f>DK14/DJ14*100</f>
        <v>48.887479510448017</v>
      </c>
      <c r="DM14" s="294">
        <f>Але!C54</f>
        <v>1114</v>
      </c>
      <c r="DN14" s="294">
        <f>Але!D54</f>
        <v>550.72951999999998</v>
      </c>
      <c r="DO14" s="294">
        <f>DN14/DM14*100</f>
        <v>49.437120287253137</v>
      </c>
      <c r="DP14" s="294">
        <f>Але!C57</f>
        <v>12</v>
      </c>
      <c r="DQ14" s="294">
        <f>Але!D57</f>
        <v>0</v>
      </c>
      <c r="DR14" s="294">
        <f>DQ14/DP14*100</f>
        <v>0</v>
      </c>
      <c r="DS14" s="294">
        <f>Але!C58</f>
        <v>5</v>
      </c>
      <c r="DT14" s="294">
        <f>Але!D58</f>
        <v>0</v>
      </c>
      <c r="DU14" s="294">
        <f>DT14/DS14*100</f>
        <v>0</v>
      </c>
      <c r="DV14" s="294">
        <f>Але!C59</f>
        <v>6.7750000000000004</v>
      </c>
      <c r="DW14" s="294">
        <f>Але!D59</f>
        <v>5.5</v>
      </c>
      <c r="DX14" s="294">
        <f>DW14/DV14*100</f>
        <v>81.180811808118079</v>
      </c>
      <c r="DY14" s="294">
        <f>Але!C61</f>
        <v>90.341999999999999</v>
      </c>
      <c r="DZ14" s="294">
        <f>Але!D61</f>
        <v>49.99783</v>
      </c>
      <c r="EA14" s="294">
        <f>DZ14/DY14*100</f>
        <v>55.342841646188923</v>
      </c>
      <c r="EB14" s="294">
        <f>Але!C62</f>
        <v>10</v>
      </c>
      <c r="EC14" s="294">
        <f>Але!D62</f>
        <v>0</v>
      </c>
      <c r="ED14" s="294">
        <f>EC14/EB14*100</f>
        <v>0</v>
      </c>
      <c r="EE14" s="299">
        <f>Але!C68</f>
        <v>1154.02604</v>
      </c>
      <c r="EF14" s="299">
        <f>Але!D68</f>
        <v>150</v>
      </c>
      <c r="EG14" s="294">
        <f>EF14/EE14*100</f>
        <v>12.99797359858535</v>
      </c>
      <c r="EH14" s="299">
        <f>Але!C73</f>
        <v>987.04700000000003</v>
      </c>
      <c r="EI14" s="299">
        <f>Але!D73</f>
        <v>40.209690000000002</v>
      </c>
      <c r="EJ14" s="294">
        <f>EI14/EH14*100</f>
        <v>4.0737361037518989</v>
      </c>
      <c r="EK14" s="299">
        <f>Але!C77</f>
        <v>283</v>
      </c>
      <c r="EL14" s="307">
        <f>Але!D77</f>
        <v>192</v>
      </c>
      <c r="EM14" s="294">
        <f t="shared" ref="EM14:EM29" si="11">EL14/EK14*100</f>
        <v>67.844522968197879</v>
      </c>
      <c r="EN14" s="294">
        <f>Але!C79</f>
        <v>0</v>
      </c>
      <c r="EO14" s="294">
        <f>Але!D79</f>
        <v>0</v>
      </c>
      <c r="EP14" s="294" t="e">
        <f t="shared" ref="EP14:EP29" si="12">EO14/EN14*100</f>
        <v>#DIV/0!</v>
      </c>
      <c r="EQ14" s="295">
        <f>Але!C84</f>
        <v>2</v>
      </c>
      <c r="ER14" s="295">
        <f>Але!D84</f>
        <v>0</v>
      </c>
      <c r="ES14" s="294">
        <f>ER14/EQ14*100</f>
        <v>0</v>
      </c>
      <c r="ET14" s="294">
        <f>Але!C90</f>
        <v>0</v>
      </c>
      <c r="EU14" s="294">
        <f>Але!D90</f>
        <v>0</v>
      </c>
      <c r="EV14" s="294" t="e">
        <f>EU14/ET14*100</f>
        <v>#DIV/0!</v>
      </c>
      <c r="EW14" s="308">
        <f t="shared" ref="EW14:EW29" si="13">SUM(C14-DG14)</f>
        <v>-154.75804000000016</v>
      </c>
      <c r="EX14" s="308">
        <f t="shared" ref="EX14:EX29" si="14">SUM(D14-DH14)</f>
        <v>141.70416</v>
      </c>
      <c r="EY14" s="294">
        <f>EX14/EW14*100%</f>
        <v>-0.91564974588719172</v>
      </c>
      <c r="EZ14" s="164"/>
      <c r="FA14" s="165"/>
      <c r="FC14" s="165"/>
    </row>
    <row r="15" spans="1:159" s="166" customFormat="1" ht="22.5" customHeight="1">
      <c r="A15" s="337">
        <v>2</v>
      </c>
      <c r="B15" s="339" t="s">
        <v>290</v>
      </c>
      <c r="C15" s="292">
        <f t="shared" si="0"/>
        <v>19586.662030000003</v>
      </c>
      <c r="D15" s="293">
        <f t="shared" si="1"/>
        <v>4314.6495299999997</v>
      </c>
      <c r="E15" s="301">
        <f t="shared" si="2"/>
        <v>22.028508601370905</v>
      </c>
      <c r="F15" s="295">
        <f t="shared" si="3"/>
        <v>3998.06</v>
      </c>
      <c r="G15" s="295">
        <f t="shared" si="4"/>
        <v>971.16703000000007</v>
      </c>
      <c r="H15" s="301">
        <f t="shared" ref="H15:H29" si="15">G15/F15*100</f>
        <v>24.290956864079082</v>
      </c>
      <c r="I15" s="309">
        <f>Сун!C6</f>
        <v>403.6</v>
      </c>
      <c r="J15" s="445">
        <f>Сун!D6</f>
        <v>183.60207</v>
      </c>
      <c r="K15" s="301">
        <f t="shared" ref="K15:K29" si="16">J15/I15*100</f>
        <v>45.491097621407327</v>
      </c>
      <c r="L15" s="301">
        <f>Сун!C8</f>
        <v>275.86</v>
      </c>
      <c r="M15" s="301">
        <f>Сун!D8</f>
        <v>178.43958000000001</v>
      </c>
      <c r="N15" s="294">
        <f t="shared" ref="N15:N29" si="17">M15/L15*100</f>
        <v>64.684832886246653</v>
      </c>
      <c r="O15" s="294">
        <f>Сун!C9</f>
        <v>2.95</v>
      </c>
      <c r="P15" s="329">
        <f>Сун!D9</f>
        <v>1.16581</v>
      </c>
      <c r="Q15" s="294">
        <f t="shared" ref="Q15:Q29" si="18">P15/O15*100</f>
        <v>39.518983050847453</v>
      </c>
      <c r="R15" s="294">
        <f>Сун!C10</f>
        <v>460.75</v>
      </c>
      <c r="S15" s="294">
        <f>Сун!D10</f>
        <v>235.41776999999999</v>
      </c>
      <c r="T15" s="294">
        <f t="shared" ref="T15:T29" si="19">S15/R15*100</f>
        <v>51.094469886055336</v>
      </c>
      <c r="U15" s="294">
        <f>Сун!C11</f>
        <v>0</v>
      </c>
      <c r="V15" s="298">
        <f>Сун!D11</f>
        <v>-35.316240000000001</v>
      </c>
      <c r="W15" s="294" t="e">
        <f t="shared" ref="W15:W29" si="20">V15/U15*100</f>
        <v>#DIV/0!</v>
      </c>
      <c r="X15" s="309">
        <f>Сун!C13</f>
        <v>40</v>
      </c>
      <c r="Y15" s="309">
        <f>Сун!D13</f>
        <v>28.9788</v>
      </c>
      <c r="Z15" s="301">
        <f t="shared" ref="Z15:Z29" si="21">Y15/X15*100</f>
        <v>72.446999999999989</v>
      </c>
      <c r="AA15" s="309">
        <f>Сун!C15</f>
        <v>1120</v>
      </c>
      <c r="AB15" s="300">
        <f>Сун!D15</f>
        <v>24.664529999999999</v>
      </c>
      <c r="AC15" s="301">
        <f t="shared" ref="AC15:AC29" si="22">AB15/AA15*100</f>
        <v>2.2021901785714286</v>
      </c>
      <c r="AD15" s="309">
        <f>Сун!C16</f>
        <v>1241</v>
      </c>
      <c r="AE15" s="309">
        <f>Сун!D16</f>
        <v>265.42693000000003</v>
      </c>
      <c r="AF15" s="301">
        <f t="shared" si="5"/>
        <v>21.388149073327963</v>
      </c>
      <c r="AG15" s="301">
        <f>Сун!C18</f>
        <v>10</v>
      </c>
      <c r="AH15" s="301">
        <f>Сун!D18</f>
        <v>5.56</v>
      </c>
      <c r="AI15" s="301">
        <f t="shared" ref="AI15:AI31" si="23">AH15/AG15*100</f>
        <v>55.599999999999994</v>
      </c>
      <c r="AJ15" s="301"/>
      <c r="AK15" s="301"/>
      <c r="AL15" s="301" t="e">
        <f t="shared" si="6"/>
        <v>#DIV/0!</v>
      </c>
      <c r="AM15" s="309">
        <f>Сун!C27</f>
        <v>0</v>
      </c>
      <c r="AN15" s="309">
        <f>Сун!D27</f>
        <v>0</v>
      </c>
      <c r="AO15" s="301" t="e">
        <f t="shared" si="7"/>
        <v>#DIV/0!</v>
      </c>
      <c r="AP15" s="309">
        <f>Сун!C28</f>
        <v>193.9</v>
      </c>
      <c r="AQ15" s="310">
        <f>Сун!D28</f>
        <v>0</v>
      </c>
      <c r="AR15" s="301">
        <f t="shared" ref="AR15:AR29" si="24">AQ15/AP15*100</f>
        <v>0</v>
      </c>
      <c r="AS15" s="303">
        <f>Сун!C29</f>
        <v>50</v>
      </c>
      <c r="AT15" s="310">
        <f>Сун!D29</f>
        <v>29.169</v>
      </c>
      <c r="AU15" s="301">
        <f t="shared" ref="AU15:AU29" si="25">AT15/AS15*100</f>
        <v>58.338000000000001</v>
      </c>
      <c r="AV15" s="309"/>
      <c r="AW15" s="309"/>
      <c r="AX15" s="301" t="e">
        <f t="shared" ref="AX15:AX29" si="26">AW15/AV15*100</f>
        <v>#DIV/0!</v>
      </c>
      <c r="AY15" s="301">
        <f>Сун!C31</f>
        <v>200</v>
      </c>
      <c r="AZ15" s="304">
        <f>Сун!D31</f>
        <v>54.258780000000002</v>
      </c>
      <c r="BA15" s="301">
        <f t="shared" ref="BA15:BA31" si="27">AZ15/AY15*100</f>
        <v>27.129390000000004</v>
      </c>
      <c r="BB15" s="301"/>
      <c r="BC15" s="301"/>
      <c r="BD15" s="301"/>
      <c r="BE15" s="301">
        <f>Сун!C32</f>
        <v>0</v>
      </c>
      <c r="BF15" s="301">
        <f>Сун!D32</f>
        <v>0</v>
      </c>
      <c r="BG15" s="301" t="e">
        <f t="shared" ref="BG15:BG31" si="28">BF15/BE15*100</f>
        <v>#DIV/0!</v>
      </c>
      <c r="BH15" s="301"/>
      <c r="BI15" s="301"/>
      <c r="BJ15" s="301" t="e">
        <f t="shared" ref="BJ15:BJ29" si="29">BI15/BH15*100</f>
        <v>#DIV/0!</v>
      </c>
      <c r="BK15" s="301">
        <f>Сун!C35</f>
        <v>0</v>
      </c>
      <c r="BL15" s="301">
        <f>Сун!D35</f>
        <v>2.3295599999999999</v>
      </c>
      <c r="BM15" s="301"/>
      <c r="BN15" s="301">
        <f>Сун!C35</f>
        <v>0</v>
      </c>
      <c r="BO15" s="301">
        <f>Сун!D35</f>
        <v>2.3295599999999999</v>
      </c>
      <c r="BP15" s="294" t="e">
        <f t="shared" ref="BP15:BP29" si="30">BO15/BN15*100</f>
        <v>#DIV/0!</v>
      </c>
      <c r="BQ15" s="301">
        <f>Сун!C37</f>
        <v>0</v>
      </c>
      <c r="BR15" s="465">
        <v>-2.52956</v>
      </c>
      <c r="BS15" s="301" t="e">
        <f t="shared" ref="BS15:BS29" si="31">BR15/BQ15*100</f>
        <v>#DIV/0!</v>
      </c>
      <c r="BT15" s="301"/>
      <c r="BU15" s="301"/>
      <c r="BV15" s="311" t="e">
        <f t="shared" ref="BV15:BV29" si="32">BT15/BU15*100</f>
        <v>#DIV/0!</v>
      </c>
      <c r="BW15" s="311"/>
      <c r="BX15" s="311"/>
      <c r="BY15" s="311" t="e">
        <f t="shared" ref="BY15:BY29" si="33">BW15/BX15*100</f>
        <v>#DIV/0!</v>
      </c>
      <c r="BZ15" s="484">
        <f t="shared" ref="BZ15:BZ29" si="34">CC15+CF15+CI15+CL15+CR15+CO15</f>
        <v>15588.602030000002</v>
      </c>
      <c r="CA15" s="299">
        <f t="shared" ref="CA15:CA29" si="35">CD15+CG15+CJ15+CM15+CS15+CP15+CV15</f>
        <v>3343.4824999999996</v>
      </c>
      <c r="CB15" s="301">
        <f>CA15/BZ15*100</f>
        <v>21.448251059110522</v>
      </c>
      <c r="CC15" s="301">
        <f>Сун!C42</f>
        <v>3283.9</v>
      </c>
      <c r="CD15" s="301">
        <f>Сун!D42</f>
        <v>1915.578</v>
      </c>
      <c r="CE15" s="301">
        <f t="shared" ref="CE15:CE29" si="36">CD15/CC15*100</f>
        <v>58.332409634885352</v>
      </c>
      <c r="CF15" s="301">
        <f>Сун!C43</f>
        <v>0</v>
      </c>
      <c r="CG15" s="301">
        <f>Сун!D43</f>
        <v>0</v>
      </c>
      <c r="CH15" s="301" t="e">
        <f t="shared" ref="CH15:CH29" si="37">CG15/CF15*100</f>
        <v>#DIV/0!</v>
      </c>
      <c r="CI15" s="312">
        <f>Сун!C44</f>
        <v>3807.79</v>
      </c>
      <c r="CJ15" s="301">
        <f>Сун!D44</f>
        <v>1240.6079999999999</v>
      </c>
      <c r="CK15" s="301">
        <f t="shared" si="8"/>
        <v>32.580788331289277</v>
      </c>
      <c r="CL15" s="301">
        <f>Сун!C46</f>
        <v>186.65299999999999</v>
      </c>
      <c r="CM15" s="301">
        <f>Сун!D46</f>
        <v>105.1999</v>
      </c>
      <c r="CN15" s="301">
        <f t="shared" si="9"/>
        <v>56.361215731866089</v>
      </c>
      <c r="CO15" s="481">
        <f>Сун!C47</f>
        <v>8249.1624300000003</v>
      </c>
      <c r="CP15" s="301">
        <f>Сун!D47</f>
        <v>71</v>
      </c>
      <c r="CQ15" s="294">
        <f t="shared" ref="CQ15:CQ29" si="38">CP15/CO15*100</f>
        <v>0.86069344133401926</v>
      </c>
      <c r="CR15" s="313">
        <f>Сун!C48</f>
        <v>61.096600000000002</v>
      </c>
      <c r="CS15" s="301">
        <f>Сун!D48</f>
        <v>11.0966</v>
      </c>
      <c r="CT15" s="301">
        <f t="shared" si="10"/>
        <v>18.162385468258464</v>
      </c>
      <c r="CU15" s="301"/>
      <c r="CV15" s="301"/>
      <c r="CW15" s="301"/>
      <c r="CX15" s="309"/>
      <c r="CY15" s="309"/>
      <c r="CZ15" s="301" t="e">
        <f t="shared" ref="CZ15:CZ29" si="39">CY15/CX15*100</f>
        <v>#DIV/0!</v>
      </c>
      <c r="DA15" s="301"/>
      <c r="DB15" s="301"/>
      <c r="DC15" s="301"/>
      <c r="DD15" s="301"/>
      <c r="DE15" s="301"/>
      <c r="DF15" s="301"/>
      <c r="DG15" s="303">
        <f>DJ15+DY15+EB15+EE15+EH15+EK15+EN15+EQ15+ET15</f>
        <v>19936.65309</v>
      </c>
      <c r="DH15" s="303">
        <f t="shared" ref="DG15:DH29" si="40">DK15+DZ15+EC15+EF15+EI15+EL15+EO15+ER15+EU15</f>
        <v>4451.0896499999999</v>
      </c>
      <c r="DI15" s="301">
        <f t="shared" ref="DI15:DI29" si="41">DH15/DG15*100</f>
        <v>22.326162921662192</v>
      </c>
      <c r="DJ15" s="309">
        <f>DM15+DP15+DS15+DV15</f>
        <v>1818.443</v>
      </c>
      <c r="DK15" s="309">
        <f t="shared" ref="DJ15:DK29" si="42">DN15+DQ15+DT15+DW15</f>
        <v>947.51053000000002</v>
      </c>
      <c r="DL15" s="301">
        <f t="shared" ref="DL15:DL29" si="43">DK15/DJ15*100</f>
        <v>52.105594181395844</v>
      </c>
      <c r="DM15" s="301">
        <f>Сун!C59</f>
        <v>1754.6</v>
      </c>
      <c r="DN15" s="301">
        <f>Сун!D59</f>
        <v>946.51053000000002</v>
      </c>
      <c r="DO15" s="301">
        <f t="shared" ref="DO15:DO29" si="44">DN15/DM15*100</f>
        <v>53.944518978684606</v>
      </c>
      <c r="DP15" s="301">
        <f>Сун!C62</f>
        <v>53</v>
      </c>
      <c r="DQ15" s="301">
        <f>Сун!D62</f>
        <v>0</v>
      </c>
      <c r="DR15" s="301">
        <f t="shared" ref="DR15:DR29" si="45">DQ15/DP15*100</f>
        <v>0</v>
      </c>
      <c r="DS15" s="301">
        <f>Сун!C63</f>
        <v>5</v>
      </c>
      <c r="DT15" s="301">
        <f>Сун!D63</f>
        <v>0</v>
      </c>
      <c r="DU15" s="301">
        <f t="shared" ref="DU15:DU29" si="46">DT15/DS15*100</f>
        <v>0</v>
      </c>
      <c r="DV15" s="301">
        <f>Сун!C64</f>
        <v>5.843</v>
      </c>
      <c r="DW15" s="301">
        <f>Сун!D64</f>
        <v>1</v>
      </c>
      <c r="DX15" s="301">
        <f t="shared" ref="DX15:DX29" si="47">DW15/DV15*100</f>
        <v>17.114495978093444</v>
      </c>
      <c r="DY15" s="301">
        <f>Сун!C66</f>
        <v>180.68299999999999</v>
      </c>
      <c r="DZ15" s="301">
        <f>Сун!D66</f>
        <v>106.31768</v>
      </c>
      <c r="EA15" s="301">
        <f t="shared" ref="EA15:EA31" si="48">DZ15/DY15*100</f>
        <v>58.842104680573158</v>
      </c>
      <c r="EB15" s="301">
        <f>Сун!C67</f>
        <v>10.3</v>
      </c>
      <c r="EC15" s="301">
        <f>Сун!D67</f>
        <v>0</v>
      </c>
      <c r="ED15" s="301">
        <f t="shared" ref="ED15:ED31" si="49">EC15/EB15*100</f>
        <v>0</v>
      </c>
      <c r="EE15" s="309">
        <f>Сун!C73</f>
        <v>4169.9670599999999</v>
      </c>
      <c r="EF15" s="309">
        <f>Сун!D73</f>
        <v>1626.70795</v>
      </c>
      <c r="EG15" s="301">
        <f t="shared" ref="EG15:EG29" si="50">EF15/EE15*100</f>
        <v>39.010091125276183</v>
      </c>
      <c r="EH15" s="309">
        <f>Сун!C78</f>
        <v>10491.349029999999</v>
      </c>
      <c r="EI15" s="309">
        <f>Сун!D78</f>
        <v>823.81673999999998</v>
      </c>
      <c r="EJ15" s="301">
        <f t="shared" ref="EJ15:EJ29" si="51">EI15/EH15*100</f>
        <v>7.8523432748667217</v>
      </c>
      <c r="EK15" s="309">
        <f>Сун!C83</f>
        <v>3243.5</v>
      </c>
      <c r="EL15" s="314">
        <f>Сун!D83</f>
        <v>933.80174999999997</v>
      </c>
      <c r="EM15" s="301">
        <f t="shared" si="11"/>
        <v>28.789941421304142</v>
      </c>
      <c r="EN15" s="301">
        <f>Сун!C86</f>
        <v>0</v>
      </c>
      <c r="EO15" s="301">
        <f>Сун!D86</f>
        <v>0</v>
      </c>
      <c r="EP15" s="301" t="e">
        <f t="shared" si="12"/>
        <v>#DIV/0!</v>
      </c>
      <c r="EQ15" s="315">
        <f>Сун!C91</f>
        <v>22.411000000000001</v>
      </c>
      <c r="ER15" s="315">
        <f>Сун!D91</f>
        <v>12.935</v>
      </c>
      <c r="ES15" s="301">
        <f t="shared" ref="ES15:ES29" si="52">ER15/EQ15*100</f>
        <v>57.717192450136089</v>
      </c>
      <c r="ET15" s="301">
        <f>Сун!C97</f>
        <v>0</v>
      </c>
      <c r="EU15" s="301">
        <f>Сун!D97</f>
        <v>0</v>
      </c>
      <c r="EV15" s="294" t="e">
        <f>EU15/ET15*100</f>
        <v>#DIV/0!</v>
      </c>
      <c r="EW15" s="308">
        <f t="shared" si="13"/>
        <v>-349.99105999999665</v>
      </c>
      <c r="EX15" s="308">
        <f t="shared" si="14"/>
        <v>-136.44012000000021</v>
      </c>
      <c r="EY15" s="294">
        <f>EX15/EW15*100%</f>
        <v>0.38983887188433186</v>
      </c>
      <c r="EZ15" s="164"/>
      <c r="FA15" s="165"/>
      <c r="FC15" s="165"/>
    </row>
    <row r="16" spans="1:159" s="162" customFormat="1" ht="25.5" customHeight="1">
      <c r="A16" s="337">
        <v>3</v>
      </c>
      <c r="B16" s="339" t="s">
        <v>291</v>
      </c>
      <c r="C16" s="316">
        <f t="shared" si="0"/>
        <v>23576.47294</v>
      </c>
      <c r="D16" s="293">
        <f t="shared" si="1"/>
        <v>3501.0814799999998</v>
      </c>
      <c r="E16" s="301">
        <f t="shared" si="2"/>
        <v>14.84989501572155</v>
      </c>
      <c r="F16" s="295">
        <f t="shared" si="3"/>
        <v>2263.79</v>
      </c>
      <c r="G16" s="295">
        <f t="shared" si="4"/>
        <v>716.82590999999991</v>
      </c>
      <c r="H16" s="301">
        <f t="shared" si="15"/>
        <v>31.664858931261286</v>
      </c>
      <c r="I16" s="317">
        <f>Иль!C6</f>
        <v>71.7</v>
      </c>
      <c r="J16" s="444">
        <f>Иль!D6</f>
        <v>37.464149999999997</v>
      </c>
      <c r="K16" s="301">
        <f t="shared" si="16"/>
        <v>52.251255230125516</v>
      </c>
      <c r="L16" s="301">
        <f>Иль!C8</f>
        <v>260.69</v>
      </c>
      <c r="M16" s="301">
        <f>Иль!D8</f>
        <v>168.6285</v>
      </c>
      <c r="N16" s="294">
        <f t="shared" si="17"/>
        <v>64.685450151520968</v>
      </c>
      <c r="O16" s="294">
        <f>Иль!C9</f>
        <v>2.79</v>
      </c>
      <c r="P16" s="329">
        <f>Иль!D9</f>
        <v>1.1016999999999999</v>
      </c>
      <c r="Q16" s="294">
        <f t="shared" si="18"/>
        <v>39.487455197132618</v>
      </c>
      <c r="R16" s="294">
        <f>Иль!C10</f>
        <v>435.41</v>
      </c>
      <c r="S16" s="294">
        <f>Иль!D10</f>
        <v>222.47380999999999</v>
      </c>
      <c r="T16" s="294">
        <f t="shared" si="19"/>
        <v>51.095245860223692</v>
      </c>
      <c r="U16" s="294">
        <f>Иль!C11</f>
        <v>0</v>
      </c>
      <c r="V16" s="298">
        <f>Иль!D11</f>
        <v>-33.37444</v>
      </c>
      <c r="W16" s="294" t="e">
        <f t="shared" si="20"/>
        <v>#DIV/0!</v>
      </c>
      <c r="X16" s="309">
        <f>Иль!C13</f>
        <v>10</v>
      </c>
      <c r="Y16" s="309">
        <f>Иль!D13</f>
        <v>2.0425900000000001</v>
      </c>
      <c r="Z16" s="301">
        <f t="shared" si="21"/>
        <v>20.425900000000002</v>
      </c>
      <c r="AA16" s="309">
        <f>Иль!C15</f>
        <v>310</v>
      </c>
      <c r="AB16" s="300">
        <f>Иль!D15</f>
        <v>38.010779999999997</v>
      </c>
      <c r="AC16" s="301">
        <f t="shared" si="22"/>
        <v>12.261541935483871</v>
      </c>
      <c r="AD16" s="309">
        <f>Иль!C16</f>
        <v>750</v>
      </c>
      <c r="AE16" s="309">
        <f>Иль!D16</f>
        <v>114.36184</v>
      </c>
      <c r="AF16" s="301">
        <f t="shared" si="5"/>
        <v>15.248245333333333</v>
      </c>
      <c r="AG16" s="301">
        <f>Иль!C18</f>
        <v>4</v>
      </c>
      <c r="AH16" s="301">
        <f>Иль!D18</f>
        <v>2</v>
      </c>
      <c r="AI16" s="301">
        <f t="shared" si="23"/>
        <v>50</v>
      </c>
      <c r="AJ16" s="301"/>
      <c r="AK16" s="301"/>
      <c r="AL16" s="301" t="e">
        <f t="shared" si="6"/>
        <v>#DIV/0!</v>
      </c>
      <c r="AM16" s="309">
        <f>Иль!C27</f>
        <v>0</v>
      </c>
      <c r="AN16" s="309">
        <f>Иль!D27</f>
        <v>0</v>
      </c>
      <c r="AO16" s="301" t="e">
        <f t="shared" si="7"/>
        <v>#DIV/0!</v>
      </c>
      <c r="AP16" s="309">
        <f>Иль!C28</f>
        <v>328.6</v>
      </c>
      <c r="AQ16" s="310">
        <f>Иль!D28</f>
        <v>122.96592</v>
      </c>
      <c r="AR16" s="301">
        <f t="shared" si="24"/>
        <v>37.421156421180761</v>
      </c>
      <c r="AS16" s="303">
        <f>Иль!C29</f>
        <v>30.6</v>
      </c>
      <c r="AT16" s="310">
        <f>Иль!D29</f>
        <v>23.790749999999999</v>
      </c>
      <c r="AU16" s="301">
        <f t="shared" si="25"/>
        <v>77.747549019607845</v>
      </c>
      <c r="AV16" s="309"/>
      <c r="AW16" s="309"/>
      <c r="AX16" s="301" t="e">
        <f t="shared" si="26"/>
        <v>#DIV/0!</v>
      </c>
      <c r="AY16" s="301">
        <f>Иль!C30</f>
        <v>60</v>
      </c>
      <c r="AZ16" s="304">
        <f>Иль!D30</f>
        <v>17.360309999999998</v>
      </c>
      <c r="BA16" s="301">
        <f t="shared" si="27"/>
        <v>28.93385</v>
      </c>
      <c r="BB16" s="301"/>
      <c r="BC16" s="301"/>
      <c r="BD16" s="301"/>
      <c r="BE16" s="301">
        <f>Иль!C34</f>
        <v>0</v>
      </c>
      <c r="BF16" s="301">
        <f>Иль!D34</f>
        <v>0</v>
      </c>
      <c r="BG16" s="301" t="e">
        <f t="shared" si="28"/>
        <v>#DIV/0!</v>
      </c>
      <c r="BH16" s="301"/>
      <c r="BI16" s="301"/>
      <c r="BJ16" s="301" t="e">
        <f t="shared" si="29"/>
        <v>#DIV/0!</v>
      </c>
      <c r="BK16" s="301"/>
      <c r="BL16" s="301"/>
      <c r="BM16" s="301"/>
      <c r="BN16" s="301">
        <f>Иль!C35</f>
        <v>0</v>
      </c>
      <c r="BO16" s="301">
        <f>Иль!D35</f>
        <v>0</v>
      </c>
      <c r="BP16" s="294" t="e">
        <f t="shared" si="30"/>
        <v>#DIV/0!</v>
      </c>
      <c r="BQ16" s="301">
        <v>0</v>
      </c>
      <c r="BR16" s="465">
        <f>Иль!D38</f>
        <v>0</v>
      </c>
      <c r="BS16" s="301" t="e">
        <f t="shared" si="31"/>
        <v>#DIV/0!</v>
      </c>
      <c r="BT16" s="301"/>
      <c r="BU16" s="301"/>
      <c r="BV16" s="311" t="e">
        <f t="shared" si="32"/>
        <v>#DIV/0!</v>
      </c>
      <c r="BW16" s="311"/>
      <c r="BX16" s="311"/>
      <c r="BY16" s="311" t="e">
        <f t="shared" si="33"/>
        <v>#DIV/0!</v>
      </c>
      <c r="BZ16" s="484">
        <f>CC16+CF16+CI16+CL16+CR16+CO16</f>
        <v>21312.682939999999</v>
      </c>
      <c r="CA16" s="299">
        <f>CD16+CG16+CJ16+CM16+CS16+CP16+CV16</f>
        <v>2784.2555699999998</v>
      </c>
      <c r="CB16" s="301">
        <f>CA16/BZ16*100</f>
        <v>13.063843617616355</v>
      </c>
      <c r="CC16" s="301">
        <f>Иль!C43</f>
        <v>1706.8</v>
      </c>
      <c r="CD16" s="301">
        <f>Иль!D43</f>
        <v>995.61699999999996</v>
      </c>
      <c r="CE16" s="301">
        <f t="shared" si="36"/>
        <v>58.332376376845559</v>
      </c>
      <c r="CF16" s="301">
        <f>Иль!C44</f>
        <v>670.5</v>
      </c>
      <c r="CG16" s="301">
        <f>Иль!D44</f>
        <v>325</v>
      </c>
      <c r="CH16" s="301">
        <f t="shared" si="37"/>
        <v>48.471290082028332</v>
      </c>
      <c r="CI16" s="294">
        <f>SUM(Иль!C45)</f>
        <v>4819.12655</v>
      </c>
      <c r="CJ16" s="301">
        <f>SUM(Иль!D45)</f>
        <v>1057.0586699999999</v>
      </c>
      <c r="CK16" s="301">
        <f>CJ16/CI16*100</f>
        <v>21.934652660241923</v>
      </c>
      <c r="CL16" s="301">
        <f>Иль!C47</f>
        <v>181.87299999999999</v>
      </c>
      <c r="CM16" s="301">
        <f>Иль!D47</f>
        <v>105.1999</v>
      </c>
      <c r="CN16" s="301">
        <f t="shared" si="9"/>
        <v>57.842505484596394</v>
      </c>
      <c r="CO16" s="481">
        <f>Иль!C48</f>
        <v>13697.186110000001</v>
      </c>
      <c r="CP16" s="301">
        <f>Иль!D48</f>
        <v>33.5</v>
      </c>
      <c r="CQ16" s="294">
        <f t="shared" si="38"/>
        <v>0.24457578170411529</v>
      </c>
      <c r="CR16" s="313">
        <f>Иль!C49</f>
        <v>237.19728000000001</v>
      </c>
      <c r="CS16" s="313">
        <f>Иль!D49</f>
        <v>267.88</v>
      </c>
      <c r="CT16" s="301">
        <f t="shared" si="10"/>
        <v>112.93552775984614</v>
      </c>
      <c r="CU16" s="301"/>
      <c r="CV16" s="301"/>
      <c r="CW16" s="301"/>
      <c r="CX16" s="309"/>
      <c r="CY16" s="309"/>
      <c r="CZ16" s="301" t="e">
        <f t="shared" si="39"/>
        <v>#DIV/0!</v>
      </c>
      <c r="DA16" s="301"/>
      <c r="DB16" s="301"/>
      <c r="DC16" s="301"/>
      <c r="DD16" s="301"/>
      <c r="DE16" s="301"/>
      <c r="DF16" s="301">
        <v>0</v>
      </c>
      <c r="DG16" s="303">
        <f t="shared" si="40"/>
        <v>24034.986129999998</v>
      </c>
      <c r="DH16" s="303">
        <f t="shared" si="40"/>
        <v>2986.9136099999996</v>
      </c>
      <c r="DI16" s="301">
        <f t="shared" si="41"/>
        <v>12.427357327540925</v>
      </c>
      <c r="DJ16" s="309">
        <f t="shared" si="42"/>
        <v>1373.5740000000001</v>
      </c>
      <c r="DK16" s="309">
        <f t="shared" si="42"/>
        <v>807.32766000000004</v>
      </c>
      <c r="DL16" s="301">
        <f t="shared" si="43"/>
        <v>58.775694647685526</v>
      </c>
      <c r="DM16" s="301">
        <f>Иль!C59</f>
        <v>1341.9</v>
      </c>
      <c r="DN16" s="301">
        <f>Иль!D59</f>
        <v>806.32766000000004</v>
      </c>
      <c r="DO16" s="301">
        <f t="shared" si="44"/>
        <v>60.088505849914299</v>
      </c>
      <c r="DP16" s="301">
        <f>Иль!C62</f>
        <v>23</v>
      </c>
      <c r="DQ16" s="301">
        <f>Иль!D62</f>
        <v>0</v>
      </c>
      <c r="DR16" s="301">
        <f t="shared" si="45"/>
        <v>0</v>
      </c>
      <c r="DS16" s="301">
        <f>Иль!C63</f>
        <v>5</v>
      </c>
      <c r="DT16" s="301">
        <f>Иль!D63</f>
        <v>0</v>
      </c>
      <c r="DU16" s="301">
        <f t="shared" si="46"/>
        <v>0</v>
      </c>
      <c r="DV16" s="301">
        <f>Иль!C64</f>
        <v>3.6739999999999999</v>
      </c>
      <c r="DW16" s="301">
        <f>Иль!D64</f>
        <v>1</v>
      </c>
      <c r="DX16" s="301">
        <f t="shared" si="47"/>
        <v>27.218290691344581</v>
      </c>
      <c r="DY16" s="301">
        <f>Иль!C66</f>
        <v>180.68299999999999</v>
      </c>
      <c r="DZ16" s="301">
        <f>Иль!D66</f>
        <v>98.759460000000004</v>
      </c>
      <c r="EA16" s="301">
        <f t="shared" si="48"/>
        <v>54.658966255818207</v>
      </c>
      <c r="EB16" s="301">
        <f>Иль!C67</f>
        <v>6</v>
      </c>
      <c r="EC16" s="301">
        <f>Иль!D67</f>
        <v>0</v>
      </c>
      <c r="ED16" s="301">
        <f t="shared" si="49"/>
        <v>0</v>
      </c>
      <c r="EE16" s="309">
        <f>Иль!C73</f>
        <v>5316.6770200000001</v>
      </c>
      <c r="EF16" s="309">
        <f>Иль!D73</f>
        <v>432.90073999999998</v>
      </c>
      <c r="EG16" s="301">
        <f t="shared" si="50"/>
        <v>8.1423178118876969</v>
      </c>
      <c r="EH16" s="309">
        <f>Иль!C80</f>
        <v>6123.3603999999996</v>
      </c>
      <c r="EI16" s="309">
        <f>Иль!D80</f>
        <v>946.35644000000002</v>
      </c>
      <c r="EJ16" s="301">
        <f t="shared" si="51"/>
        <v>15.454854494600712</v>
      </c>
      <c r="EK16" s="309">
        <f>Иль!C84</f>
        <v>11032.691709999999</v>
      </c>
      <c r="EL16" s="314">
        <f>Иль!D84</f>
        <v>701.56930999999997</v>
      </c>
      <c r="EM16" s="301">
        <f t="shared" si="11"/>
        <v>6.3590040258634222</v>
      </c>
      <c r="EN16" s="301">
        <f>Иль!C86</f>
        <v>0</v>
      </c>
      <c r="EO16" s="301">
        <f>Иль!D86</f>
        <v>0</v>
      </c>
      <c r="EP16" s="301" t="e">
        <f t="shared" si="12"/>
        <v>#DIV/0!</v>
      </c>
      <c r="EQ16" s="315">
        <f>Иль!C91</f>
        <v>2</v>
      </c>
      <c r="ER16" s="315">
        <f>Иль!D91</f>
        <v>0</v>
      </c>
      <c r="ES16" s="301">
        <f t="shared" si="52"/>
        <v>0</v>
      </c>
      <c r="ET16" s="301">
        <f>Иль!C97</f>
        <v>0</v>
      </c>
      <c r="EU16" s="301">
        <f>Иль!D97</f>
        <v>0</v>
      </c>
      <c r="EV16" s="294" t="e">
        <f t="shared" ref="EV16:EV29" si="53">EU16/ET16*100</f>
        <v>#DIV/0!</v>
      </c>
      <c r="EW16" s="308">
        <f t="shared" si="13"/>
        <v>-458.51318999999785</v>
      </c>
      <c r="EX16" s="308">
        <f t="shared" si="14"/>
        <v>514.16787000000022</v>
      </c>
      <c r="EY16" s="294">
        <f>EX16/EW16*100</f>
        <v>-112.13807611510644</v>
      </c>
      <c r="EZ16" s="164"/>
      <c r="FA16" s="165"/>
      <c r="FC16" s="165"/>
    </row>
    <row r="17" spans="1:170" s="162" customFormat="1" ht="22.5" customHeight="1">
      <c r="A17" s="337">
        <v>4</v>
      </c>
      <c r="B17" s="339" t="s">
        <v>292</v>
      </c>
      <c r="C17" s="316">
        <f t="shared" si="0"/>
        <v>9865.5655799999986</v>
      </c>
      <c r="D17" s="293">
        <f t="shared" si="1"/>
        <v>3462.1790500000002</v>
      </c>
      <c r="E17" s="301">
        <f t="shared" si="2"/>
        <v>35.093568857508934</v>
      </c>
      <c r="F17" s="295">
        <f t="shared" si="3"/>
        <v>4820.0625799999998</v>
      </c>
      <c r="G17" s="295">
        <f t="shared" si="4"/>
        <v>2216.3991500000002</v>
      </c>
      <c r="H17" s="301">
        <f t="shared" si="15"/>
        <v>45.982787841729646</v>
      </c>
      <c r="I17" s="309">
        <f>Кад!C6</f>
        <v>484.2</v>
      </c>
      <c r="J17" s="445">
        <f>Кад!D6</f>
        <v>247.93507</v>
      </c>
      <c r="K17" s="301">
        <f t="shared" si="16"/>
        <v>51.205095002065256</v>
      </c>
      <c r="L17" s="301">
        <f>Кад!C8</f>
        <v>310.93</v>
      </c>
      <c r="M17" s="301">
        <f>Кад!D8</f>
        <v>201.12777</v>
      </c>
      <c r="N17" s="294">
        <f t="shared" si="17"/>
        <v>64.685868201846077</v>
      </c>
      <c r="O17" s="294">
        <f>Кад!C9</f>
        <v>3.33</v>
      </c>
      <c r="P17" s="329">
        <f>Кад!D9</f>
        <v>1.3140400000000001</v>
      </c>
      <c r="Q17" s="294">
        <f t="shared" si="18"/>
        <v>39.460660660660665</v>
      </c>
      <c r="R17" s="294">
        <f>Кад!C10</f>
        <v>519.33000000000004</v>
      </c>
      <c r="S17" s="294">
        <f>Кад!D10</f>
        <v>265.35063000000002</v>
      </c>
      <c r="T17" s="294">
        <f t="shared" si="19"/>
        <v>51.094800993587896</v>
      </c>
      <c r="U17" s="294">
        <f>Кад!C11</f>
        <v>0</v>
      </c>
      <c r="V17" s="298">
        <f>Кад!D11</f>
        <v>-39.806649999999998</v>
      </c>
      <c r="W17" s="294" t="e">
        <f t="shared" si="20"/>
        <v>#DIV/0!</v>
      </c>
      <c r="X17" s="309">
        <f>Кад!C13</f>
        <v>60</v>
      </c>
      <c r="Y17" s="309">
        <f>Кад!D13</f>
        <v>14.0784</v>
      </c>
      <c r="Z17" s="301">
        <f t="shared" si="21"/>
        <v>23.464000000000002</v>
      </c>
      <c r="AA17" s="309">
        <f>Кад!C15</f>
        <v>340</v>
      </c>
      <c r="AB17" s="300">
        <f>Кад!D15</f>
        <v>51.366860000000003</v>
      </c>
      <c r="AC17" s="301">
        <f t="shared" si="22"/>
        <v>15.107900000000003</v>
      </c>
      <c r="AD17" s="309">
        <f>Кад!C16</f>
        <v>2784.7725799999998</v>
      </c>
      <c r="AE17" s="309">
        <f>Кад!D16</f>
        <v>1357.2483999999999</v>
      </c>
      <c r="AF17" s="301">
        <f t="shared" si="5"/>
        <v>48.738213301425134</v>
      </c>
      <c r="AG17" s="301">
        <f>Кад!C18</f>
        <v>20</v>
      </c>
      <c r="AH17" s="301">
        <f>Кад!D18</f>
        <v>4.7</v>
      </c>
      <c r="AI17" s="301">
        <f t="shared" si="23"/>
        <v>23.5</v>
      </c>
      <c r="AJ17" s="301"/>
      <c r="AK17" s="301"/>
      <c r="AL17" s="301" t="e">
        <f t="shared" si="6"/>
        <v>#DIV/0!</v>
      </c>
      <c r="AM17" s="309">
        <v>0</v>
      </c>
      <c r="AN17" s="309">
        <v>0</v>
      </c>
      <c r="AO17" s="301" t="e">
        <f t="shared" si="7"/>
        <v>#DIV/0!</v>
      </c>
      <c r="AP17" s="309">
        <f>Кад!C27</f>
        <v>215.5</v>
      </c>
      <c r="AQ17" s="310">
        <f>Кад!D27</f>
        <v>70.754000000000005</v>
      </c>
      <c r="AR17" s="301">
        <f t="shared" si="24"/>
        <v>32.832482598607896</v>
      </c>
      <c r="AS17" s="303">
        <f>Кад!C28</f>
        <v>12</v>
      </c>
      <c r="AT17" s="310">
        <f>Кад!D28</f>
        <v>7</v>
      </c>
      <c r="AU17" s="301">
        <f t="shared" si="25"/>
        <v>58.333333333333336</v>
      </c>
      <c r="AV17" s="309"/>
      <c r="AW17" s="309"/>
      <c r="AX17" s="301" t="e">
        <f t="shared" si="26"/>
        <v>#DIV/0!</v>
      </c>
      <c r="AY17" s="301">
        <f>Кад!C30</f>
        <v>70</v>
      </c>
      <c r="AZ17" s="304">
        <f>Кад!D30</f>
        <v>32.572279999999999</v>
      </c>
      <c r="BA17" s="301">
        <f t="shared" si="27"/>
        <v>46.531828571428569</v>
      </c>
      <c r="BB17" s="301"/>
      <c r="BC17" s="301"/>
      <c r="BD17" s="301"/>
      <c r="BE17" s="301">
        <f>Кад!C33</f>
        <v>0</v>
      </c>
      <c r="BF17" s="301">
        <f>Кад!D33</f>
        <v>0</v>
      </c>
      <c r="BG17" s="301" t="e">
        <f t="shared" si="28"/>
        <v>#DIV/0!</v>
      </c>
      <c r="BH17" s="301"/>
      <c r="BI17" s="301"/>
      <c r="BJ17" s="301" t="e">
        <f t="shared" si="29"/>
        <v>#DIV/0!</v>
      </c>
      <c r="BK17" s="301"/>
      <c r="BL17" s="301"/>
      <c r="BM17" s="301"/>
      <c r="BN17" s="301">
        <f>Кад!C34</f>
        <v>0</v>
      </c>
      <c r="BO17" s="301">
        <f>Кад!D34</f>
        <v>2.7583500000000001</v>
      </c>
      <c r="BP17" s="294" t="e">
        <f t="shared" si="30"/>
        <v>#DIV/0!</v>
      </c>
      <c r="BQ17" s="301">
        <f>Кад!C36</f>
        <v>0</v>
      </c>
      <c r="BR17" s="465">
        <f>Кад!D36</f>
        <v>0</v>
      </c>
      <c r="BS17" s="301" t="e">
        <f t="shared" si="31"/>
        <v>#DIV/0!</v>
      </c>
      <c r="BT17" s="301"/>
      <c r="BU17" s="301"/>
      <c r="BV17" s="311" t="e">
        <f t="shared" si="32"/>
        <v>#DIV/0!</v>
      </c>
      <c r="BW17" s="311"/>
      <c r="BX17" s="311"/>
      <c r="BY17" s="311" t="e">
        <f t="shared" si="33"/>
        <v>#DIV/0!</v>
      </c>
      <c r="BZ17" s="484">
        <f t="shared" si="34"/>
        <v>5045.5029999999997</v>
      </c>
      <c r="CA17" s="299">
        <f>CD17+CG17+CJ17+CM17+CS17+CP17+CV17</f>
        <v>1245.7799</v>
      </c>
      <c r="CB17" s="301">
        <f>CA17/BZ17*100</f>
        <v>24.690896031575051</v>
      </c>
      <c r="CC17" s="301">
        <f>Кад!C41</f>
        <v>1196.5999999999999</v>
      </c>
      <c r="CD17" s="301">
        <f>Кад!D41</f>
        <v>698.005</v>
      </c>
      <c r="CE17" s="301">
        <f t="shared" si="36"/>
        <v>58.332358348654523</v>
      </c>
      <c r="CF17" s="301">
        <f>Кад!C42</f>
        <v>0</v>
      </c>
      <c r="CG17" s="301">
        <f>Кад!D42</f>
        <v>0</v>
      </c>
      <c r="CH17" s="301" t="e">
        <f t="shared" si="37"/>
        <v>#DIV/0!</v>
      </c>
      <c r="CI17" s="294">
        <f>Кад!C43</f>
        <v>2139.08</v>
      </c>
      <c r="CJ17" s="301">
        <f>Кад!D43</f>
        <v>343.815</v>
      </c>
      <c r="CK17" s="301">
        <f t="shared" si="8"/>
        <v>16.073031396675205</v>
      </c>
      <c r="CL17" s="301">
        <f>Кад!C45</f>
        <v>184.863</v>
      </c>
      <c r="CM17" s="301">
        <f>Кад!D45</f>
        <v>105.1999</v>
      </c>
      <c r="CN17" s="301">
        <f t="shared" si="9"/>
        <v>56.90695271633588</v>
      </c>
      <c r="CO17" s="481">
        <f>Кад!C46</f>
        <v>1426.2</v>
      </c>
      <c r="CP17" s="301">
        <f>Кад!D46</f>
        <v>0</v>
      </c>
      <c r="CQ17" s="294">
        <f t="shared" si="38"/>
        <v>0</v>
      </c>
      <c r="CR17" s="313">
        <f>Кад!C47</f>
        <v>98.76</v>
      </c>
      <c r="CS17" s="301">
        <f>Кад!D47</f>
        <v>98.76</v>
      </c>
      <c r="CT17" s="301">
        <f t="shared" si="10"/>
        <v>100</v>
      </c>
      <c r="CU17" s="301"/>
      <c r="CV17" s="301"/>
      <c r="CW17" s="301"/>
      <c r="CX17" s="309"/>
      <c r="CY17" s="309"/>
      <c r="CZ17" s="301" t="e">
        <f t="shared" si="39"/>
        <v>#DIV/0!</v>
      </c>
      <c r="DA17" s="301"/>
      <c r="DB17" s="301"/>
      <c r="DC17" s="301"/>
      <c r="DD17" s="301"/>
      <c r="DE17" s="301"/>
      <c r="DF17" s="301"/>
      <c r="DG17" s="303">
        <f t="shared" si="40"/>
        <v>10250.3357</v>
      </c>
      <c r="DH17" s="303">
        <f t="shared" si="40"/>
        <v>3267.9729699999998</v>
      </c>
      <c r="DI17" s="301">
        <f t="shared" si="41"/>
        <v>31.881618960050258</v>
      </c>
      <c r="DJ17" s="309">
        <f t="shared" si="42"/>
        <v>1694.434</v>
      </c>
      <c r="DK17" s="309">
        <f t="shared" si="42"/>
        <v>870.06101999999998</v>
      </c>
      <c r="DL17" s="301">
        <f t="shared" si="43"/>
        <v>51.348179982224153</v>
      </c>
      <c r="DM17" s="301">
        <f>Кад!C57</f>
        <v>1637</v>
      </c>
      <c r="DN17" s="301">
        <f>Кад!D57</f>
        <v>869.06101999999998</v>
      </c>
      <c r="DO17" s="301">
        <f t="shared" si="44"/>
        <v>53.088638973732436</v>
      </c>
      <c r="DP17" s="301">
        <f>Кад!C60</f>
        <v>44</v>
      </c>
      <c r="DQ17" s="301">
        <f>Кад!D60</f>
        <v>0</v>
      </c>
      <c r="DR17" s="301">
        <f t="shared" si="45"/>
        <v>0</v>
      </c>
      <c r="DS17" s="301">
        <f>Кад!C61</f>
        <v>5</v>
      </c>
      <c r="DT17" s="301">
        <f>Кад!D61</f>
        <v>0</v>
      </c>
      <c r="DU17" s="301">
        <f t="shared" si="46"/>
        <v>0</v>
      </c>
      <c r="DV17" s="301">
        <f>Кад!C62</f>
        <v>8.4339999999999993</v>
      </c>
      <c r="DW17" s="301">
        <f>Кад!D62</f>
        <v>1</v>
      </c>
      <c r="DX17" s="301">
        <f t="shared" si="47"/>
        <v>11.856770215793219</v>
      </c>
      <c r="DY17" s="301">
        <f>Кад!C64</f>
        <v>180.68299999999999</v>
      </c>
      <c r="DZ17" s="301">
        <f>Кад!D64</f>
        <v>103.46124</v>
      </c>
      <c r="EA17" s="301">
        <f t="shared" si="48"/>
        <v>57.261192253836832</v>
      </c>
      <c r="EB17" s="301">
        <f>Кад!C65</f>
        <v>7.2219999999999995</v>
      </c>
      <c r="EC17" s="301">
        <f>Кад!D65</f>
        <v>1.2</v>
      </c>
      <c r="ED17" s="301">
        <f t="shared" si="49"/>
        <v>16.615895873719193</v>
      </c>
      <c r="EE17" s="309">
        <f>Кад!C71</f>
        <v>2559.6873000000001</v>
      </c>
      <c r="EF17" s="309">
        <f>Кад!D71</f>
        <v>936.26511000000005</v>
      </c>
      <c r="EG17" s="301">
        <f t="shared" si="50"/>
        <v>36.577323722315612</v>
      </c>
      <c r="EH17" s="309">
        <f>Кад!C76</f>
        <v>3831.1094000000003</v>
      </c>
      <c r="EI17" s="309">
        <f>Кад!D76</f>
        <v>656.98559999999998</v>
      </c>
      <c r="EJ17" s="301">
        <f t="shared" si="51"/>
        <v>17.148703714908269</v>
      </c>
      <c r="EK17" s="309">
        <f>Кад!C80</f>
        <v>1975.2</v>
      </c>
      <c r="EL17" s="314">
        <f>Кад!D80</f>
        <v>700</v>
      </c>
      <c r="EM17" s="301">
        <f t="shared" si="11"/>
        <v>35.439449169704332</v>
      </c>
      <c r="EN17" s="301">
        <f>Кад!C82</f>
        <v>0</v>
      </c>
      <c r="EO17" s="301">
        <f>Кад!D82</f>
        <v>0</v>
      </c>
      <c r="EP17" s="301" t="e">
        <f t="shared" si="12"/>
        <v>#DIV/0!</v>
      </c>
      <c r="EQ17" s="315">
        <f>Кад!C87</f>
        <v>2</v>
      </c>
      <c r="ER17" s="315">
        <f>Кад!D87</f>
        <v>0</v>
      </c>
      <c r="ES17" s="301">
        <f t="shared" si="52"/>
        <v>0</v>
      </c>
      <c r="ET17" s="301">
        <f>Кад!C93</f>
        <v>0</v>
      </c>
      <c r="EU17" s="301">
        <f>Кад!D93</f>
        <v>0</v>
      </c>
      <c r="EV17" s="294" t="e">
        <f t="shared" si="53"/>
        <v>#DIV/0!</v>
      </c>
      <c r="EW17" s="308">
        <f t="shared" si="13"/>
        <v>-384.77012000000104</v>
      </c>
      <c r="EX17" s="308">
        <f t="shared" si="14"/>
        <v>194.20608000000038</v>
      </c>
      <c r="EY17" s="294">
        <f>EX17/EW17*100</f>
        <v>-50.473274795870282</v>
      </c>
      <c r="EZ17" s="164"/>
      <c r="FA17" s="165"/>
      <c r="FC17" s="165"/>
    </row>
    <row r="18" spans="1:170" s="174" customFormat="1" ht="20.25" customHeight="1">
      <c r="A18" s="340">
        <v>5</v>
      </c>
      <c r="B18" s="341" t="s">
        <v>293</v>
      </c>
      <c r="C18" s="318">
        <f t="shared" si="0"/>
        <v>22817.132339999996</v>
      </c>
      <c r="D18" s="319">
        <f t="shared" si="1"/>
        <v>5559.2648900000004</v>
      </c>
      <c r="E18" s="304">
        <f t="shared" si="2"/>
        <v>24.364432861943079</v>
      </c>
      <c r="F18" s="295">
        <f t="shared" si="3"/>
        <v>4882.71</v>
      </c>
      <c r="G18" s="320">
        <f t="shared" si="4"/>
        <v>1976.5374100000001</v>
      </c>
      <c r="H18" s="304">
        <f t="shared" si="15"/>
        <v>40.480335920011633</v>
      </c>
      <c r="I18" s="297">
        <f>Мор!C6</f>
        <v>1917</v>
      </c>
      <c r="J18" s="444">
        <f>Мор!D6</f>
        <v>993.64373999999998</v>
      </c>
      <c r="K18" s="304">
        <f t="shared" si="16"/>
        <v>51.833267605633807</v>
      </c>
      <c r="L18" s="304">
        <f>Мор!C8</f>
        <v>153.57</v>
      </c>
      <c r="M18" s="304">
        <f>Мор!D8</f>
        <v>99.337490000000003</v>
      </c>
      <c r="N18" s="304">
        <f t="shared" si="17"/>
        <v>64.685478934687765</v>
      </c>
      <c r="O18" s="304">
        <f>Мор!C9</f>
        <v>1.64</v>
      </c>
      <c r="P18" s="453">
        <f>Мор!D9</f>
        <v>0.64900999999999998</v>
      </c>
      <c r="Q18" s="304">
        <f t="shared" si="18"/>
        <v>39.573780487804875</v>
      </c>
      <c r="R18" s="304">
        <f>Мор!C10</f>
        <v>256.5</v>
      </c>
      <c r="S18" s="304">
        <f>Мор!D10</f>
        <v>131.05732</v>
      </c>
      <c r="T18" s="304">
        <f t="shared" si="19"/>
        <v>51.094471734892785</v>
      </c>
      <c r="U18" s="304">
        <f>Мор!C11</f>
        <v>0</v>
      </c>
      <c r="V18" s="321">
        <f>Мор!D11</f>
        <v>-19.66058</v>
      </c>
      <c r="W18" s="304" t="e">
        <f t="shared" si="20"/>
        <v>#DIV/0!</v>
      </c>
      <c r="X18" s="303">
        <f>Мор!C13</f>
        <v>75</v>
      </c>
      <c r="Y18" s="303">
        <f>Мор!D13</f>
        <v>42.070210000000003</v>
      </c>
      <c r="Z18" s="304">
        <f t="shared" si="21"/>
        <v>56.093613333333337</v>
      </c>
      <c r="AA18" s="303">
        <f>Мор!C15</f>
        <v>980</v>
      </c>
      <c r="AB18" s="300">
        <f>Мор!D15</f>
        <v>96.973780000000005</v>
      </c>
      <c r="AC18" s="304">
        <f t="shared" si="22"/>
        <v>9.8952836734693879</v>
      </c>
      <c r="AD18" s="303">
        <f>Мор!C16</f>
        <v>1499</v>
      </c>
      <c r="AE18" s="303">
        <f>Мор!D16</f>
        <v>617.20515</v>
      </c>
      <c r="AF18" s="304">
        <f t="shared" si="5"/>
        <v>41.174459639759839</v>
      </c>
      <c r="AG18" s="304">
        <f>Мор!C18</f>
        <v>0</v>
      </c>
      <c r="AH18" s="304">
        <f>Мор!D18</f>
        <v>0</v>
      </c>
      <c r="AI18" s="304" t="e">
        <f t="shared" si="23"/>
        <v>#DIV/0!</v>
      </c>
      <c r="AJ18" s="304">
        <f>Мор!C22</f>
        <v>0</v>
      </c>
      <c r="AK18" s="304">
        <f>Мор!D22</f>
        <v>0</v>
      </c>
      <c r="AL18" s="304" t="e">
        <f t="shared" si="6"/>
        <v>#DIV/0!</v>
      </c>
      <c r="AM18" s="303">
        <v>0</v>
      </c>
      <c r="AN18" s="303"/>
      <c r="AO18" s="304" t="e">
        <f t="shared" si="7"/>
        <v>#DIV/0!</v>
      </c>
      <c r="AP18" s="303">
        <f>Мор!C27</f>
        <v>0</v>
      </c>
      <c r="AQ18" s="310">
        <f>Мор!D27</f>
        <v>0</v>
      </c>
      <c r="AR18" s="304" t="e">
        <f t="shared" si="24"/>
        <v>#DIV/0!</v>
      </c>
      <c r="AS18" s="303">
        <f>Мор!C28</f>
        <v>0</v>
      </c>
      <c r="AT18" s="300">
        <f>Мор!D28</f>
        <v>0</v>
      </c>
      <c r="AU18" s="304" t="e">
        <f t="shared" si="25"/>
        <v>#DIV/0!</v>
      </c>
      <c r="AV18" s="303"/>
      <c r="AW18" s="303"/>
      <c r="AX18" s="304" t="e">
        <f t="shared" si="26"/>
        <v>#DIV/0!</v>
      </c>
      <c r="AY18" s="304">
        <f>Мор!C29</f>
        <v>0</v>
      </c>
      <c r="AZ18" s="304">
        <f>Мор!D29</f>
        <v>0</v>
      </c>
      <c r="BA18" s="304" t="e">
        <f t="shared" si="27"/>
        <v>#DIV/0!</v>
      </c>
      <c r="BB18" s="304"/>
      <c r="BC18" s="304"/>
      <c r="BD18" s="304"/>
      <c r="BE18" s="304">
        <f>Мор!C33</f>
        <v>0</v>
      </c>
      <c r="BF18" s="304">
        <f>Мор!D31</f>
        <v>14.04</v>
      </c>
      <c r="BG18" s="304" t="e">
        <f>Мор!E33</f>
        <v>#DIV/0!</v>
      </c>
      <c r="BH18" s="304">
        <f>Мор!F33</f>
        <v>0</v>
      </c>
      <c r="BI18" s="304">
        <f>Мор!G33</f>
        <v>0</v>
      </c>
      <c r="BJ18" s="304">
        <f>Мор!H33</f>
        <v>0</v>
      </c>
      <c r="BK18" s="304">
        <f>Мор!I33</f>
        <v>0</v>
      </c>
      <c r="BL18" s="304">
        <f>Мор!J33</f>
        <v>0</v>
      </c>
      <c r="BM18" s="304">
        <f>Мор!K33</f>
        <v>0</v>
      </c>
      <c r="BN18" s="304">
        <f>Мор!C34</f>
        <v>0</v>
      </c>
      <c r="BO18" s="304">
        <f>Мор!D34</f>
        <v>1.22129</v>
      </c>
      <c r="BP18" s="294" t="e">
        <f t="shared" si="30"/>
        <v>#DIV/0!</v>
      </c>
      <c r="BQ18" s="304">
        <f>Мор!C36</f>
        <v>0</v>
      </c>
      <c r="BR18" s="466">
        <f>Мор!D36</f>
        <v>0</v>
      </c>
      <c r="BS18" s="304" t="e">
        <f t="shared" si="31"/>
        <v>#DIV/0!</v>
      </c>
      <c r="BT18" s="304"/>
      <c r="BU18" s="304"/>
      <c r="BV18" s="322" t="e">
        <f t="shared" si="32"/>
        <v>#DIV/0!</v>
      </c>
      <c r="BW18" s="322"/>
      <c r="BX18" s="322"/>
      <c r="BY18" s="322" t="e">
        <f t="shared" si="33"/>
        <v>#DIV/0!</v>
      </c>
      <c r="BZ18" s="485">
        <f t="shared" si="34"/>
        <v>17934.422339999997</v>
      </c>
      <c r="CA18" s="299">
        <f t="shared" si="35"/>
        <v>3582.72748</v>
      </c>
      <c r="CB18" s="304">
        <f t="shared" ref="CB18:CB31" si="54">CA18/BZ18*100</f>
        <v>19.976821177057218</v>
      </c>
      <c r="CC18" s="304">
        <f>Мор!C41</f>
        <v>5155.8</v>
      </c>
      <c r="CD18" s="304">
        <f>Мор!D41</f>
        <v>3007.5010000000002</v>
      </c>
      <c r="CE18" s="304">
        <f t="shared" si="36"/>
        <v>58.332382947360259</v>
      </c>
      <c r="CF18" s="304">
        <f>Мор!C42</f>
        <v>0</v>
      </c>
      <c r="CG18" s="304">
        <f>Мор!D42</f>
        <v>0</v>
      </c>
      <c r="CH18" s="304" t="e">
        <f t="shared" si="37"/>
        <v>#DIV/0!</v>
      </c>
      <c r="CI18" s="304">
        <f>Мор!C43</f>
        <v>11433.8704</v>
      </c>
      <c r="CJ18" s="304">
        <f>Мор!D43</f>
        <v>101.285</v>
      </c>
      <c r="CK18" s="304">
        <f t="shared" si="8"/>
        <v>0.88583302465978631</v>
      </c>
      <c r="CL18" s="304">
        <f>Мор!C45</f>
        <v>11.71</v>
      </c>
      <c r="CM18" s="304">
        <f>Мор!D45</f>
        <v>0</v>
      </c>
      <c r="CN18" s="304">
        <f t="shared" si="9"/>
        <v>0</v>
      </c>
      <c r="CO18" s="482">
        <f>Мор!C46</f>
        <v>800.00028999999995</v>
      </c>
      <c r="CP18" s="304">
        <f>Мор!D46</f>
        <v>0</v>
      </c>
      <c r="CQ18" s="294">
        <f t="shared" si="38"/>
        <v>0</v>
      </c>
      <c r="CR18" s="321">
        <f>Мор!C48</f>
        <v>533.04165</v>
      </c>
      <c r="CS18" s="304">
        <f>Мор!D48</f>
        <v>473.94148000000001</v>
      </c>
      <c r="CT18" s="304">
        <f t="shared" si="10"/>
        <v>88.912654386388013</v>
      </c>
      <c r="CU18" s="304"/>
      <c r="CV18" s="304"/>
      <c r="CW18" s="304"/>
      <c r="CX18" s="303"/>
      <c r="CY18" s="303"/>
      <c r="CZ18" s="304" t="e">
        <f t="shared" si="39"/>
        <v>#DIV/0!</v>
      </c>
      <c r="DA18" s="304"/>
      <c r="DB18" s="304"/>
      <c r="DC18" s="304"/>
      <c r="DD18" s="304"/>
      <c r="DE18" s="304"/>
      <c r="DF18" s="304"/>
      <c r="DG18" s="303">
        <f t="shared" si="40"/>
        <v>22929.490880000001</v>
      </c>
      <c r="DH18" s="303">
        <f t="shared" si="40"/>
        <v>4807.6865200000002</v>
      </c>
      <c r="DI18" s="304">
        <f t="shared" si="41"/>
        <v>20.967262400899848</v>
      </c>
      <c r="DJ18" s="303">
        <f t="shared" si="42"/>
        <v>2106.0649999999996</v>
      </c>
      <c r="DK18" s="303">
        <f t="shared" si="42"/>
        <v>1161.6405500000001</v>
      </c>
      <c r="DL18" s="304">
        <f t="shared" si="43"/>
        <v>55.156918233767726</v>
      </c>
      <c r="DM18" s="304">
        <f>Мор!C58</f>
        <v>1909.2</v>
      </c>
      <c r="DN18" s="304">
        <f>Мор!D58</f>
        <v>1149.6405500000001</v>
      </c>
      <c r="DO18" s="304">
        <f t="shared" si="44"/>
        <v>60.215826000419028</v>
      </c>
      <c r="DP18" s="304">
        <f>Мор!C61</f>
        <v>90</v>
      </c>
      <c r="DQ18" s="304">
        <f>Мор!D61</f>
        <v>0</v>
      </c>
      <c r="DR18" s="304">
        <f t="shared" si="45"/>
        <v>0</v>
      </c>
      <c r="DS18" s="304">
        <f>Мор!C62</f>
        <v>55</v>
      </c>
      <c r="DT18" s="304">
        <f>Мор!D62</f>
        <v>0</v>
      </c>
      <c r="DU18" s="304">
        <f t="shared" si="46"/>
        <v>0</v>
      </c>
      <c r="DV18" s="304">
        <f>Мор!C63</f>
        <v>51.865000000000002</v>
      </c>
      <c r="DW18" s="304">
        <f>Мор!D63</f>
        <v>12</v>
      </c>
      <c r="DX18" s="304">
        <f t="shared" si="47"/>
        <v>23.136990263183264</v>
      </c>
      <c r="DY18" s="304">
        <f>Мор!C64</f>
        <v>0</v>
      </c>
      <c r="DZ18" s="304">
        <f>Мор!D64</f>
        <v>0</v>
      </c>
      <c r="EA18" s="304" t="e">
        <f t="shared" si="48"/>
        <v>#DIV/0!</v>
      </c>
      <c r="EB18" s="304">
        <f>Мор!C66</f>
        <v>32</v>
      </c>
      <c r="EC18" s="304">
        <f>Мор!D66</f>
        <v>2.6850000000000001</v>
      </c>
      <c r="ED18" s="304">
        <f t="shared" si="49"/>
        <v>8.390625</v>
      </c>
      <c r="EE18" s="303">
        <f>Мор!C72</f>
        <v>4517.0631899999998</v>
      </c>
      <c r="EF18" s="303">
        <f>Мор!D72</f>
        <v>235.02500000000001</v>
      </c>
      <c r="EG18" s="304">
        <f t="shared" si="50"/>
        <v>5.2030487534534586</v>
      </c>
      <c r="EH18" s="303">
        <f>Мор!C77</f>
        <v>11792.54969</v>
      </c>
      <c r="EI18" s="303">
        <f>Мор!D77</f>
        <v>1572.6039700000001</v>
      </c>
      <c r="EJ18" s="304">
        <f t="shared" si="51"/>
        <v>13.335572131051162</v>
      </c>
      <c r="EK18" s="303">
        <f>Мор!C81</f>
        <v>4457.2</v>
      </c>
      <c r="EL18" s="323">
        <f>Мор!D81</f>
        <v>1835.732</v>
      </c>
      <c r="EM18" s="304">
        <f t="shared" si="11"/>
        <v>41.185766849142965</v>
      </c>
      <c r="EN18" s="304">
        <f>Мор!C84</f>
        <v>0</v>
      </c>
      <c r="EO18" s="304">
        <f>Мор!D84</f>
        <v>0</v>
      </c>
      <c r="EP18" s="304" t="e">
        <f t="shared" si="12"/>
        <v>#DIV/0!</v>
      </c>
      <c r="EQ18" s="320">
        <f>Мор!C89</f>
        <v>24.613</v>
      </c>
      <c r="ER18" s="320">
        <f>Мор!D89</f>
        <v>0</v>
      </c>
      <c r="ES18" s="304">
        <f t="shared" si="52"/>
        <v>0</v>
      </c>
      <c r="ET18" s="304">
        <f>Мор!C95</f>
        <v>0</v>
      </c>
      <c r="EU18" s="304">
        <f>Мор!D95</f>
        <v>0</v>
      </c>
      <c r="EV18" s="304" t="e">
        <f t="shared" si="53"/>
        <v>#DIV/0!</v>
      </c>
      <c r="EW18" s="324">
        <f t="shared" si="13"/>
        <v>-112.35854000000472</v>
      </c>
      <c r="EX18" s="324">
        <f t="shared" si="14"/>
        <v>751.57837000000018</v>
      </c>
      <c r="EY18" s="304">
        <f t="shared" ref="EY18:EY30" si="55">EX18/EW18*100</f>
        <v>-668.91076548339686</v>
      </c>
      <c r="EZ18" s="172"/>
      <c r="FA18" s="173"/>
      <c r="FC18" s="173"/>
    </row>
    <row r="19" spans="1:170" s="253" customFormat="1" ht="27.75" customHeight="1">
      <c r="A19" s="342">
        <v>6</v>
      </c>
      <c r="B19" s="339" t="s">
        <v>294</v>
      </c>
      <c r="C19" s="316">
        <f t="shared" si="0"/>
        <v>16086.987900000002</v>
      </c>
      <c r="D19" s="293">
        <f t="shared" si="1"/>
        <v>3142.8701500000006</v>
      </c>
      <c r="E19" s="301">
        <f t="shared" si="2"/>
        <v>19.536722284723048</v>
      </c>
      <c r="F19" s="295">
        <f t="shared" si="3"/>
        <v>5018.6900000000005</v>
      </c>
      <c r="G19" s="315">
        <f t="shared" si="4"/>
        <v>2269.2072500000004</v>
      </c>
      <c r="H19" s="301">
        <f t="shared" si="15"/>
        <v>45.215130840916657</v>
      </c>
      <c r="I19" s="309">
        <f>Мос!C6</f>
        <v>1607.1</v>
      </c>
      <c r="J19" s="445">
        <f>Мос!D6</f>
        <v>884.70915000000002</v>
      </c>
      <c r="K19" s="301">
        <f t="shared" si="16"/>
        <v>55.05003733432892</v>
      </c>
      <c r="L19" s="301">
        <f>Мос!C8</f>
        <v>288.18</v>
      </c>
      <c r="M19" s="301">
        <f>Мос!D8</f>
        <v>186.41113000000001</v>
      </c>
      <c r="N19" s="301">
        <f t="shared" si="17"/>
        <v>64.685658269137349</v>
      </c>
      <c r="O19" s="301">
        <f>Мос!C9</f>
        <v>3.09</v>
      </c>
      <c r="P19" s="454">
        <f>Мос!D9</f>
        <v>1.2178800000000001</v>
      </c>
      <c r="Q19" s="301">
        <f t="shared" si="18"/>
        <v>39.413592233009716</v>
      </c>
      <c r="R19" s="301">
        <f>Мос!C10</f>
        <v>481.32</v>
      </c>
      <c r="S19" s="301">
        <f>Мос!D10</f>
        <v>245.93471</v>
      </c>
      <c r="T19" s="301">
        <f t="shared" si="19"/>
        <v>51.095884235020364</v>
      </c>
      <c r="U19" s="301">
        <f>Мос!C11</f>
        <v>0</v>
      </c>
      <c r="V19" s="313">
        <f>Мос!D11</f>
        <v>-36.893920000000001</v>
      </c>
      <c r="W19" s="301" t="e">
        <f t="shared" si="20"/>
        <v>#DIV/0!</v>
      </c>
      <c r="X19" s="309">
        <f>Мос!C13</f>
        <v>30</v>
      </c>
      <c r="Y19" s="309">
        <f>Мос!D13</f>
        <v>20.815799999999999</v>
      </c>
      <c r="Z19" s="301">
        <f t="shared" si="21"/>
        <v>69.38600000000001</v>
      </c>
      <c r="AA19" s="309">
        <f>Мос!C15</f>
        <v>450</v>
      </c>
      <c r="AB19" s="300">
        <f>Мос!D15</f>
        <v>362.50895000000003</v>
      </c>
      <c r="AC19" s="301">
        <f t="shared" si="22"/>
        <v>80.557544444444446</v>
      </c>
      <c r="AD19" s="309">
        <f>Мос!C16</f>
        <v>2151</v>
      </c>
      <c r="AE19" s="309">
        <f>Мос!D16</f>
        <v>585.07705999999996</v>
      </c>
      <c r="AF19" s="301">
        <f t="shared" si="5"/>
        <v>27.20023523942352</v>
      </c>
      <c r="AG19" s="301">
        <f>Мос!C18</f>
        <v>8</v>
      </c>
      <c r="AH19" s="301">
        <f>Мос!D18</f>
        <v>1</v>
      </c>
      <c r="AI19" s="301">
        <f t="shared" si="23"/>
        <v>12.5</v>
      </c>
      <c r="AJ19" s="301"/>
      <c r="AK19" s="301"/>
      <c r="AL19" s="301" t="e">
        <f t="shared" si="6"/>
        <v>#DIV/0!</v>
      </c>
      <c r="AM19" s="309">
        <f>Мос!C27</f>
        <v>0</v>
      </c>
      <c r="AN19" s="309">
        <v>0</v>
      </c>
      <c r="AO19" s="301" t="e">
        <f t="shared" si="7"/>
        <v>#DIV/0!</v>
      </c>
      <c r="AP19" s="309">
        <v>0</v>
      </c>
      <c r="AQ19" s="310">
        <f>Мос!D27</f>
        <v>1.78</v>
      </c>
      <c r="AR19" s="301" t="e">
        <f t="shared" si="24"/>
        <v>#DIV/0!</v>
      </c>
      <c r="AS19" s="309">
        <f>Мос!C26</f>
        <v>0</v>
      </c>
      <c r="AT19" s="310">
        <f>Мос!D28</f>
        <v>0</v>
      </c>
      <c r="AU19" s="301" t="e">
        <f t="shared" si="25"/>
        <v>#DIV/0!</v>
      </c>
      <c r="AV19" s="309"/>
      <c r="AW19" s="309"/>
      <c r="AX19" s="301" t="e">
        <f t="shared" si="26"/>
        <v>#DIV/0!</v>
      </c>
      <c r="AY19" s="301">
        <f>Мос!C30</f>
        <v>0</v>
      </c>
      <c r="AZ19" s="304">
        <f>Мос!D30</f>
        <v>0</v>
      </c>
      <c r="BA19" s="301" t="e">
        <f t="shared" si="27"/>
        <v>#DIV/0!</v>
      </c>
      <c r="BB19" s="301"/>
      <c r="BC19" s="301"/>
      <c r="BD19" s="301"/>
      <c r="BE19" s="301">
        <f>Мос!C33</f>
        <v>0</v>
      </c>
      <c r="BF19" s="301">
        <f>Мос!D33</f>
        <v>0</v>
      </c>
      <c r="BG19" s="301" t="e">
        <f t="shared" si="28"/>
        <v>#DIV/0!</v>
      </c>
      <c r="BH19" s="301"/>
      <c r="BI19" s="301"/>
      <c r="BJ19" s="301" t="e">
        <f t="shared" si="29"/>
        <v>#DIV/0!</v>
      </c>
      <c r="BK19" s="301"/>
      <c r="BL19" s="301"/>
      <c r="BM19" s="301"/>
      <c r="BN19" s="301">
        <f>Мос!C34</f>
        <v>0</v>
      </c>
      <c r="BO19" s="301">
        <f>Мос!D34</f>
        <v>18.426490000000001</v>
      </c>
      <c r="BP19" s="294" t="e">
        <f t="shared" si="30"/>
        <v>#DIV/0!</v>
      </c>
      <c r="BQ19" s="301">
        <f>Мос!C37</f>
        <v>0</v>
      </c>
      <c r="BR19" s="465">
        <f>Мос!D37</f>
        <v>-1.78</v>
      </c>
      <c r="BS19" s="301" t="e">
        <f t="shared" si="31"/>
        <v>#DIV/0!</v>
      </c>
      <c r="BT19" s="301"/>
      <c r="BU19" s="301"/>
      <c r="BV19" s="311" t="e">
        <f t="shared" si="32"/>
        <v>#DIV/0!</v>
      </c>
      <c r="BW19" s="311"/>
      <c r="BX19" s="311"/>
      <c r="BY19" s="311" t="e">
        <f t="shared" si="33"/>
        <v>#DIV/0!</v>
      </c>
      <c r="BZ19" s="486">
        <f t="shared" si="34"/>
        <v>11068.297900000001</v>
      </c>
      <c r="CA19" s="309">
        <f t="shared" si="35"/>
        <v>873.66290000000004</v>
      </c>
      <c r="CB19" s="301">
        <f t="shared" si="54"/>
        <v>7.8933807880252296</v>
      </c>
      <c r="CC19" s="301">
        <v>0</v>
      </c>
      <c r="CD19" s="301">
        <v>0</v>
      </c>
      <c r="CE19" s="301" t="e">
        <f>CD19/CC19*100</f>
        <v>#DIV/0!</v>
      </c>
      <c r="CF19" s="301">
        <v>1600</v>
      </c>
      <c r="CG19" s="301">
        <f>Мос!D43</f>
        <v>0</v>
      </c>
      <c r="CH19" s="301">
        <f t="shared" si="37"/>
        <v>0</v>
      </c>
      <c r="CI19" s="301">
        <f>Мос!C44</f>
        <v>5536.2950199999996</v>
      </c>
      <c r="CJ19" s="301">
        <f>Мос!D44</f>
        <v>268.46300000000002</v>
      </c>
      <c r="CK19" s="301">
        <f t="shared" si="8"/>
        <v>4.8491454850251108</v>
      </c>
      <c r="CL19" s="301">
        <f>Мос!C46</f>
        <v>184.863</v>
      </c>
      <c r="CM19" s="301">
        <f>Мос!D46</f>
        <v>105.1999</v>
      </c>
      <c r="CN19" s="301">
        <f t="shared" si="9"/>
        <v>56.90695271633588</v>
      </c>
      <c r="CO19" s="481">
        <f>Мос!C47</f>
        <v>3247.3</v>
      </c>
      <c r="CP19" s="301">
        <f>Мос!D47</f>
        <v>0</v>
      </c>
      <c r="CQ19" s="294">
        <f t="shared" si="38"/>
        <v>0</v>
      </c>
      <c r="CR19" s="313">
        <v>499.83987999999999</v>
      </c>
      <c r="CS19" s="301">
        <f>Мос!D48</f>
        <v>500</v>
      </c>
      <c r="CT19" s="301">
        <f t="shared" si="10"/>
        <v>100.032034258651</v>
      </c>
      <c r="CU19" s="301"/>
      <c r="CV19" s="301"/>
      <c r="CW19" s="301"/>
      <c r="CX19" s="309"/>
      <c r="CY19" s="309"/>
      <c r="CZ19" s="301" t="e">
        <f t="shared" si="39"/>
        <v>#DIV/0!</v>
      </c>
      <c r="DA19" s="301"/>
      <c r="DB19" s="301"/>
      <c r="DC19" s="301"/>
      <c r="DD19" s="301"/>
      <c r="DE19" s="301"/>
      <c r="DF19" s="301"/>
      <c r="DG19" s="303">
        <f t="shared" si="40"/>
        <v>16235.782809999999</v>
      </c>
      <c r="DH19" s="303">
        <f t="shared" si="40"/>
        <v>2367.2782899999997</v>
      </c>
      <c r="DI19" s="301">
        <f t="shared" si="41"/>
        <v>14.580623045424934</v>
      </c>
      <c r="DJ19" s="309">
        <f t="shared" si="42"/>
        <v>2234.732</v>
      </c>
      <c r="DK19" s="309">
        <f t="shared" si="42"/>
        <v>1135.26837</v>
      </c>
      <c r="DL19" s="301">
        <f t="shared" si="43"/>
        <v>50.801096954802638</v>
      </c>
      <c r="DM19" s="301">
        <f>Мос!C60</f>
        <v>2193.3000000000002</v>
      </c>
      <c r="DN19" s="301">
        <f>Мос!D60</f>
        <v>1135.26837</v>
      </c>
      <c r="DO19" s="301">
        <f t="shared" si="44"/>
        <v>51.760742716454658</v>
      </c>
      <c r="DP19" s="301">
        <f>Мос!C63</f>
        <v>32</v>
      </c>
      <c r="DQ19" s="301">
        <f>Мос!D63</f>
        <v>0</v>
      </c>
      <c r="DR19" s="301">
        <f t="shared" si="45"/>
        <v>0</v>
      </c>
      <c r="DS19" s="301">
        <f>Мос!C64</f>
        <v>5</v>
      </c>
      <c r="DT19" s="301">
        <f>Мос!D64</f>
        <v>0</v>
      </c>
      <c r="DU19" s="301">
        <f t="shared" si="46"/>
        <v>0</v>
      </c>
      <c r="DV19" s="301">
        <f>Мос!C65</f>
        <v>4.4320000000000004</v>
      </c>
      <c r="DW19" s="301">
        <f>Мос!D65</f>
        <v>0</v>
      </c>
      <c r="DX19" s="301">
        <f t="shared" si="47"/>
        <v>0</v>
      </c>
      <c r="DY19" s="301">
        <f>Мос!C67</f>
        <v>180.68299999999999</v>
      </c>
      <c r="DZ19" s="301">
        <f>Мос!D67</f>
        <v>89.245670000000004</v>
      </c>
      <c r="EA19" s="301">
        <f t="shared" si="48"/>
        <v>49.393506860080919</v>
      </c>
      <c r="EB19" s="301">
        <f>Мос!C68</f>
        <v>6</v>
      </c>
      <c r="EC19" s="301">
        <f>Мос!D68</f>
        <v>0.6</v>
      </c>
      <c r="ED19" s="301">
        <f t="shared" si="49"/>
        <v>10</v>
      </c>
      <c r="EE19" s="309">
        <f>Мос!C74</f>
        <v>3512.7004100000004</v>
      </c>
      <c r="EF19" s="309">
        <f>Мос!D74</f>
        <v>348.29199999999997</v>
      </c>
      <c r="EG19" s="301">
        <f t="shared" si="50"/>
        <v>9.9152207517748412</v>
      </c>
      <c r="EH19" s="309">
        <f>Мос!C79</f>
        <v>9057.6673999999985</v>
      </c>
      <c r="EI19" s="309">
        <f>Мос!D79</f>
        <v>677.87225000000001</v>
      </c>
      <c r="EJ19" s="301">
        <f t="shared" si="51"/>
        <v>7.483960495171198</v>
      </c>
      <c r="EK19" s="309">
        <f>Мос!C84</f>
        <v>1212</v>
      </c>
      <c r="EL19" s="314">
        <f>Мос!D84</f>
        <v>101</v>
      </c>
      <c r="EM19" s="301">
        <f t="shared" si="11"/>
        <v>8.3333333333333321</v>
      </c>
      <c r="EN19" s="301">
        <f>Мос!C92</f>
        <v>0</v>
      </c>
      <c r="EO19" s="301">
        <f>Мос!D92</f>
        <v>0</v>
      </c>
      <c r="EP19" s="301" t="e">
        <f t="shared" si="12"/>
        <v>#DIV/0!</v>
      </c>
      <c r="EQ19" s="315">
        <f>Мос!C94</f>
        <v>32</v>
      </c>
      <c r="ER19" s="315">
        <f>Мос!D94</f>
        <v>15</v>
      </c>
      <c r="ES19" s="301">
        <f t="shared" si="52"/>
        <v>46.875</v>
      </c>
      <c r="ET19" s="301">
        <f>Мос!C100</f>
        <v>0</v>
      </c>
      <c r="EU19" s="301">
        <f>Мос!D100</f>
        <v>0</v>
      </c>
      <c r="EV19" s="301" t="e">
        <f t="shared" si="53"/>
        <v>#DIV/0!</v>
      </c>
      <c r="EW19" s="325">
        <f t="shared" si="13"/>
        <v>-148.79490999999689</v>
      </c>
      <c r="EX19" s="325">
        <f t="shared" si="14"/>
        <v>775.59186000000091</v>
      </c>
      <c r="EY19" s="301">
        <f t="shared" si="55"/>
        <v>-521.24891906585856</v>
      </c>
      <c r="EZ19" s="251"/>
      <c r="FA19" s="252"/>
      <c r="FC19" s="252"/>
    </row>
    <row r="20" spans="1:170" s="162" customFormat="1" ht="24.75" customHeight="1">
      <c r="A20" s="337">
        <v>7</v>
      </c>
      <c r="B20" s="339" t="s">
        <v>295</v>
      </c>
      <c r="C20" s="292">
        <f t="shared" si="0"/>
        <v>19149.042899999997</v>
      </c>
      <c r="D20" s="293">
        <f t="shared" si="1"/>
        <v>2462.8028800000002</v>
      </c>
      <c r="E20" s="301">
        <f t="shared" si="2"/>
        <v>12.861232244667436</v>
      </c>
      <c r="F20" s="295">
        <f t="shared" si="3"/>
        <v>2832.9399999999996</v>
      </c>
      <c r="G20" s="295">
        <f t="shared" si="4"/>
        <v>670.45948999999985</v>
      </c>
      <c r="H20" s="301">
        <f t="shared" si="15"/>
        <v>23.666561593256475</v>
      </c>
      <c r="I20" s="317">
        <f>Ори!C6</f>
        <v>187.5</v>
      </c>
      <c r="J20" s="444">
        <f>Ори!D6</f>
        <v>114.78382000000001</v>
      </c>
      <c r="K20" s="301">
        <f t="shared" si="16"/>
        <v>61.218037333333342</v>
      </c>
      <c r="L20" s="301">
        <f>Ори!C8</f>
        <v>183.91</v>
      </c>
      <c r="M20" s="301">
        <f>Ори!D8</f>
        <v>118.95972999999999</v>
      </c>
      <c r="N20" s="294">
        <f t="shared" si="17"/>
        <v>64.683665923549555</v>
      </c>
      <c r="O20" s="294">
        <f>Ори!C9</f>
        <v>1.97</v>
      </c>
      <c r="P20" s="329">
        <f>Ори!D9</f>
        <v>0.77720999999999996</v>
      </c>
      <c r="Q20" s="294">
        <f t="shared" si="18"/>
        <v>39.452284263959392</v>
      </c>
      <c r="R20" s="294">
        <f>Ори!C10</f>
        <v>307.16000000000003</v>
      </c>
      <c r="S20" s="294">
        <f>Ори!D10</f>
        <v>156.94517999999999</v>
      </c>
      <c r="T20" s="294">
        <f t="shared" si="19"/>
        <v>51.095578851412938</v>
      </c>
      <c r="U20" s="294">
        <f>Ори!C11</f>
        <v>0</v>
      </c>
      <c r="V20" s="298">
        <f>Ори!D11</f>
        <v>-23.544160000000002</v>
      </c>
      <c r="W20" s="294" t="e">
        <f t="shared" si="20"/>
        <v>#DIV/0!</v>
      </c>
      <c r="X20" s="309">
        <f>Ори!C13</f>
        <v>30</v>
      </c>
      <c r="Y20" s="309">
        <f>Ори!D13</f>
        <v>4.1540999999999997</v>
      </c>
      <c r="Z20" s="301">
        <f t="shared" si="21"/>
        <v>13.846999999999998</v>
      </c>
      <c r="AA20" s="309">
        <f>Ори!C15</f>
        <v>290</v>
      </c>
      <c r="AB20" s="300">
        <f>Ори!D15</f>
        <v>34.73366</v>
      </c>
      <c r="AC20" s="301">
        <f t="shared" si="22"/>
        <v>11.977124137931035</v>
      </c>
      <c r="AD20" s="309">
        <f>Ори!C16</f>
        <v>1492</v>
      </c>
      <c r="AE20" s="309">
        <f>Ори!D16</f>
        <v>156.09208000000001</v>
      </c>
      <c r="AF20" s="301">
        <f t="shared" si="5"/>
        <v>10.461935656836461</v>
      </c>
      <c r="AG20" s="301">
        <f>Ори!C18</f>
        <v>6</v>
      </c>
      <c r="AH20" s="301">
        <f>Ори!D18</f>
        <v>4.9000000000000004</v>
      </c>
      <c r="AI20" s="301">
        <f t="shared" si="23"/>
        <v>81.666666666666671</v>
      </c>
      <c r="AJ20" s="301"/>
      <c r="AK20" s="301"/>
      <c r="AL20" s="301" t="e">
        <f t="shared" si="6"/>
        <v>#DIV/0!</v>
      </c>
      <c r="AM20" s="309">
        <v>0</v>
      </c>
      <c r="AN20" s="309">
        <v>0</v>
      </c>
      <c r="AO20" s="301" t="e">
        <f t="shared" si="7"/>
        <v>#DIV/0!</v>
      </c>
      <c r="AP20" s="309">
        <f>Ори!C27</f>
        <v>230.4</v>
      </c>
      <c r="AQ20" s="310">
        <f>Ори!D27</f>
        <v>53.92792</v>
      </c>
      <c r="AR20" s="301">
        <f t="shared" si="24"/>
        <v>23.406215277777779</v>
      </c>
      <c r="AS20" s="303">
        <f>Ори!C28</f>
        <v>54</v>
      </c>
      <c r="AT20" s="310">
        <f>Ори!D28</f>
        <v>31.5</v>
      </c>
      <c r="AU20" s="301">
        <f t="shared" si="25"/>
        <v>58.333333333333336</v>
      </c>
      <c r="AV20" s="309"/>
      <c r="AW20" s="309"/>
      <c r="AX20" s="301" t="e">
        <f t="shared" si="26"/>
        <v>#DIV/0!</v>
      </c>
      <c r="AY20" s="301">
        <f>Ори!C30</f>
        <v>50</v>
      </c>
      <c r="AZ20" s="304">
        <f>Ори!D30</f>
        <v>3.7541699999999998</v>
      </c>
      <c r="BA20" s="301">
        <f t="shared" si="27"/>
        <v>7.5083399999999996</v>
      </c>
      <c r="BB20" s="301"/>
      <c r="BC20" s="301"/>
      <c r="BD20" s="301"/>
      <c r="BE20" s="301">
        <f>Ори!C33</f>
        <v>0</v>
      </c>
      <c r="BF20" s="301">
        <f>Ори!D33</f>
        <v>0</v>
      </c>
      <c r="BG20" s="301" t="e">
        <f t="shared" si="28"/>
        <v>#DIV/0!</v>
      </c>
      <c r="BH20" s="301"/>
      <c r="BI20" s="301"/>
      <c r="BJ20" s="301" t="e">
        <f t="shared" si="29"/>
        <v>#DIV/0!</v>
      </c>
      <c r="BK20" s="301"/>
      <c r="BL20" s="301"/>
      <c r="BM20" s="301"/>
      <c r="BN20" s="301">
        <f>Ори!C35</f>
        <v>0</v>
      </c>
      <c r="BO20" s="301">
        <f>Ори!D34</f>
        <v>0</v>
      </c>
      <c r="BP20" s="294" t="e">
        <f t="shared" si="30"/>
        <v>#DIV/0!</v>
      </c>
      <c r="BQ20" s="301">
        <f>Ори!C36</f>
        <v>0</v>
      </c>
      <c r="BR20" s="465">
        <f>Ори!D36</f>
        <v>13.47578</v>
      </c>
      <c r="BS20" s="301" t="e">
        <f t="shared" si="31"/>
        <v>#DIV/0!</v>
      </c>
      <c r="BT20" s="301"/>
      <c r="BU20" s="301"/>
      <c r="BV20" s="311" t="e">
        <f t="shared" si="32"/>
        <v>#DIV/0!</v>
      </c>
      <c r="BW20" s="311"/>
      <c r="BX20" s="311"/>
      <c r="BY20" s="311" t="e">
        <f t="shared" si="33"/>
        <v>#DIV/0!</v>
      </c>
      <c r="BZ20" s="484">
        <f t="shared" si="34"/>
        <v>16316.102899999998</v>
      </c>
      <c r="CA20" s="299">
        <f t="shared" si="35"/>
        <v>1792.3433900000002</v>
      </c>
      <c r="CB20" s="301">
        <f t="shared" si="54"/>
        <v>10.985119430694448</v>
      </c>
      <c r="CC20" s="301">
        <f>Ори!C41</f>
        <v>1597</v>
      </c>
      <c r="CD20" s="301">
        <f>Ори!D41</f>
        <v>931.56700000000001</v>
      </c>
      <c r="CE20" s="301">
        <f t="shared" si="36"/>
        <v>58.332310582341897</v>
      </c>
      <c r="CF20" s="301">
        <f>Ори!C42</f>
        <v>265</v>
      </c>
      <c r="CG20" s="301">
        <f>Ори!D42</f>
        <v>150</v>
      </c>
      <c r="CH20" s="301">
        <f t="shared" si="37"/>
        <v>56.60377358490566</v>
      </c>
      <c r="CI20" s="301">
        <f>Ори!C43</f>
        <v>5647.0599899999997</v>
      </c>
      <c r="CJ20" s="301">
        <f>Ори!D43</f>
        <v>153.52699999999999</v>
      </c>
      <c r="CK20" s="301">
        <f t="shared" si="8"/>
        <v>2.7187067300838077</v>
      </c>
      <c r="CL20" s="301">
        <f>Ори!C45</f>
        <v>184.863</v>
      </c>
      <c r="CM20" s="301">
        <f>Ори!D45</f>
        <v>105.1999</v>
      </c>
      <c r="CN20" s="301">
        <f t="shared" si="9"/>
        <v>56.90695271633588</v>
      </c>
      <c r="CO20" s="481">
        <f>Ори!C46</f>
        <v>8268.4864199999993</v>
      </c>
      <c r="CP20" s="301">
        <f>Ори!D46</f>
        <v>98.355999999999995</v>
      </c>
      <c r="CQ20" s="294">
        <f t="shared" si="38"/>
        <v>1.1895284699518198</v>
      </c>
      <c r="CR20" s="313">
        <f>Ори!C47</f>
        <v>353.69349</v>
      </c>
      <c r="CS20" s="301">
        <f>Ори!D47</f>
        <v>353.69349</v>
      </c>
      <c r="CT20" s="301">
        <f t="shared" si="10"/>
        <v>100</v>
      </c>
      <c r="CU20" s="301"/>
      <c r="CV20" s="301"/>
      <c r="CW20" s="301"/>
      <c r="CX20" s="309"/>
      <c r="CY20" s="309"/>
      <c r="CZ20" s="301" t="e">
        <f t="shared" si="39"/>
        <v>#DIV/0!</v>
      </c>
      <c r="DA20" s="301"/>
      <c r="DB20" s="301"/>
      <c r="DC20" s="301"/>
      <c r="DD20" s="301"/>
      <c r="DE20" s="301"/>
      <c r="DF20" s="301"/>
      <c r="DG20" s="303">
        <f t="shared" si="40"/>
        <v>19351.789519999998</v>
      </c>
      <c r="DH20" s="303">
        <f t="shared" si="40"/>
        <v>2222.4802300000001</v>
      </c>
      <c r="DI20" s="301">
        <f t="shared" si="41"/>
        <v>11.484623826148354</v>
      </c>
      <c r="DJ20" s="309">
        <f t="shared" si="42"/>
        <v>1496.9949999999999</v>
      </c>
      <c r="DK20" s="309">
        <f t="shared" si="42"/>
        <v>781.04700000000003</v>
      </c>
      <c r="DL20" s="301">
        <f t="shared" si="43"/>
        <v>52.174322559527596</v>
      </c>
      <c r="DM20" s="301">
        <f>Ори!C58</f>
        <v>1441</v>
      </c>
      <c r="DN20" s="301">
        <f>Ори!D58</f>
        <v>775.04700000000003</v>
      </c>
      <c r="DO20" s="301">
        <f t="shared" si="44"/>
        <v>53.785357390700902</v>
      </c>
      <c r="DP20" s="301">
        <f>Ори!C61</f>
        <v>42</v>
      </c>
      <c r="DQ20" s="301">
        <f>Ори!D61</f>
        <v>0</v>
      </c>
      <c r="DR20" s="301">
        <f t="shared" si="45"/>
        <v>0</v>
      </c>
      <c r="DS20" s="301">
        <f>Ори!C62</f>
        <v>5</v>
      </c>
      <c r="DT20" s="301">
        <f>Ори!D62</f>
        <v>0</v>
      </c>
      <c r="DU20" s="301">
        <f t="shared" si="46"/>
        <v>0</v>
      </c>
      <c r="DV20" s="301">
        <f>Ори!C63</f>
        <v>8.9949999999999992</v>
      </c>
      <c r="DW20" s="301">
        <f>Ори!D63</f>
        <v>6</v>
      </c>
      <c r="DX20" s="301">
        <f t="shared" si="47"/>
        <v>66.703724291272934</v>
      </c>
      <c r="DY20" s="301">
        <f>Ори!C65</f>
        <v>180.68299999999999</v>
      </c>
      <c r="DZ20" s="301">
        <f>Ори!D65</f>
        <v>98.765000000000001</v>
      </c>
      <c r="EA20" s="301">
        <f t="shared" si="48"/>
        <v>54.662032399284946</v>
      </c>
      <c r="EB20" s="301">
        <f>Ори!C66</f>
        <v>10</v>
      </c>
      <c r="EC20" s="301">
        <f>Ори!D66</f>
        <v>4.5</v>
      </c>
      <c r="ED20" s="301">
        <f t="shared" si="49"/>
        <v>45</v>
      </c>
      <c r="EE20" s="309">
        <f>Ори!C72</f>
        <v>2867.8528100000003</v>
      </c>
      <c r="EF20" s="309">
        <f>Ори!D72</f>
        <v>272.25200000000001</v>
      </c>
      <c r="EG20" s="301">
        <f t="shared" si="50"/>
        <v>9.4932347661175811</v>
      </c>
      <c r="EH20" s="309">
        <f>Ори!C77</f>
        <v>11780.98372</v>
      </c>
      <c r="EI20" s="309">
        <f>Ори!D77</f>
        <v>431.48823000000004</v>
      </c>
      <c r="EJ20" s="301">
        <f t="shared" si="51"/>
        <v>3.6625823467312286</v>
      </c>
      <c r="EK20" s="309">
        <f>Ори!C82</f>
        <v>3013.2749899999999</v>
      </c>
      <c r="EL20" s="314">
        <f>Ори!D82</f>
        <v>634.428</v>
      </c>
      <c r="EM20" s="301">
        <f t="shared" si="11"/>
        <v>21.054434198851528</v>
      </c>
      <c r="EN20" s="301">
        <f>Ори!C84</f>
        <v>0</v>
      </c>
      <c r="EO20" s="301">
        <f>Ори!D84</f>
        <v>0</v>
      </c>
      <c r="EP20" s="301" t="e">
        <f t="shared" si="12"/>
        <v>#DIV/0!</v>
      </c>
      <c r="EQ20" s="315">
        <f>Ори!C89</f>
        <v>2</v>
      </c>
      <c r="ER20" s="315">
        <f>Ори!D89</f>
        <v>0</v>
      </c>
      <c r="ES20" s="301">
        <f t="shared" si="52"/>
        <v>0</v>
      </c>
      <c r="ET20" s="301">
        <f>Ори!C95</f>
        <v>0</v>
      </c>
      <c r="EU20" s="301">
        <f>Ори!D95</f>
        <v>0</v>
      </c>
      <c r="EV20" s="294" t="e">
        <f t="shared" si="53"/>
        <v>#DIV/0!</v>
      </c>
      <c r="EW20" s="308">
        <f t="shared" si="13"/>
        <v>-202.74662000000171</v>
      </c>
      <c r="EX20" s="308">
        <f t="shared" si="14"/>
        <v>240.32265000000007</v>
      </c>
      <c r="EY20" s="294">
        <f t="shared" si="55"/>
        <v>-118.53349269151714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7">
        <v>8</v>
      </c>
      <c r="B21" s="339" t="s">
        <v>296</v>
      </c>
      <c r="C21" s="292">
        <f t="shared" si="0"/>
        <v>15161.300950000001</v>
      </c>
      <c r="D21" s="293">
        <f t="shared" si="1"/>
        <v>3484.4033399999998</v>
      </c>
      <c r="E21" s="301">
        <f t="shared" si="2"/>
        <v>22.982218686187348</v>
      </c>
      <c r="F21" s="295">
        <f t="shared" si="3"/>
        <v>2308.6930000000002</v>
      </c>
      <c r="G21" s="295">
        <f t="shared" si="4"/>
        <v>823.82098000000008</v>
      </c>
      <c r="H21" s="301">
        <f t="shared" si="15"/>
        <v>35.683435606206629</v>
      </c>
      <c r="I21" s="309">
        <f>Сят!C6</f>
        <v>137.6</v>
      </c>
      <c r="J21" s="445">
        <f>Сят!D6</f>
        <v>59.724960000000003</v>
      </c>
      <c r="K21" s="301">
        <f t="shared" si="16"/>
        <v>43.404767441860471</v>
      </c>
      <c r="L21" s="301">
        <f>Сят!C8</f>
        <v>227.51</v>
      </c>
      <c r="M21" s="301">
        <f>Сят!D8</f>
        <v>147.16668000000001</v>
      </c>
      <c r="N21" s="294">
        <f t="shared" si="17"/>
        <v>64.685807217265179</v>
      </c>
      <c r="O21" s="294">
        <f>Сят!C9</f>
        <v>2.44</v>
      </c>
      <c r="P21" s="329">
        <f>Сят!D9</f>
        <v>0.96148999999999996</v>
      </c>
      <c r="Q21" s="294">
        <f t="shared" si="18"/>
        <v>39.40532786885246</v>
      </c>
      <c r="R21" s="294">
        <f>Сят!C10</f>
        <v>379.99</v>
      </c>
      <c r="S21" s="294">
        <f>Сят!D10</f>
        <v>194.15898999999999</v>
      </c>
      <c r="T21" s="294">
        <f t="shared" si="19"/>
        <v>51.09581567935998</v>
      </c>
      <c r="U21" s="294">
        <f>Сят!C11</f>
        <v>0</v>
      </c>
      <c r="V21" s="298">
        <f>Сят!D11</f>
        <v>-29.126809999999999</v>
      </c>
      <c r="W21" s="294" t="e">
        <f t="shared" si="20"/>
        <v>#DIV/0!</v>
      </c>
      <c r="X21" s="309">
        <f>Сят!C13</f>
        <v>50</v>
      </c>
      <c r="Y21" s="309">
        <f>Сят!D13</f>
        <v>93.098699999999994</v>
      </c>
      <c r="Z21" s="301">
        <f t="shared" si="21"/>
        <v>186.19739999999999</v>
      </c>
      <c r="AA21" s="309">
        <f>Сят!C15</f>
        <v>150</v>
      </c>
      <c r="AB21" s="300">
        <f>Сят!D15</f>
        <v>15.34027</v>
      </c>
      <c r="AC21" s="301">
        <f t="shared" si="22"/>
        <v>10.226846666666667</v>
      </c>
      <c r="AD21" s="309">
        <f>Сят!C16</f>
        <v>905</v>
      </c>
      <c r="AE21" s="309">
        <f>Сят!D16</f>
        <v>197.45725999999999</v>
      </c>
      <c r="AF21" s="301">
        <f t="shared" si="5"/>
        <v>21.818481767955799</v>
      </c>
      <c r="AG21" s="301">
        <f>Сят!C18</f>
        <v>4</v>
      </c>
      <c r="AH21" s="301">
        <f>Сят!D18</f>
        <v>2.5</v>
      </c>
      <c r="AI21" s="301">
        <f t="shared" si="23"/>
        <v>62.5</v>
      </c>
      <c r="AJ21" s="301">
        <f>Сят!C22</f>
        <v>0</v>
      </c>
      <c r="AK21" s="301">
        <f>Сят!D20</f>
        <v>0</v>
      </c>
      <c r="AL21" s="301" t="e">
        <f t="shared" si="6"/>
        <v>#DIV/0!</v>
      </c>
      <c r="AM21" s="309">
        <v>0</v>
      </c>
      <c r="AN21" s="309">
        <v>0</v>
      </c>
      <c r="AO21" s="301" t="e">
        <f t="shared" si="7"/>
        <v>#DIV/0!</v>
      </c>
      <c r="AP21" s="309">
        <f>Сят!C27</f>
        <v>445.45299999999997</v>
      </c>
      <c r="AQ21" s="310">
        <f>Сят!D27</f>
        <v>131.88999999999999</v>
      </c>
      <c r="AR21" s="301">
        <f t="shared" si="24"/>
        <v>29.608061905520895</v>
      </c>
      <c r="AS21" s="303">
        <f>Сят!C28</f>
        <v>6.7</v>
      </c>
      <c r="AT21" s="310">
        <f>Сят!D28</f>
        <v>3.9513600000000002</v>
      </c>
      <c r="AU21" s="301">
        <f t="shared" si="25"/>
        <v>58.975522388059701</v>
      </c>
      <c r="AV21" s="309"/>
      <c r="AW21" s="309"/>
      <c r="AX21" s="301" t="e">
        <f t="shared" si="26"/>
        <v>#DIV/0!</v>
      </c>
      <c r="AY21" s="301">
        <f>Сят!C30</f>
        <v>0</v>
      </c>
      <c r="AZ21" s="304">
        <f>Сят!D30</f>
        <v>2.5085799999999998</v>
      </c>
      <c r="BA21" s="301" t="e">
        <f t="shared" si="27"/>
        <v>#DIV/0!</v>
      </c>
      <c r="BB21" s="301"/>
      <c r="BC21" s="301"/>
      <c r="BD21" s="301"/>
      <c r="BE21" s="301">
        <f>Сят!C33</f>
        <v>0</v>
      </c>
      <c r="BF21" s="301">
        <f>Сят!D31</f>
        <v>4.1894999999999998</v>
      </c>
      <c r="BG21" s="301" t="e">
        <f t="shared" si="28"/>
        <v>#DIV/0!</v>
      </c>
      <c r="BH21" s="301"/>
      <c r="BI21" s="301"/>
      <c r="BJ21" s="301" t="e">
        <f t="shared" si="29"/>
        <v>#DIV/0!</v>
      </c>
      <c r="BK21" s="301"/>
      <c r="BL21" s="301"/>
      <c r="BM21" s="301"/>
      <c r="BN21" s="301">
        <f>Сят!C34</f>
        <v>0</v>
      </c>
      <c r="BO21" s="301">
        <f>Сят!D34</f>
        <v>0</v>
      </c>
      <c r="BP21" s="294" t="e">
        <f t="shared" si="30"/>
        <v>#DIV/0!</v>
      </c>
      <c r="BQ21" s="301">
        <f>Сят!C36</f>
        <v>0</v>
      </c>
      <c r="BR21" s="465">
        <f>Сят!D36</f>
        <v>0</v>
      </c>
      <c r="BS21" s="301" t="e">
        <f t="shared" si="31"/>
        <v>#DIV/0!</v>
      </c>
      <c r="BT21" s="301"/>
      <c r="BU21" s="301"/>
      <c r="BV21" s="311" t="e">
        <f t="shared" si="32"/>
        <v>#DIV/0!</v>
      </c>
      <c r="BW21" s="311"/>
      <c r="BX21" s="311"/>
      <c r="BY21" s="311" t="e">
        <f t="shared" si="33"/>
        <v>#DIV/0!</v>
      </c>
      <c r="BZ21" s="484">
        <f t="shared" si="34"/>
        <v>12852.60795</v>
      </c>
      <c r="CA21" s="299">
        <f t="shared" si="35"/>
        <v>2660.5823599999999</v>
      </c>
      <c r="CB21" s="301">
        <f t="shared" si="54"/>
        <v>20.700719809943319</v>
      </c>
      <c r="CC21" s="301">
        <f>Сят!C41</f>
        <v>3036.7</v>
      </c>
      <c r="CD21" s="301">
        <f>Сят!D41</f>
        <v>1771.3779999999999</v>
      </c>
      <c r="CE21" s="301">
        <f t="shared" si="36"/>
        <v>58.332334441992948</v>
      </c>
      <c r="CF21" s="301">
        <f>Сят!C42</f>
        <v>0</v>
      </c>
      <c r="CG21" s="301">
        <f>Сят!D42</f>
        <v>0</v>
      </c>
      <c r="CH21" s="301" t="e">
        <f t="shared" si="37"/>
        <v>#DIV/0!</v>
      </c>
      <c r="CI21" s="301">
        <f>Сят!C43</f>
        <v>5259.6943799999999</v>
      </c>
      <c r="CJ21" s="301">
        <f>Сят!D43</f>
        <v>350.77321000000001</v>
      </c>
      <c r="CK21" s="301">
        <f t="shared" si="8"/>
        <v>6.6690796966039692</v>
      </c>
      <c r="CL21" s="301">
        <f>Сят!C44</f>
        <v>183.66300000000001</v>
      </c>
      <c r="CM21" s="301">
        <f>Сят!D44</f>
        <v>105.1999</v>
      </c>
      <c r="CN21" s="301">
        <f t="shared" si="9"/>
        <v>57.278766000773153</v>
      </c>
      <c r="CO21" s="481">
        <f>Сят!C48</f>
        <v>3912</v>
      </c>
      <c r="CP21" s="301">
        <f>Сят!D48</f>
        <v>0</v>
      </c>
      <c r="CQ21" s="294">
        <f t="shared" si="38"/>
        <v>0</v>
      </c>
      <c r="CR21" s="313">
        <f>Сят!C49</f>
        <v>460.55056999999999</v>
      </c>
      <c r="CS21" s="301">
        <f>Сят!D49</f>
        <v>433.23124999999999</v>
      </c>
      <c r="CT21" s="301">
        <f t="shared" si="10"/>
        <v>94.068117210233822</v>
      </c>
      <c r="CU21" s="301"/>
      <c r="CV21" s="301">
        <f>Сят!D50</f>
        <v>0</v>
      </c>
      <c r="CW21" s="301"/>
      <c r="CX21" s="309"/>
      <c r="CY21" s="309"/>
      <c r="CZ21" s="301" t="e">
        <f t="shared" si="39"/>
        <v>#DIV/0!</v>
      </c>
      <c r="DA21" s="301"/>
      <c r="DB21" s="301"/>
      <c r="DC21" s="301"/>
      <c r="DD21" s="301"/>
      <c r="DE21" s="301"/>
      <c r="DF21" s="301"/>
      <c r="DG21" s="303">
        <f t="shared" si="40"/>
        <v>15670.80746</v>
      </c>
      <c r="DH21" s="303">
        <f t="shared" si="40"/>
        <v>2908.8054499999998</v>
      </c>
      <c r="DI21" s="301">
        <f t="shared" si="41"/>
        <v>18.561937267270846</v>
      </c>
      <c r="DJ21" s="309">
        <f t="shared" si="42"/>
        <v>1499.001</v>
      </c>
      <c r="DK21" s="309">
        <f>Сят!D56</f>
        <v>783.88064999999995</v>
      </c>
      <c r="DL21" s="301">
        <f t="shared" si="43"/>
        <v>52.293537495972316</v>
      </c>
      <c r="DM21" s="301">
        <f>Сят!C58</f>
        <v>1396.2</v>
      </c>
      <c r="DN21" s="301">
        <f>Сят!D58</f>
        <v>731.58064999999999</v>
      </c>
      <c r="DO21" s="301">
        <f t="shared" si="44"/>
        <v>52.397983813207269</v>
      </c>
      <c r="DP21" s="301">
        <f>Сят!C61</f>
        <v>42</v>
      </c>
      <c r="DQ21" s="301">
        <f>Сят!D61</f>
        <v>0</v>
      </c>
      <c r="DR21" s="301">
        <f t="shared" si="45"/>
        <v>0</v>
      </c>
      <c r="DS21" s="301">
        <f>Сят!C62</f>
        <v>5</v>
      </c>
      <c r="DT21" s="301">
        <f>Сят!D62</f>
        <v>0</v>
      </c>
      <c r="DU21" s="301">
        <f t="shared" si="46"/>
        <v>0</v>
      </c>
      <c r="DV21" s="301">
        <f>Сят!C63</f>
        <v>55.801000000000002</v>
      </c>
      <c r="DW21" s="301">
        <f>Сят!D63</f>
        <v>52.3</v>
      </c>
      <c r="DX21" s="301">
        <f t="shared" si="47"/>
        <v>93.72591889034247</v>
      </c>
      <c r="DY21" s="301">
        <f>Сят!C65</f>
        <v>180.68299999999999</v>
      </c>
      <c r="DZ21" s="301">
        <f>Сят!D65</f>
        <v>94.940029999999993</v>
      </c>
      <c r="EA21" s="301">
        <f t="shared" si="48"/>
        <v>52.545081717704491</v>
      </c>
      <c r="EB21" s="301">
        <f>Сят!C66</f>
        <v>6</v>
      </c>
      <c r="EC21" s="301">
        <f>Сят!D66</f>
        <v>0</v>
      </c>
      <c r="ED21" s="301">
        <f t="shared" si="49"/>
        <v>0</v>
      </c>
      <c r="EE21" s="309">
        <f>Сят!C72</f>
        <v>6812.16705</v>
      </c>
      <c r="EF21" s="309">
        <f>Сят!D72</f>
        <v>218.529</v>
      </c>
      <c r="EG21" s="301">
        <f t="shared" si="50"/>
        <v>3.2079219196481685</v>
      </c>
      <c r="EH21" s="309">
        <f>Сят!C77</f>
        <v>5033.6564099999996</v>
      </c>
      <c r="EI21" s="309">
        <f>Сят!D77</f>
        <v>874.81218000000001</v>
      </c>
      <c r="EJ21" s="301">
        <f t="shared" si="51"/>
        <v>17.379258907343658</v>
      </c>
      <c r="EK21" s="309">
        <f>Сят!C81</f>
        <v>2137.3000000000002</v>
      </c>
      <c r="EL21" s="314">
        <f>Сят!D81</f>
        <v>935.67659000000003</v>
      </c>
      <c r="EM21" s="301">
        <f t="shared" si="11"/>
        <v>43.778439620081414</v>
      </c>
      <c r="EN21" s="301">
        <f>Сят!C83</f>
        <v>0</v>
      </c>
      <c r="EO21" s="301">
        <f>Сят!D83</f>
        <v>0</v>
      </c>
      <c r="EP21" s="301" t="e">
        <f t="shared" si="12"/>
        <v>#DIV/0!</v>
      </c>
      <c r="EQ21" s="315">
        <f>Сят!C88</f>
        <v>2</v>
      </c>
      <c r="ER21" s="315">
        <f>Сят!D88</f>
        <v>0.96699999999999997</v>
      </c>
      <c r="ES21" s="301">
        <f t="shared" si="52"/>
        <v>48.35</v>
      </c>
      <c r="ET21" s="301">
        <f>Сят!C94</f>
        <v>0</v>
      </c>
      <c r="EU21" s="301">
        <f>Сят!D94</f>
        <v>0</v>
      </c>
      <c r="EV21" s="294" t="e">
        <f t="shared" si="53"/>
        <v>#DIV/0!</v>
      </c>
      <c r="EW21" s="308">
        <f t="shared" si="13"/>
        <v>-509.50650999999925</v>
      </c>
      <c r="EX21" s="308">
        <f t="shared" si="14"/>
        <v>575.59789000000001</v>
      </c>
      <c r="EY21" s="294">
        <f t="shared" si="55"/>
        <v>-112.97164583824471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40">
        <v>9</v>
      </c>
      <c r="B22" s="341" t="s">
        <v>297</v>
      </c>
      <c r="C22" s="318">
        <f t="shared" si="0"/>
        <v>8542.3996100000004</v>
      </c>
      <c r="D22" s="319">
        <f t="shared" si="1"/>
        <v>2354.0617199999997</v>
      </c>
      <c r="E22" s="304">
        <f t="shared" si="2"/>
        <v>27.557382321991369</v>
      </c>
      <c r="F22" s="295">
        <f t="shared" si="3"/>
        <v>2359</v>
      </c>
      <c r="G22" s="320">
        <f t="shared" si="4"/>
        <v>1028.0348199999999</v>
      </c>
      <c r="H22" s="304">
        <f t="shared" si="15"/>
        <v>43.579263247138613</v>
      </c>
      <c r="I22" s="303">
        <f>Тор!C6</f>
        <v>117.6</v>
      </c>
      <c r="J22" s="445">
        <f>Тор!D6</f>
        <v>60.898130000000002</v>
      </c>
      <c r="K22" s="304">
        <f t="shared" si="16"/>
        <v>51.784124149659874</v>
      </c>
      <c r="L22" s="304">
        <f>Тор!C8</f>
        <v>315.67</v>
      </c>
      <c r="M22" s="304">
        <f>Тор!D8</f>
        <v>204.19378</v>
      </c>
      <c r="N22" s="304">
        <f t="shared" si="17"/>
        <v>64.685836474799629</v>
      </c>
      <c r="O22" s="304">
        <f>Тор!C9</f>
        <v>3.39</v>
      </c>
      <c r="P22" s="453">
        <f>Тор!D9</f>
        <v>1.3340700000000001</v>
      </c>
      <c r="Q22" s="304">
        <f t="shared" si="18"/>
        <v>39.353097345132745</v>
      </c>
      <c r="R22" s="304">
        <f>Тор!C10</f>
        <v>527.24</v>
      </c>
      <c r="S22" s="304">
        <f>Тор!D10</f>
        <v>269.39559000000003</v>
      </c>
      <c r="T22" s="304">
        <f t="shared" si="19"/>
        <v>51.095438509976489</v>
      </c>
      <c r="U22" s="304">
        <f>Тор!C11</f>
        <v>0</v>
      </c>
      <c r="V22" s="321">
        <f>Тор!D11</f>
        <v>-40.413440000000001</v>
      </c>
      <c r="W22" s="304" t="e">
        <f t="shared" si="20"/>
        <v>#DIV/0!</v>
      </c>
      <c r="X22" s="303">
        <f>Тор!C13</f>
        <v>30</v>
      </c>
      <c r="Y22" s="303">
        <f>Тор!D13</f>
        <v>33.21</v>
      </c>
      <c r="Z22" s="304">
        <f t="shared" si="21"/>
        <v>110.7</v>
      </c>
      <c r="AA22" s="303">
        <f>Тор!C15</f>
        <v>250</v>
      </c>
      <c r="AB22" s="300">
        <f>Тор!D15</f>
        <v>9.9109999999999996</v>
      </c>
      <c r="AC22" s="304">
        <f t="shared" si="22"/>
        <v>3.9643999999999999</v>
      </c>
      <c r="AD22" s="303">
        <f>Тор!C16</f>
        <v>388</v>
      </c>
      <c r="AE22" s="303">
        <f>Тор!D16</f>
        <v>47.73</v>
      </c>
      <c r="AF22" s="304">
        <f t="shared" si="5"/>
        <v>12.301546391752577</v>
      </c>
      <c r="AG22" s="304">
        <f>Тор!C18</f>
        <v>8</v>
      </c>
      <c r="AH22" s="304">
        <f>Тор!D18</f>
        <v>3.6</v>
      </c>
      <c r="AI22" s="304">
        <f t="shared" si="23"/>
        <v>45</v>
      </c>
      <c r="AJ22" s="304"/>
      <c r="AK22" s="304">
        <f>Тор!D20</f>
        <v>0</v>
      </c>
      <c r="AL22" s="304" t="e">
        <f t="shared" si="6"/>
        <v>#DIV/0!</v>
      </c>
      <c r="AM22" s="303">
        <v>0</v>
      </c>
      <c r="AN22" s="303">
        <v>0</v>
      </c>
      <c r="AO22" s="304" t="e">
        <f t="shared" si="7"/>
        <v>#DIV/0!</v>
      </c>
      <c r="AP22" s="303">
        <f>Тор!C27</f>
        <v>592.1</v>
      </c>
      <c r="AQ22" s="300">
        <f>Тор!D27</f>
        <v>372.95</v>
      </c>
      <c r="AR22" s="304">
        <f t="shared" si="24"/>
        <v>62.987671001520006</v>
      </c>
      <c r="AS22" s="303">
        <f>Тор!C28</f>
        <v>77</v>
      </c>
      <c r="AT22" s="300">
        <f>Тор!D28</f>
        <v>39.062869999999997</v>
      </c>
      <c r="AU22" s="304">
        <f t="shared" si="25"/>
        <v>50.730999999999995</v>
      </c>
      <c r="AV22" s="303"/>
      <c r="AW22" s="303"/>
      <c r="AX22" s="304" t="e">
        <f t="shared" si="26"/>
        <v>#DIV/0!</v>
      </c>
      <c r="AY22" s="304">
        <f>Тор!C29</f>
        <v>50</v>
      </c>
      <c r="AZ22" s="304">
        <f>Тор!D29</f>
        <v>19.16282</v>
      </c>
      <c r="BA22" s="304">
        <f t="shared" si="27"/>
        <v>38.32564</v>
      </c>
      <c r="BB22" s="304"/>
      <c r="BC22" s="304"/>
      <c r="BD22" s="304"/>
      <c r="BE22" s="304">
        <f>Тор!C34+Тор!C33</f>
        <v>0</v>
      </c>
      <c r="BF22" s="304">
        <f>Тор!D32</f>
        <v>0</v>
      </c>
      <c r="BG22" s="304" t="e">
        <f t="shared" si="28"/>
        <v>#DIV/0!</v>
      </c>
      <c r="BH22" s="304"/>
      <c r="BI22" s="304"/>
      <c r="BJ22" s="304" t="e">
        <f t="shared" si="29"/>
        <v>#DIV/0!</v>
      </c>
      <c r="BK22" s="304"/>
      <c r="BL22" s="304"/>
      <c r="BM22" s="304"/>
      <c r="BN22" s="304">
        <f>Тор!C35</f>
        <v>0</v>
      </c>
      <c r="BO22" s="304">
        <f>Тор!D35</f>
        <v>0</v>
      </c>
      <c r="BP22" s="294" t="e">
        <f t="shared" si="30"/>
        <v>#DIV/0!</v>
      </c>
      <c r="BQ22" s="304">
        <f>Тор!C37</f>
        <v>0</v>
      </c>
      <c r="BR22" s="466">
        <f>Тор!D37</f>
        <v>7</v>
      </c>
      <c r="BS22" s="304" t="e">
        <f t="shared" si="31"/>
        <v>#DIV/0!</v>
      </c>
      <c r="BT22" s="304"/>
      <c r="BU22" s="304"/>
      <c r="BV22" s="322" t="e">
        <f t="shared" si="32"/>
        <v>#DIV/0!</v>
      </c>
      <c r="BW22" s="322"/>
      <c r="BX22" s="322"/>
      <c r="BY22" s="322" t="e">
        <f t="shared" si="33"/>
        <v>#DIV/0!</v>
      </c>
      <c r="BZ22" s="485">
        <f t="shared" si="34"/>
        <v>6183.3996100000004</v>
      </c>
      <c r="CA22" s="299">
        <f t="shared" si="35"/>
        <v>1326.0269000000001</v>
      </c>
      <c r="CB22" s="304">
        <f t="shared" si="54"/>
        <v>21.444949115944329</v>
      </c>
      <c r="CC22" s="304">
        <f>Тор!C42</f>
        <v>1079.5</v>
      </c>
      <c r="CD22" s="304">
        <f>Тор!D42</f>
        <v>629.69899999999996</v>
      </c>
      <c r="CE22" s="304">
        <f t="shared" si="36"/>
        <v>58.332468735525701</v>
      </c>
      <c r="CF22" s="304">
        <f>Тор!C43</f>
        <v>100</v>
      </c>
      <c r="CG22" s="304">
        <f>Тор!D43</f>
        <v>50</v>
      </c>
      <c r="CH22" s="304">
        <f t="shared" si="37"/>
        <v>50</v>
      </c>
      <c r="CI22" s="304">
        <f>Тор!C44</f>
        <v>3258.511</v>
      </c>
      <c r="CJ22" s="304">
        <f>Тор!D44</f>
        <v>373.10199999999998</v>
      </c>
      <c r="CK22" s="304">
        <f t="shared" si="8"/>
        <v>11.450076430615088</v>
      </c>
      <c r="CL22" s="304">
        <f>Тор!C45</f>
        <v>183.66300000000001</v>
      </c>
      <c r="CM22" s="304">
        <f>Тор!D45</f>
        <v>105.1999</v>
      </c>
      <c r="CN22" s="304">
        <f t="shared" si="9"/>
        <v>57.278766000773153</v>
      </c>
      <c r="CO22" s="482">
        <f>Тор!C46</f>
        <v>1393.7</v>
      </c>
      <c r="CP22" s="304">
        <f>Тор!D46</f>
        <v>0</v>
      </c>
      <c r="CQ22" s="294">
        <f t="shared" si="38"/>
        <v>0</v>
      </c>
      <c r="CR22" s="321">
        <f>Тор!C48</f>
        <v>168.02561</v>
      </c>
      <c r="CS22" s="304">
        <f>Тор!D48</f>
        <v>168.02600000000001</v>
      </c>
      <c r="CT22" s="304">
        <f t="shared" si="10"/>
        <v>100.00023210747457</v>
      </c>
      <c r="CU22" s="304"/>
      <c r="CV22" s="304">
        <f>Тор!D49</f>
        <v>0</v>
      </c>
      <c r="CW22" s="304"/>
      <c r="CX22" s="303"/>
      <c r="CY22" s="303"/>
      <c r="CZ22" s="304" t="e">
        <f t="shared" si="39"/>
        <v>#DIV/0!</v>
      </c>
      <c r="DA22" s="304"/>
      <c r="DB22" s="304"/>
      <c r="DC22" s="304"/>
      <c r="DD22" s="304"/>
      <c r="DE22" s="304"/>
      <c r="DF22" s="304"/>
      <c r="DG22" s="303">
        <f t="shared" si="40"/>
        <v>9284.6120499999997</v>
      </c>
      <c r="DH22" s="303">
        <f t="shared" si="40"/>
        <v>2144.6141900000002</v>
      </c>
      <c r="DI22" s="304">
        <f t="shared" si="41"/>
        <v>23.098586978655725</v>
      </c>
      <c r="DJ22" s="303">
        <f t="shared" si="42"/>
        <v>1182.0170000000001</v>
      </c>
      <c r="DK22" s="303">
        <f t="shared" si="42"/>
        <v>615.89121999999998</v>
      </c>
      <c r="DL22" s="304">
        <f t="shared" si="43"/>
        <v>52.105106779344112</v>
      </c>
      <c r="DM22" s="304">
        <f>Тор!C58</f>
        <v>1145.7</v>
      </c>
      <c r="DN22" s="304">
        <f>Тор!D58</f>
        <v>614.89121999999998</v>
      </c>
      <c r="DO22" s="304">
        <f t="shared" si="44"/>
        <v>53.669478921183554</v>
      </c>
      <c r="DP22" s="304">
        <f>Тор!C61</f>
        <v>28</v>
      </c>
      <c r="DQ22" s="304">
        <f>Тор!D61</f>
        <v>0</v>
      </c>
      <c r="DR22" s="304">
        <f t="shared" si="45"/>
        <v>0</v>
      </c>
      <c r="DS22" s="304">
        <f>Тор!C62</f>
        <v>5</v>
      </c>
      <c r="DT22" s="304">
        <f>Тор!D62</f>
        <v>0</v>
      </c>
      <c r="DU22" s="304">
        <f t="shared" si="46"/>
        <v>0</v>
      </c>
      <c r="DV22" s="304">
        <f>Тор!C63</f>
        <v>3.3170000000000002</v>
      </c>
      <c r="DW22" s="304">
        <f>Тор!D63</f>
        <v>1</v>
      </c>
      <c r="DX22" s="304">
        <f t="shared" si="47"/>
        <v>30.147723846849562</v>
      </c>
      <c r="DY22" s="304">
        <f>Тор!C65</f>
        <v>180.68299999999999</v>
      </c>
      <c r="DZ22" s="304">
        <f>+Тор!D64</f>
        <v>105.17292999999999</v>
      </c>
      <c r="EA22" s="304">
        <f t="shared" si="48"/>
        <v>58.208536497622909</v>
      </c>
      <c r="EB22" s="304">
        <f>Тор!C66</f>
        <v>6</v>
      </c>
      <c r="EC22" s="304">
        <f>Тор!D66</f>
        <v>0</v>
      </c>
      <c r="ED22" s="304">
        <f t="shared" si="49"/>
        <v>0</v>
      </c>
      <c r="EE22" s="303">
        <f>Тор!C72</f>
        <v>5056.9586900000004</v>
      </c>
      <c r="EF22" s="303">
        <f>Тор!D72</f>
        <v>442.767</v>
      </c>
      <c r="EG22" s="304">
        <f t="shared" si="50"/>
        <v>8.7555985156762279</v>
      </c>
      <c r="EH22" s="303">
        <f>Тор!C78</f>
        <v>1706.8533600000001</v>
      </c>
      <c r="EI22" s="303">
        <f>Тор!D78</f>
        <v>134.76203999999998</v>
      </c>
      <c r="EJ22" s="304">
        <f t="shared" si="51"/>
        <v>7.8953496040222211</v>
      </c>
      <c r="EK22" s="303">
        <f>Тор!C82</f>
        <v>1150.0999999999999</v>
      </c>
      <c r="EL22" s="323">
        <f>Тор!D82</f>
        <v>846.02099999999996</v>
      </c>
      <c r="EM22" s="304">
        <f t="shared" si="11"/>
        <v>73.560646900269546</v>
      </c>
      <c r="EN22" s="304">
        <f>Тор!C84</f>
        <v>0</v>
      </c>
      <c r="EO22" s="304">
        <f>Тор!D84</f>
        <v>0</v>
      </c>
      <c r="EP22" s="304" t="e">
        <f t="shared" si="12"/>
        <v>#DIV/0!</v>
      </c>
      <c r="EQ22" s="320">
        <f>Тор!C96</f>
        <v>2</v>
      </c>
      <c r="ER22" s="320">
        <f>Тор!D96</f>
        <v>0</v>
      </c>
      <c r="ES22" s="304">
        <f t="shared" si="52"/>
        <v>0</v>
      </c>
      <c r="ET22" s="304">
        <f>Тор!C94</f>
        <v>0</v>
      </c>
      <c r="EU22" s="304">
        <f>Тор!D94</f>
        <v>0</v>
      </c>
      <c r="EV22" s="304" t="e">
        <f t="shared" si="53"/>
        <v>#DIV/0!</v>
      </c>
      <c r="EW22" s="324">
        <f t="shared" si="13"/>
        <v>-742.21243999999933</v>
      </c>
      <c r="EX22" s="324">
        <f t="shared" si="14"/>
        <v>209.44752999999946</v>
      </c>
      <c r="EY22" s="304">
        <f t="shared" si="55"/>
        <v>-28.219350513715408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7">
        <v>10</v>
      </c>
      <c r="B23" s="339" t="s">
        <v>298</v>
      </c>
      <c r="C23" s="292">
        <f t="shared" si="0"/>
        <v>5577.1485900000007</v>
      </c>
      <c r="D23" s="293">
        <f t="shared" si="1"/>
        <v>2325.7901999999999</v>
      </c>
      <c r="E23" s="301">
        <f t="shared" si="2"/>
        <v>41.702137973698846</v>
      </c>
      <c r="F23" s="295">
        <f t="shared" si="3"/>
        <v>1117.5999999999999</v>
      </c>
      <c r="G23" s="295">
        <f t="shared" si="4"/>
        <v>328.959</v>
      </c>
      <c r="H23" s="301">
        <f t="shared" si="15"/>
        <v>29.434413027916968</v>
      </c>
      <c r="I23" s="309">
        <f>Хор!C6</f>
        <v>74.3</v>
      </c>
      <c r="J23" s="445">
        <f>Хор!D6</f>
        <v>29.270810000000001</v>
      </c>
      <c r="K23" s="301">
        <f t="shared" si="16"/>
        <v>39.39543741588156</v>
      </c>
      <c r="L23" s="301">
        <f>Хор!C8</f>
        <v>144.09</v>
      </c>
      <c r="M23" s="301">
        <f>Хор!D8</f>
        <v>93.205550000000002</v>
      </c>
      <c r="N23" s="294">
        <f t="shared" si="17"/>
        <v>64.685647858977021</v>
      </c>
      <c r="O23" s="294">
        <f>Хор!C9</f>
        <v>1.55</v>
      </c>
      <c r="P23" s="329">
        <f>Хор!D9</f>
        <v>0.60894000000000004</v>
      </c>
      <c r="Q23" s="294">
        <f t="shared" si="18"/>
        <v>39.286451612903228</v>
      </c>
      <c r="R23" s="294">
        <f>Хор!C10</f>
        <v>240.66</v>
      </c>
      <c r="S23" s="294">
        <f>Хор!D10</f>
        <v>122.96738000000001</v>
      </c>
      <c r="T23" s="294">
        <f t="shared" si="19"/>
        <v>51.095894623119754</v>
      </c>
      <c r="U23" s="294">
        <f>Хор!C11</f>
        <v>0</v>
      </c>
      <c r="V23" s="298">
        <f>Хор!D11</f>
        <v>-18.44697</v>
      </c>
      <c r="W23" s="294" t="e">
        <f t="shared" si="20"/>
        <v>#DIV/0!</v>
      </c>
      <c r="X23" s="309">
        <f>Хор!C13</f>
        <v>5</v>
      </c>
      <c r="Y23" s="309">
        <f>Хор!D13</f>
        <v>7.4422300000000003</v>
      </c>
      <c r="Z23" s="301">
        <f t="shared" si="21"/>
        <v>148.84460000000001</v>
      </c>
      <c r="AA23" s="309">
        <f>Хор!C15</f>
        <v>190</v>
      </c>
      <c r="AB23" s="300">
        <f>Хор!D15</f>
        <v>3.97973</v>
      </c>
      <c r="AC23" s="301">
        <f t="shared" si="22"/>
        <v>2.0945947368421054</v>
      </c>
      <c r="AD23" s="309">
        <f>Хор!C16</f>
        <v>380</v>
      </c>
      <c r="AE23" s="309">
        <f>Хор!D16</f>
        <v>42.328240000000001</v>
      </c>
      <c r="AF23" s="301">
        <f t="shared" si="5"/>
        <v>11.13901052631579</v>
      </c>
      <c r="AG23" s="301">
        <f>Хор!C18</f>
        <v>5</v>
      </c>
      <c r="AH23" s="301">
        <f>Хор!D18</f>
        <v>2.2000000000000002</v>
      </c>
      <c r="AI23" s="301">
        <f t="shared" si="23"/>
        <v>44.000000000000007</v>
      </c>
      <c r="AJ23" s="301"/>
      <c r="AK23" s="301"/>
      <c r="AL23" s="301" t="e">
        <f t="shared" si="6"/>
        <v>#DIV/0!</v>
      </c>
      <c r="AM23" s="309">
        <v>0</v>
      </c>
      <c r="AN23" s="309">
        <v>0</v>
      </c>
      <c r="AO23" s="301" t="e">
        <f t="shared" si="7"/>
        <v>#DIV/0!</v>
      </c>
      <c r="AP23" s="309">
        <f>Хор!C27</f>
        <v>77</v>
      </c>
      <c r="AQ23" s="310">
        <f>Хор!D27</f>
        <v>45.257860000000001</v>
      </c>
      <c r="AR23" s="301">
        <f t="shared" si="24"/>
        <v>58.776441558441562</v>
      </c>
      <c r="AS23" s="303">
        <f>Хор!C28</f>
        <v>0</v>
      </c>
      <c r="AT23" s="310">
        <f>Хор!D28</f>
        <v>0</v>
      </c>
      <c r="AU23" s="301" t="e">
        <f t="shared" si="25"/>
        <v>#DIV/0!</v>
      </c>
      <c r="AV23" s="309"/>
      <c r="AW23" s="309"/>
      <c r="AX23" s="301" t="e">
        <f t="shared" si="26"/>
        <v>#DIV/0!</v>
      </c>
      <c r="AY23" s="301">
        <f>Хор!C29</f>
        <v>0</v>
      </c>
      <c r="AZ23" s="304">
        <f>Хор!D29</f>
        <v>0</v>
      </c>
      <c r="BA23" s="301" t="e">
        <f t="shared" si="27"/>
        <v>#DIV/0!</v>
      </c>
      <c r="BB23" s="301"/>
      <c r="BC23" s="301"/>
      <c r="BD23" s="301"/>
      <c r="BE23" s="301">
        <f>Хор!C33</f>
        <v>0</v>
      </c>
      <c r="BF23" s="301">
        <f>Хор!D33</f>
        <v>0</v>
      </c>
      <c r="BG23" s="301" t="e">
        <f t="shared" si="28"/>
        <v>#DIV/0!</v>
      </c>
      <c r="BH23" s="301"/>
      <c r="BI23" s="301"/>
      <c r="BJ23" s="301" t="e">
        <f t="shared" si="29"/>
        <v>#DIV/0!</v>
      </c>
      <c r="BK23" s="301"/>
      <c r="BL23" s="301"/>
      <c r="BM23" s="301"/>
      <c r="BN23" s="301"/>
      <c r="BO23" s="301">
        <f>SUM(Хор!D34)</f>
        <v>0.14523</v>
      </c>
      <c r="BP23" s="294" t="e">
        <f t="shared" si="30"/>
        <v>#DIV/0!</v>
      </c>
      <c r="BQ23" s="301">
        <f>Хор!C36</f>
        <v>0</v>
      </c>
      <c r="BR23" s="465">
        <f>Хор!D36</f>
        <v>0</v>
      </c>
      <c r="BS23" s="301" t="e">
        <f t="shared" si="31"/>
        <v>#DIV/0!</v>
      </c>
      <c r="BT23" s="301"/>
      <c r="BU23" s="301"/>
      <c r="BV23" s="311" t="e">
        <f t="shared" si="32"/>
        <v>#DIV/0!</v>
      </c>
      <c r="BW23" s="311"/>
      <c r="BX23" s="311"/>
      <c r="BY23" s="311" t="e">
        <f t="shared" si="33"/>
        <v>#DIV/0!</v>
      </c>
      <c r="BZ23" s="484">
        <f t="shared" si="34"/>
        <v>4459.5485900000003</v>
      </c>
      <c r="CA23" s="299">
        <f t="shared" si="35"/>
        <v>1996.8312000000001</v>
      </c>
      <c r="CB23" s="301">
        <f t="shared" si="54"/>
        <v>44.776531967330804</v>
      </c>
      <c r="CC23" s="301">
        <f>Хор!C41</f>
        <v>1358.5</v>
      </c>
      <c r="CD23" s="301">
        <f>Хор!D41</f>
        <v>792.44200000000001</v>
      </c>
      <c r="CE23" s="301">
        <f t="shared" si="36"/>
        <v>58.33213102686787</v>
      </c>
      <c r="CF23" s="301">
        <f>Хор!C43</f>
        <v>466</v>
      </c>
      <c r="CG23" s="301">
        <f>Хор!D43</f>
        <v>233</v>
      </c>
      <c r="CH23" s="301">
        <f t="shared" si="37"/>
        <v>50</v>
      </c>
      <c r="CI23" s="301">
        <f>Хор!C44</f>
        <v>2021.97</v>
      </c>
      <c r="CJ23" s="301">
        <f>Хор!D44</f>
        <v>798.78880000000004</v>
      </c>
      <c r="CK23" s="301">
        <f t="shared" si="8"/>
        <v>39.505472385841536</v>
      </c>
      <c r="CL23" s="301">
        <f>Хор!C45</f>
        <v>93.322000000000003</v>
      </c>
      <c r="CM23" s="301">
        <f>Хор!D45</f>
        <v>52.6004</v>
      </c>
      <c r="CN23" s="301">
        <f t="shared" si="9"/>
        <v>56.364415679046743</v>
      </c>
      <c r="CO23" s="481">
        <f>Хор!C46</f>
        <v>400</v>
      </c>
      <c r="CP23" s="301">
        <f>Хор!D46</f>
        <v>0</v>
      </c>
      <c r="CQ23" s="294">
        <f t="shared" si="38"/>
        <v>0</v>
      </c>
      <c r="CR23" s="313">
        <f>Хор!C47</f>
        <v>119.75659</v>
      </c>
      <c r="CS23" s="301">
        <f>Хор!D47</f>
        <v>120</v>
      </c>
      <c r="CT23" s="301">
        <f t="shared" si="10"/>
        <v>100.20325395036716</v>
      </c>
      <c r="CU23" s="301"/>
      <c r="CV23" s="301"/>
      <c r="CW23" s="301"/>
      <c r="CX23" s="309"/>
      <c r="CY23" s="309"/>
      <c r="CZ23" s="301" t="e">
        <f t="shared" si="39"/>
        <v>#DIV/0!</v>
      </c>
      <c r="DA23" s="301"/>
      <c r="DB23" s="301"/>
      <c r="DC23" s="301"/>
      <c r="DD23" s="301"/>
      <c r="DE23" s="301">
        <f>Хор!D50</f>
        <v>0</v>
      </c>
      <c r="DF23" s="301"/>
      <c r="DG23" s="303">
        <f t="shared" si="40"/>
        <v>6094.8088399999997</v>
      </c>
      <c r="DH23" s="303">
        <f t="shared" si="40"/>
        <v>2501.9749200000001</v>
      </c>
      <c r="DI23" s="301">
        <f t="shared" si="41"/>
        <v>41.050917029253377</v>
      </c>
      <c r="DJ23" s="309">
        <f t="shared" si="42"/>
        <v>1050.9929999999999</v>
      </c>
      <c r="DK23" s="309">
        <f t="shared" si="42"/>
        <v>597.52623000000006</v>
      </c>
      <c r="DL23" s="301">
        <f t="shared" si="43"/>
        <v>56.853492839628814</v>
      </c>
      <c r="DM23" s="301">
        <f>Хор!C58</f>
        <v>1019.8</v>
      </c>
      <c r="DN23" s="301">
        <f>Хор!D58</f>
        <v>592.02623000000006</v>
      </c>
      <c r="DO23" s="301">
        <f t="shared" si="44"/>
        <v>58.053170229456761</v>
      </c>
      <c r="DP23" s="301">
        <f>Хор!C61</f>
        <v>19</v>
      </c>
      <c r="DQ23" s="301">
        <f>Хор!D61</f>
        <v>0</v>
      </c>
      <c r="DR23" s="301">
        <f t="shared" si="45"/>
        <v>0</v>
      </c>
      <c r="DS23" s="301">
        <f>Хор!C62</f>
        <v>5</v>
      </c>
      <c r="DT23" s="301">
        <f>Хор!D62</f>
        <v>0</v>
      </c>
      <c r="DU23" s="301">
        <f t="shared" si="46"/>
        <v>0</v>
      </c>
      <c r="DV23" s="301">
        <f>Хор!C63</f>
        <v>7.1929999999999996</v>
      </c>
      <c r="DW23" s="301">
        <f>Хор!D63</f>
        <v>5.5</v>
      </c>
      <c r="DX23" s="301">
        <f t="shared" si="47"/>
        <v>76.463228138467954</v>
      </c>
      <c r="DY23" s="301">
        <f>Хор!C65</f>
        <v>90.341999999999999</v>
      </c>
      <c r="DZ23" s="301">
        <f>Хор!D65</f>
        <v>52.939630000000001</v>
      </c>
      <c r="EA23" s="301">
        <f t="shared" si="48"/>
        <v>58.59913440038963</v>
      </c>
      <c r="EB23" s="301">
        <f>Хор!C66</f>
        <v>7</v>
      </c>
      <c r="EC23" s="301">
        <f>Хор!D66</f>
        <v>0</v>
      </c>
      <c r="ED23" s="301">
        <f t="shared" si="49"/>
        <v>0</v>
      </c>
      <c r="EE23" s="309">
        <f>Хор!C72</f>
        <v>1925.04234</v>
      </c>
      <c r="EF23" s="309">
        <f>Хор!D72</f>
        <v>830.68811000000005</v>
      </c>
      <c r="EG23" s="301">
        <f t="shared" si="50"/>
        <v>43.151679978114146</v>
      </c>
      <c r="EH23" s="309">
        <f>Хор!C77</f>
        <v>1771.2705000000001</v>
      </c>
      <c r="EI23" s="309">
        <f>Хор!D77</f>
        <v>454</v>
      </c>
      <c r="EJ23" s="301">
        <f t="shared" si="51"/>
        <v>25.631319439916151</v>
      </c>
      <c r="EK23" s="309">
        <f>Хор!C81</f>
        <v>1248.1610000000001</v>
      </c>
      <c r="EL23" s="314">
        <f>Хор!D81</f>
        <v>566.82095000000004</v>
      </c>
      <c r="EM23" s="301">
        <f t="shared" si="11"/>
        <v>45.41248685065468</v>
      </c>
      <c r="EN23" s="301">
        <f>Хор!C83</f>
        <v>0</v>
      </c>
      <c r="EO23" s="301">
        <f>Хор!D83</f>
        <v>0</v>
      </c>
      <c r="EP23" s="301" t="e">
        <f t="shared" si="12"/>
        <v>#DIV/0!</v>
      </c>
      <c r="EQ23" s="315">
        <f>Хор!C88</f>
        <v>2</v>
      </c>
      <c r="ER23" s="315">
        <f>Хор!D88</f>
        <v>0</v>
      </c>
      <c r="ES23" s="301">
        <f t="shared" si="52"/>
        <v>0</v>
      </c>
      <c r="ET23" s="301">
        <f>Хор!C94</f>
        <v>0</v>
      </c>
      <c r="EU23" s="301">
        <f>Хор!D94</f>
        <v>0</v>
      </c>
      <c r="EV23" s="294" t="e">
        <f t="shared" si="53"/>
        <v>#DIV/0!</v>
      </c>
      <c r="EW23" s="308">
        <f t="shared" si="13"/>
        <v>-517.660249999999</v>
      </c>
      <c r="EX23" s="308">
        <f t="shared" si="14"/>
        <v>-176.1847200000002</v>
      </c>
      <c r="EY23" s="294">
        <f t="shared" si="55"/>
        <v>34.034817237754019</v>
      </c>
      <c r="EZ23" s="164"/>
      <c r="FA23" s="165"/>
      <c r="FC23" s="165"/>
    </row>
    <row r="24" spans="1:170" s="253" customFormat="1" ht="25.5" customHeight="1">
      <c r="A24" s="342">
        <v>11</v>
      </c>
      <c r="B24" s="339" t="s">
        <v>299</v>
      </c>
      <c r="C24" s="316">
        <f t="shared" si="0"/>
        <v>11602.67</v>
      </c>
      <c r="D24" s="293">
        <f t="shared" si="1"/>
        <v>1850.7290900000003</v>
      </c>
      <c r="E24" s="301">
        <f t="shared" si="2"/>
        <v>15.950889665913106</v>
      </c>
      <c r="F24" s="295">
        <f t="shared" si="3"/>
        <v>1216.5999999999999</v>
      </c>
      <c r="G24" s="315">
        <f t="shared" si="4"/>
        <v>418.52419000000003</v>
      </c>
      <c r="H24" s="301">
        <f t="shared" si="15"/>
        <v>34.401133486766405</v>
      </c>
      <c r="I24" s="309">
        <f>Чум!C6</f>
        <v>106.5</v>
      </c>
      <c r="J24" s="445">
        <f>Чум!D6</f>
        <v>47.557839999999999</v>
      </c>
      <c r="K24" s="301">
        <f t="shared" si="16"/>
        <v>44.655248826291079</v>
      </c>
      <c r="L24" s="301">
        <f>Чум!C8</f>
        <v>137.44999999999999</v>
      </c>
      <c r="M24" s="301">
        <f>Чум!D8</f>
        <v>88.913210000000007</v>
      </c>
      <c r="N24" s="301">
        <f t="shared" si="17"/>
        <v>64.687675518370327</v>
      </c>
      <c r="O24" s="301">
        <f>Чум!C9</f>
        <v>1.47</v>
      </c>
      <c r="P24" s="454">
        <f>Чум!D9</f>
        <v>0.58089000000000002</v>
      </c>
      <c r="Q24" s="301">
        <f t="shared" si="18"/>
        <v>39.516326530612247</v>
      </c>
      <c r="R24" s="301">
        <f>Чум!C10</f>
        <v>229.58</v>
      </c>
      <c r="S24" s="301">
        <f>Чум!D10</f>
        <v>117.3044</v>
      </c>
      <c r="T24" s="301">
        <f t="shared" si="19"/>
        <v>51.095217353428005</v>
      </c>
      <c r="U24" s="301">
        <f>Чум!C11</f>
        <v>0</v>
      </c>
      <c r="V24" s="313">
        <f>Чум!D11</f>
        <v>-17.597449999999998</v>
      </c>
      <c r="W24" s="301" t="e">
        <f t="shared" si="20"/>
        <v>#DIV/0!</v>
      </c>
      <c r="X24" s="309">
        <f>Чум!C13</f>
        <v>70</v>
      </c>
      <c r="Y24" s="309">
        <f>Чум!D13</f>
        <v>46.557000000000002</v>
      </c>
      <c r="Z24" s="301">
        <f t="shared" si="21"/>
        <v>66.510000000000005</v>
      </c>
      <c r="AA24" s="309">
        <f>Чум!C15</f>
        <v>95</v>
      </c>
      <c r="AB24" s="300">
        <f>Чум!D15</f>
        <v>5.7528300000000003</v>
      </c>
      <c r="AC24" s="301">
        <f t="shared" si="22"/>
        <v>6.0556105263157898</v>
      </c>
      <c r="AD24" s="309">
        <f>Чум!C16</f>
        <v>451</v>
      </c>
      <c r="AE24" s="309">
        <f>Чум!D16</f>
        <v>101.07718</v>
      </c>
      <c r="AF24" s="301">
        <f t="shared" si="5"/>
        <v>22.411791574279381</v>
      </c>
      <c r="AG24" s="301">
        <f>Чум!C18</f>
        <v>5</v>
      </c>
      <c r="AH24" s="301">
        <f>Чум!D18</f>
        <v>2.1</v>
      </c>
      <c r="AI24" s="301">
        <f t="shared" si="23"/>
        <v>42.000000000000007</v>
      </c>
      <c r="AJ24" s="301">
        <f>Чум!C22</f>
        <v>0</v>
      </c>
      <c r="AK24" s="301">
        <f>Чум!D20</f>
        <v>0</v>
      </c>
      <c r="AL24" s="301" t="e">
        <f>AK24/AJ24*100</f>
        <v>#DIV/0!</v>
      </c>
      <c r="AM24" s="309">
        <v>0</v>
      </c>
      <c r="AN24" s="309"/>
      <c r="AO24" s="301" t="e">
        <f t="shared" si="7"/>
        <v>#DIV/0!</v>
      </c>
      <c r="AP24" s="309">
        <f>Чум!C27</f>
        <v>85.6</v>
      </c>
      <c r="AQ24" s="310">
        <f>Чум!D27</f>
        <v>15.455299999999999</v>
      </c>
      <c r="AR24" s="301">
        <f t="shared" si="24"/>
        <v>18.055257009345794</v>
      </c>
      <c r="AS24" s="309">
        <f>Чум!C28</f>
        <v>0</v>
      </c>
      <c r="AT24" s="310">
        <f>Чум!D28</f>
        <v>0</v>
      </c>
      <c r="AU24" s="301" t="e">
        <f t="shared" si="25"/>
        <v>#DIV/0!</v>
      </c>
      <c r="AV24" s="309"/>
      <c r="AW24" s="309"/>
      <c r="AX24" s="301" t="e">
        <f t="shared" si="26"/>
        <v>#DIV/0!</v>
      </c>
      <c r="AY24" s="301">
        <f>Чум!C30</f>
        <v>35</v>
      </c>
      <c r="AZ24" s="304">
        <f>Чум!D30</f>
        <v>10.822990000000001</v>
      </c>
      <c r="BA24" s="301">
        <f t="shared" si="27"/>
        <v>30.922828571428575</v>
      </c>
      <c r="BB24" s="301"/>
      <c r="BC24" s="301"/>
      <c r="BD24" s="301"/>
      <c r="BE24" s="301">
        <f>Чум!C33</f>
        <v>0</v>
      </c>
      <c r="BF24" s="301">
        <f>Чум!D33</f>
        <v>0</v>
      </c>
      <c r="BG24" s="301" t="e">
        <f t="shared" si="28"/>
        <v>#DIV/0!</v>
      </c>
      <c r="BH24" s="301"/>
      <c r="BI24" s="301"/>
      <c r="BJ24" s="301" t="e">
        <f t="shared" si="29"/>
        <v>#DIV/0!</v>
      </c>
      <c r="BK24" s="301"/>
      <c r="BL24" s="301"/>
      <c r="BM24" s="301"/>
      <c r="BN24" s="301"/>
      <c r="BO24" s="301">
        <f>Чум!D34</f>
        <v>0</v>
      </c>
      <c r="BP24" s="294" t="e">
        <f t="shared" si="30"/>
        <v>#DIV/0!</v>
      </c>
      <c r="BQ24" s="301">
        <f>Чум!C37</f>
        <v>0</v>
      </c>
      <c r="BR24" s="465">
        <f>Чум!D37</f>
        <v>0</v>
      </c>
      <c r="BS24" s="301" t="e">
        <f t="shared" si="31"/>
        <v>#DIV/0!</v>
      </c>
      <c r="BT24" s="301"/>
      <c r="BU24" s="301"/>
      <c r="BV24" s="311" t="e">
        <f t="shared" si="32"/>
        <v>#DIV/0!</v>
      </c>
      <c r="BW24" s="311"/>
      <c r="BX24" s="311"/>
      <c r="BY24" s="311" t="e">
        <f t="shared" si="33"/>
        <v>#DIV/0!</v>
      </c>
      <c r="BZ24" s="486">
        <f t="shared" si="34"/>
        <v>10386.07</v>
      </c>
      <c r="CA24" s="309">
        <f t="shared" si="35"/>
        <v>1432.2049000000002</v>
      </c>
      <c r="CB24" s="301">
        <f t="shared" si="54"/>
        <v>13.789671165320474</v>
      </c>
      <c r="CC24" s="301">
        <f>Чум!C42</f>
        <v>2064.4</v>
      </c>
      <c r="CD24" s="301">
        <f>Чум!D42</f>
        <v>1204.2128</v>
      </c>
      <c r="CE24" s="301">
        <f t="shared" si="36"/>
        <v>58.332338694051536</v>
      </c>
      <c r="CF24" s="301">
        <f>Чум!C43</f>
        <v>0</v>
      </c>
      <c r="CG24" s="301">
        <f>Чум!D43</f>
        <v>0</v>
      </c>
      <c r="CH24" s="301" t="e">
        <f t="shared" si="37"/>
        <v>#DIV/0!</v>
      </c>
      <c r="CI24" s="301">
        <f>Чум!C44</f>
        <v>2878.9270000000001</v>
      </c>
      <c r="CJ24" s="301">
        <f>Чум!D44</f>
        <v>175.392</v>
      </c>
      <c r="CK24" s="301">
        <f t="shared" si="8"/>
        <v>6.0922697935723971</v>
      </c>
      <c r="CL24" s="301">
        <f>Чум!C45</f>
        <v>94.522999999999996</v>
      </c>
      <c r="CM24" s="301">
        <f>Чум!D45</f>
        <v>52.600099999999998</v>
      </c>
      <c r="CN24" s="301">
        <f t="shared" si="9"/>
        <v>55.647937539011672</v>
      </c>
      <c r="CO24" s="481">
        <f>Чум!C46</f>
        <v>5313.7377999999999</v>
      </c>
      <c r="CP24" s="301">
        <f>Чум!D46</f>
        <v>0</v>
      </c>
      <c r="CQ24" s="294">
        <f t="shared" si="38"/>
        <v>0</v>
      </c>
      <c r="CR24" s="313">
        <f>Чум!C50</f>
        <v>34.482199999999999</v>
      </c>
      <c r="CS24" s="301">
        <f>Чум!D50</f>
        <v>0</v>
      </c>
      <c r="CT24" s="301">
        <f t="shared" si="10"/>
        <v>0</v>
      </c>
      <c r="CU24" s="301"/>
      <c r="CV24" s="301"/>
      <c r="CW24" s="301"/>
      <c r="CX24" s="309"/>
      <c r="CY24" s="309"/>
      <c r="CZ24" s="301" t="e">
        <f t="shared" si="39"/>
        <v>#DIV/0!</v>
      </c>
      <c r="DA24" s="301"/>
      <c r="DB24" s="301"/>
      <c r="DC24" s="301"/>
      <c r="DD24" s="301"/>
      <c r="DE24" s="301"/>
      <c r="DF24" s="301"/>
      <c r="DG24" s="303">
        <f t="shared" si="40"/>
        <v>12026.240759999999</v>
      </c>
      <c r="DH24" s="303">
        <f t="shared" si="40"/>
        <v>1943.5942</v>
      </c>
      <c r="DI24" s="301">
        <f t="shared" si="41"/>
        <v>16.161277981931903</v>
      </c>
      <c r="DJ24" s="309">
        <f t="shared" si="42"/>
        <v>1356.1200000000001</v>
      </c>
      <c r="DK24" s="309">
        <f t="shared" si="42"/>
        <v>769.66741999999999</v>
      </c>
      <c r="DL24" s="301">
        <f t="shared" si="43"/>
        <v>56.755111642037569</v>
      </c>
      <c r="DM24" s="301">
        <f>Чум!C58</f>
        <v>1320.9</v>
      </c>
      <c r="DN24" s="301">
        <f>Чум!D58</f>
        <v>768.66741999999999</v>
      </c>
      <c r="DO24" s="301">
        <f t="shared" si="44"/>
        <v>58.192703459762271</v>
      </c>
      <c r="DP24" s="301">
        <f>Чум!C61</f>
        <v>27</v>
      </c>
      <c r="DQ24" s="301">
        <f>Чум!D61</f>
        <v>0</v>
      </c>
      <c r="DR24" s="301">
        <f t="shared" si="45"/>
        <v>0</v>
      </c>
      <c r="DS24" s="301">
        <f>Чум!C62</f>
        <v>5</v>
      </c>
      <c r="DT24" s="301">
        <f>Чум!D62</f>
        <v>0</v>
      </c>
      <c r="DU24" s="301">
        <f t="shared" si="46"/>
        <v>0</v>
      </c>
      <c r="DV24" s="301">
        <f>Чум!C63</f>
        <v>3.22</v>
      </c>
      <c r="DW24" s="301">
        <f>Чум!D63</f>
        <v>1</v>
      </c>
      <c r="DX24" s="301">
        <f t="shared" si="47"/>
        <v>31.05590062111801</v>
      </c>
      <c r="DY24" s="301">
        <f>Чум!C65</f>
        <v>90.343000000000004</v>
      </c>
      <c r="DZ24" s="301">
        <f>Чум!D65</f>
        <v>48.326970000000003</v>
      </c>
      <c r="EA24" s="301">
        <f t="shared" si="48"/>
        <v>53.492766456726038</v>
      </c>
      <c r="EB24" s="301">
        <f>Чум!C66</f>
        <v>7.4</v>
      </c>
      <c r="EC24" s="301">
        <f>Чум!D66</f>
        <v>4.0219100000000001</v>
      </c>
      <c r="ED24" s="301">
        <f t="shared" si="49"/>
        <v>54.350135135135133</v>
      </c>
      <c r="EE24" s="309">
        <f>Чум!C72</f>
        <v>2946.5687600000001</v>
      </c>
      <c r="EF24" s="309">
        <f>Чум!D72</f>
        <v>254.053</v>
      </c>
      <c r="EG24" s="301">
        <f t="shared" si="50"/>
        <v>8.6219946212963983</v>
      </c>
      <c r="EH24" s="309">
        <f>Чум!C77</f>
        <v>6593.4089999999997</v>
      </c>
      <c r="EI24" s="309">
        <f>Чум!D77</f>
        <v>353.00490000000002</v>
      </c>
      <c r="EJ24" s="301">
        <f t="shared" si="51"/>
        <v>5.3539056958244213</v>
      </c>
      <c r="EK24" s="309">
        <f>Чум!C81</f>
        <v>1022.4</v>
      </c>
      <c r="EL24" s="314">
        <f>Чум!D81</f>
        <v>511.2</v>
      </c>
      <c r="EM24" s="301">
        <f t="shared" si="11"/>
        <v>50</v>
      </c>
      <c r="EN24" s="301">
        <f>Чум!C83</f>
        <v>0</v>
      </c>
      <c r="EO24" s="301">
        <f>Чум!D83</f>
        <v>0</v>
      </c>
      <c r="EP24" s="301" t="e">
        <f t="shared" si="12"/>
        <v>#DIV/0!</v>
      </c>
      <c r="EQ24" s="315">
        <f>Чум!C88</f>
        <v>10</v>
      </c>
      <c r="ER24" s="315">
        <f>Чум!D88</f>
        <v>3.32</v>
      </c>
      <c r="ES24" s="301">
        <f t="shared" si="52"/>
        <v>33.199999999999996</v>
      </c>
      <c r="ET24" s="301">
        <f>Чум!C94</f>
        <v>0</v>
      </c>
      <c r="EU24" s="301">
        <f>Чум!D94</f>
        <v>0</v>
      </c>
      <c r="EV24" s="301" t="e">
        <f t="shared" si="53"/>
        <v>#DIV/0!</v>
      </c>
      <c r="EW24" s="325">
        <f t="shared" si="13"/>
        <v>-423.5707599999987</v>
      </c>
      <c r="EX24" s="325">
        <f t="shared" si="14"/>
        <v>-92.865109999999731</v>
      </c>
      <c r="EY24" s="301">
        <f t="shared" si="55"/>
        <v>21.924343880583265</v>
      </c>
      <c r="EZ24" s="251"/>
      <c r="FA24" s="252"/>
      <c r="FC24" s="252"/>
    </row>
    <row r="25" spans="1:170" s="174" customFormat="1" ht="22.5" customHeight="1">
      <c r="A25" s="340">
        <v>12</v>
      </c>
      <c r="B25" s="341" t="s">
        <v>300</v>
      </c>
      <c r="C25" s="318">
        <f t="shared" si="0"/>
        <v>6381.9890000000005</v>
      </c>
      <c r="D25" s="319">
        <f t="shared" si="1"/>
        <v>1844.8374899999999</v>
      </c>
      <c r="E25" s="304">
        <f t="shared" si="2"/>
        <v>28.906936223174306</v>
      </c>
      <c r="F25" s="295">
        <f t="shared" si="3"/>
        <v>1011.4300000000001</v>
      </c>
      <c r="G25" s="320">
        <f t="shared" si="4"/>
        <v>394.51039000000003</v>
      </c>
      <c r="H25" s="304">
        <f t="shared" si="15"/>
        <v>39.005209455918852</v>
      </c>
      <c r="I25" s="303">
        <f>Шать!C6</f>
        <v>44.3</v>
      </c>
      <c r="J25" s="445">
        <f>Шать!D6</f>
        <v>33.423220000000001</v>
      </c>
      <c r="K25" s="304">
        <f t="shared" si="16"/>
        <v>75.447449209932287</v>
      </c>
      <c r="L25" s="304">
        <f>Шать!C8</f>
        <v>140.30000000000001</v>
      </c>
      <c r="M25" s="304">
        <f>Шать!D8</f>
        <v>90.752780000000001</v>
      </c>
      <c r="N25" s="304">
        <f t="shared" si="17"/>
        <v>64.684803991446898</v>
      </c>
      <c r="O25" s="304">
        <f>Шать!C9</f>
        <v>1.5</v>
      </c>
      <c r="P25" s="453">
        <f>Шать!D9</f>
        <v>0.59294000000000002</v>
      </c>
      <c r="Q25" s="304">
        <f t="shared" si="18"/>
        <v>39.529333333333334</v>
      </c>
      <c r="R25" s="304">
        <f>Шать!C10</f>
        <v>234.33</v>
      </c>
      <c r="S25" s="304">
        <f>Шать!D10</f>
        <v>119.73138</v>
      </c>
      <c r="T25" s="304">
        <f t="shared" si="19"/>
        <v>51.095199078223018</v>
      </c>
      <c r="U25" s="304">
        <f>Шать!C11</f>
        <v>0</v>
      </c>
      <c r="V25" s="321">
        <f>Шать!D11</f>
        <v>-17.96153</v>
      </c>
      <c r="W25" s="304" t="e">
        <f t="shared" si="20"/>
        <v>#DIV/0!</v>
      </c>
      <c r="X25" s="303">
        <f>Шать!C13</f>
        <v>50</v>
      </c>
      <c r="Y25" s="303">
        <f>Шать!D13</f>
        <v>20.873100000000001</v>
      </c>
      <c r="Z25" s="304">
        <f t="shared" si="21"/>
        <v>41.746200000000002</v>
      </c>
      <c r="AA25" s="303">
        <f>Шать!C15</f>
        <v>65</v>
      </c>
      <c r="AB25" s="300">
        <f>Шать!D15</f>
        <v>7.4702900000000003</v>
      </c>
      <c r="AC25" s="304">
        <f t="shared" si="22"/>
        <v>11.492753846153846</v>
      </c>
      <c r="AD25" s="303">
        <f>Шать!C16</f>
        <v>274</v>
      </c>
      <c r="AE25" s="303">
        <f>Шать!D16</f>
        <v>43.404000000000003</v>
      </c>
      <c r="AF25" s="304">
        <f t="shared" si="5"/>
        <v>15.840875912408761</v>
      </c>
      <c r="AG25" s="304">
        <f>Шать!C18</f>
        <v>3</v>
      </c>
      <c r="AH25" s="304">
        <f>Шать!D18</f>
        <v>1.3</v>
      </c>
      <c r="AI25" s="304">
        <f t="shared" si="23"/>
        <v>43.333333333333336</v>
      </c>
      <c r="AJ25" s="304"/>
      <c r="AK25" s="304"/>
      <c r="AL25" s="304" t="e">
        <f>AJ25/AK25*100</f>
        <v>#DIV/0!</v>
      </c>
      <c r="AM25" s="303">
        <v>0</v>
      </c>
      <c r="AN25" s="303">
        <f>0</f>
        <v>0</v>
      </c>
      <c r="AO25" s="304" t="e">
        <f t="shared" si="7"/>
        <v>#DIV/0!</v>
      </c>
      <c r="AP25" s="303">
        <f>Шать!C27</f>
        <v>153</v>
      </c>
      <c r="AQ25" s="310">
        <f>Шать!D27</f>
        <v>72.125799999999998</v>
      </c>
      <c r="AR25" s="304">
        <f t="shared" si="24"/>
        <v>47.141045751633989</v>
      </c>
      <c r="AS25" s="303">
        <f>Шать!C28</f>
        <v>26</v>
      </c>
      <c r="AT25" s="300">
        <f>Шать!D28</f>
        <v>15.1732</v>
      </c>
      <c r="AU25" s="304">
        <f t="shared" si="25"/>
        <v>58.35846153846154</v>
      </c>
      <c r="AV25" s="303"/>
      <c r="AW25" s="303"/>
      <c r="AX25" s="304" t="e">
        <f t="shared" si="26"/>
        <v>#DIV/0!</v>
      </c>
      <c r="AY25" s="304">
        <f>Шать!C29</f>
        <v>20</v>
      </c>
      <c r="AZ25" s="304">
        <f>Шать!D29</f>
        <v>7.62521</v>
      </c>
      <c r="BA25" s="304">
        <f t="shared" si="27"/>
        <v>38.126049999999999</v>
      </c>
      <c r="BB25" s="304"/>
      <c r="BC25" s="304"/>
      <c r="BD25" s="304"/>
      <c r="BE25" s="304">
        <f>Шать!C33</f>
        <v>0</v>
      </c>
      <c r="BF25" s="304">
        <f>Шать!D33</f>
        <v>0</v>
      </c>
      <c r="BG25" s="304" t="e">
        <f t="shared" si="28"/>
        <v>#DIV/0!</v>
      </c>
      <c r="BH25" s="304"/>
      <c r="BI25" s="304"/>
      <c r="BJ25" s="304" t="e">
        <f t="shared" si="29"/>
        <v>#DIV/0!</v>
      </c>
      <c r="BK25" s="304"/>
      <c r="BL25" s="304"/>
      <c r="BM25" s="304"/>
      <c r="BN25" s="304">
        <f>Шать!C34</f>
        <v>0</v>
      </c>
      <c r="BO25" s="304">
        <f>Шать!D34</f>
        <v>0</v>
      </c>
      <c r="BP25" s="294" t="e">
        <f t="shared" si="30"/>
        <v>#DIV/0!</v>
      </c>
      <c r="BQ25" s="304">
        <f>Шать!C37</f>
        <v>0</v>
      </c>
      <c r="BR25" s="466">
        <v>0</v>
      </c>
      <c r="BS25" s="304" t="e">
        <f t="shared" si="31"/>
        <v>#DIV/0!</v>
      </c>
      <c r="BT25" s="304"/>
      <c r="BU25" s="304"/>
      <c r="BV25" s="322" t="e">
        <f t="shared" si="32"/>
        <v>#DIV/0!</v>
      </c>
      <c r="BW25" s="322"/>
      <c r="BX25" s="322"/>
      <c r="BY25" s="322" t="e">
        <f t="shared" si="33"/>
        <v>#DIV/0!</v>
      </c>
      <c r="BZ25" s="485">
        <f t="shared" si="34"/>
        <v>5370.5590000000002</v>
      </c>
      <c r="CA25" s="299">
        <f t="shared" si="35"/>
        <v>1450.3271</v>
      </c>
      <c r="CB25" s="304">
        <f t="shared" si="54"/>
        <v>27.005142295243378</v>
      </c>
      <c r="CC25" s="304">
        <f>Шать!C42</f>
        <v>1263.2</v>
      </c>
      <c r="CD25" s="304">
        <f>Шать!D42</f>
        <v>736.85500000000002</v>
      </c>
      <c r="CE25" s="304">
        <f t="shared" si="36"/>
        <v>58.332409753008228</v>
      </c>
      <c r="CF25" s="304">
        <f>Шать!C43</f>
        <v>300</v>
      </c>
      <c r="CG25" s="304">
        <f>Шать!D43</f>
        <v>150</v>
      </c>
      <c r="CH25" s="304">
        <f t="shared" si="37"/>
        <v>50</v>
      </c>
      <c r="CI25" s="304">
        <f>Шать!C44</f>
        <v>2830.8270000000002</v>
      </c>
      <c r="CJ25" s="304">
        <f>Шать!D44</f>
        <v>428.27199999999999</v>
      </c>
      <c r="CK25" s="304">
        <f t="shared" si="8"/>
        <v>15.128865169083097</v>
      </c>
      <c r="CL25" s="304">
        <f>Шать!C45</f>
        <v>94.522000000000006</v>
      </c>
      <c r="CM25" s="304">
        <f>Шать!D45</f>
        <v>52.600099999999998</v>
      </c>
      <c r="CN25" s="304">
        <f t="shared" si="9"/>
        <v>55.648526269016727</v>
      </c>
      <c r="CO25" s="482">
        <f>Шать!C46</f>
        <v>800</v>
      </c>
      <c r="CP25" s="304">
        <f>Шать!D46</f>
        <v>0</v>
      </c>
      <c r="CQ25" s="294">
        <f t="shared" si="38"/>
        <v>0</v>
      </c>
      <c r="CR25" s="321">
        <f>Шать!C50</f>
        <v>82.01</v>
      </c>
      <c r="CS25" s="304">
        <f>Шать!D50</f>
        <v>82.6</v>
      </c>
      <c r="CT25" s="304">
        <f t="shared" si="10"/>
        <v>100.71942446043165</v>
      </c>
      <c r="CU25" s="304"/>
      <c r="CV25" s="304"/>
      <c r="CW25" s="304"/>
      <c r="CX25" s="303"/>
      <c r="CY25" s="303"/>
      <c r="CZ25" s="304" t="e">
        <f t="shared" si="39"/>
        <v>#DIV/0!</v>
      </c>
      <c r="DA25" s="304"/>
      <c r="DB25" s="304"/>
      <c r="DC25" s="304"/>
      <c r="DD25" s="304"/>
      <c r="DE25" s="304"/>
      <c r="DF25" s="304"/>
      <c r="DG25" s="303">
        <f t="shared" si="40"/>
        <v>6822.18667</v>
      </c>
      <c r="DH25" s="303">
        <f t="shared" si="40"/>
        <v>1843.7938300000001</v>
      </c>
      <c r="DI25" s="304">
        <f>DH25/DG25*100</f>
        <v>27.026434766259484</v>
      </c>
      <c r="DJ25" s="303">
        <f t="shared" si="42"/>
        <v>1181.259</v>
      </c>
      <c r="DK25" s="303">
        <f t="shared" si="42"/>
        <v>585.33964000000003</v>
      </c>
      <c r="DL25" s="304">
        <f t="shared" si="43"/>
        <v>49.552184575948203</v>
      </c>
      <c r="DM25" s="304">
        <f>Шать!C58</f>
        <v>1153.2</v>
      </c>
      <c r="DN25" s="304">
        <f>Шать!D58</f>
        <v>584.33964000000003</v>
      </c>
      <c r="DO25" s="304">
        <f t="shared" si="44"/>
        <v>50.671144640998953</v>
      </c>
      <c r="DP25" s="304">
        <f>Шать!C61</f>
        <v>20.516999999999999</v>
      </c>
      <c r="DQ25" s="304">
        <f>Шать!D61</f>
        <v>0</v>
      </c>
      <c r="DR25" s="304">
        <f t="shared" si="45"/>
        <v>0</v>
      </c>
      <c r="DS25" s="304">
        <f>Шать!C62</f>
        <v>5</v>
      </c>
      <c r="DT25" s="304">
        <f>Шать!D62</f>
        <v>0</v>
      </c>
      <c r="DU25" s="304">
        <f t="shared" si="46"/>
        <v>0</v>
      </c>
      <c r="DV25" s="304">
        <f>Шать!C63</f>
        <v>2.5419999999999998</v>
      </c>
      <c r="DW25" s="304">
        <f>Шать!D63</f>
        <v>1</v>
      </c>
      <c r="DX25" s="304">
        <f t="shared" si="47"/>
        <v>39.339103068450044</v>
      </c>
      <c r="DY25" s="304">
        <f>Шать!C65</f>
        <v>90.341999999999999</v>
      </c>
      <c r="DZ25" s="304">
        <f>Шать!D65</f>
        <v>50.607939999999999</v>
      </c>
      <c r="EA25" s="304">
        <f t="shared" si="48"/>
        <v>56.018175378008017</v>
      </c>
      <c r="EB25" s="304">
        <f>Шать!C66</f>
        <v>4</v>
      </c>
      <c r="EC25" s="304">
        <f>Шать!D66</f>
        <v>0</v>
      </c>
      <c r="ED25" s="304">
        <f t="shared" si="49"/>
        <v>0</v>
      </c>
      <c r="EE25" s="303">
        <f>Шать!C72</f>
        <v>3739.1856700000003</v>
      </c>
      <c r="EF25" s="303">
        <f>Шать!D72</f>
        <v>649.48527000000001</v>
      </c>
      <c r="EG25" s="304">
        <f t="shared" si="50"/>
        <v>17.369698306529934</v>
      </c>
      <c r="EH25" s="303">
        <f>Шать!C77</f>
        <v>973</v>
      </c>
      <c r="EI25" s="303">
        <f>Шать!D77</f>
        <v>68.360979999999998</v>
      </c>
      <c r="EJ25" s="304">
        <f t="shared" si="51"/>
        <v>7.0257944501541614</v>
      </c>
      <c r="EK25" s="303">
        <f>Шать!C81</f>
        <v>832.4</v>
      </c>
      <c r="EL25" s="323">
        <f>Шать!D81</f>
        <v>490</v>
      </c>
      <c r="EM25" s="304">
        <f t="shared" si="11"/>
        <v>58.865929841422393</v>
      </c>
      <c r="EN25" s="304">
        <f>Шать!C83</f>
        <v>0</v>
      </c>
      <c r="EO25" s="304">
        <f>Шать!D83</f>
        <v>0</v>
      </c>
      <c r="EP25" s="304" t="e">
        <f t="shared" si="12"/>
        <v>#DIV/0!</v>
      </c>
      <c r="EQ25" s="320">
        <f>Шать!C88</f>
        <v>2</v>
      </c>
      <c r="ER25" s="320">
        <f>Шать!D88</f>
        <v>0</v>
      </c>
      <c r="ES25" s="304">
        <f t="shared" si="52"/>
        <v>0</v>
      </c>
      <c r="ET25" s="304">
        <f>Шать!C94</f>
        <v>0</v>
      </c>
      <c r="EU25" s="304">
        <f>Шать!D94</f>
        <v>0</v>
      </c>
      <c r="EV25" s="304" t="e">
        <f t="shared" si="53"/>
        <v>#DIV/0!</v>
      </c>
      <c r="EW25" s="324">
        <f t="shared" si="13"/>
        <v>-440.19766999999956</v>
      </c>
      <c r="EX25" s="324">
        <f t="shared" si="14"/>
        <v>1.043659999999818</v>
      </c>
      <c r="EY25" s="304">
        <f t="shared" si="55"/>
        <v>-0.23708894233806804</v>
      </c>
      <c r="EZ25" s="172"/>
      <c r="FA25" s="173"/>
      <c r="FC25" s="173"/>
    </row>
    <row r="26" spans="1:170" s="253" customFormat="1" ht="24.75" customHeight="1">
      <c r="A26" s="343">
        <v>13</v>
      </c>
      <c r="B26" s="339" t="s">
        <v>301</v>
      </c>
      <c r="C26" s="316">
        <f t="shared" si="0"/>
        <v>8726.0419999999995</v>
      </c>
      <c r="D26" s="293">
        <f t="shared" si="1"/>
        <v>1749.8747499999999</v>
      </c>
      <c r="E26" s="301">
        <f t="shared" si="2"/>
        <v>20.053476134999119</v>
      </c>
      <c r="F26" s="295">
        <f t="shared" si="3"/>
        <v>3467.14</v>
      </c>
      <c r="G26" s="315">
        <f t="shared" si="4"/>
        <v>1232.4149499999999</v>
      </c>
      <c r="H26" s="301">
        <f t="shared" si="15"/>
        <v>35.545577911477466</v>
      </c>
      <c r="I26" s="309">
        <f>Юнг!C6</f>
        <v>115.4</v>
      </c>
      <c r="J26" s="445">
        <f>Юнг!D6</f>
        <v>65.373260000000002</v>
      </c>
      <c r="K26" s="301">
        <f t="shared" si="16"/>
        <v>56.649272097053725</v>
      </c>
      <c r="L26" s="301">
        <f>Юнг!C8</f>
        <v>227.51</v>
      </c>
      <c r="M26" s="301">
        <f>Юнг!D8</f>
        <v>147.16668000000001</v>
      </c>
      <c r="N26" s="301">
        <f t="shared" si="17"/>
        <v>64.685807217265179</v>
      </c>
      <c r="O26" s="301">
        <f>Юнг!C9</f>
        <v>2.4300000000000002</v>
      </c>
      <c r="P26" s="454">
        <f>Юнг!D9</f>
        <v>0.96148999999999996</v>
      </c>
      <c r="Q26" s="301">
        <f t="shared" si="18"/>
        <v>39.567489711934151</v>
      </c>
      <c r="R26" s="301">
        <f>Юнг!C10</f>
        <v>380</v>
      </c>
      <c r="S26" s="301">
        <f>Юнг!D10</f>
        <v>194.15898999999999</v>
      </c>
      <c r="T26" s="301">
        <f t="shared" si="19"/>
        <v>51.094471052631576</v>
      </c>
      <c r="U26" s="301">
        <f>Юнг!C11</f>
        <v>0</v>
      </c>
      <c r="V26" s="313">
        <f>Юнг!D11</f>
        <v>-29.12677</v>
      </c>
      <c r="W26" s="301" t="e">
        <f t="shared" si="20"/>
        <v>#DIV/0!</v>
      </c>
      <c r="X26" s="309">
        <f>Юнг!C13</f>
        <v>20</v>
      </c>
      <c r="Y26" s="309">
        <f>Юнг!D13</f>
        <v>164.9007</v>
      </c>
      <c r="Z26" s="301">
        <f t="shared" si="21"/>
        <v>824.50349999999992</v>
      </c>
      <c r="AA26" s="309">
        <f>Юнг!C15</f>
        <v>260</v>
      </c>
      <c r="AB26" s="300">
        <f>Юнг!D15</f>
        <v>22.36946</v>
      </c>
      <c r="AC26" s="301">
        <f t="shared" si="22"/>
        <v>8.6036384615384609</v>
      </c>
      <c r="AD26" s="309">
        <f>Юнг!C16</f>
        <v>1979</v>
      </c>
      <c r="AE26" s="309">
        <f>Юнг!D16</f>
        <v>421.20184999999998</v>
      </c>
      <c r="AF26" s="301">
        <f t="shared" si="5"/>
        <v>21.283569984840828</v>
      </c>
      <c r="AG26" s="301">
        <f>Юнг!C18</f>
        <v>10</v>
      </c>
      <c r="AH26" s="301">
        <f>Юнг!D18</f>
        <v>1.9</v>
      </c>
      <c r="AI26" s="301">
        <f t="shared" si="23"/>
        <v>19</v>
      </c>
      <c r="AJ26" s="301"/>
      <c r="AK26" s="301"/>
      <c r="AL26" s="301" t="e">
        <f>AJ26/AK26*100</f>
        <v>#DIV/0!</v>
      </c>
      <c r="AM26" s="309">
        <v>0</v>
      </c>
      <c r="AN26" s="309"/>
      <c r="AO26" s="301" t="e">
        <f t="shared" si="7"/>
        <v>#DIV/0!</v>
      </c>
      <c r="AP26" s="309">
        <f>Юнг!C27</f>
        <v>353.3</v>
      </c>
      <c r="AQ26" s="310">
        <f>Юнг!D27</f>
        <v>207.06082000000001</v>
      </c>
      <c r="AR26" s="301">
        <f t="shared" si="24"/>
        <v>58.607647891310499</v>
      </c>
      <c r="AS26" s="309">
        <f>Юнг!C28</f>
        <v>79.5</v>
      </c>
      <c r="AT26" s="310">
        <f>Юнг!D28</f>
        <v>20.51727</v>
      </c>
      <c r="AU26" s="301">
        <f t="shared" si="25"/>
        <v>25.807886792452827</v>
      </c>
      <c r="AV26" s="309"/>
      <c r="AW26" s="309"/>
      <c r="AX26" s="301" t="e">
        <f t="shared" si="26"/>
        <v>#DIV/0!</v>
      </c>
      <c r="AY26" s="301">
        <f>Юнг!C30</f>
        <v>40</v>
      </c>
      <c r="AZ26" s="304">
        <f>Юнг!D30</f>
        <v>15.9312</v>
      </c>
      <c r="BA26" s="301">
        <f t="shared" si="27"/>
        <v>39.828000000000003</v>
      </c>
      <c r="BB26" s="301"/>
      <c r="BC26" s="301"/>
      <c r="BD26" s="301"/>
      <c r="BE26" s="301">
        <f>Юнг!C33</f>
        <v>0</v>
      </c>
      <c r="BF26" s="301">
        <f>Юнг!D31</f>
        <v>0</v>
      </c>
      <c r="BG26" s="301" t="e">
        <f t="shared" si="28"/>
        <v>#DIV/0!</v>
      </c>
      <c r="BH26" s="301"/>
      <c r="BI26" s="301"/>
      <c r="BJ26" s="301" t="e">
        <f t="shared" si="29"/>
        <v>#DIV/0!</v>
      </c>
      <c r="BK26" s="301"/>
      <c r="BL26" s="301"/>
      <c r="BM26" s="301"/>
      <c r="BN26" s="301">
        <f>Юнг!C34</f>
        <v>0</v>
      </c>
      <c r="BO26" s="301">
        <f>Юнг!D34</f>
        <v>0</v>
      </c>
      <c r="BP26" s="294" t="e">
        <f t="shared" si="30"/>
        <v>#DIV/0!</v>
      </c>
      <c r="BQ26" s="301">
        <f>Юнг!C36</f>
        <v>0</v>
      </c>
      <c r="BR26" s="465">
        <f>Юнг!D36</f>
        <v>0</v>
      </c>
      <c r="BS26" s="301" t="e">
        <f t="shared" si="31"/>
        <v>#DIV/0!</v>
      </c>
      <c r="BT26" s="301"/>
      <c r="BU26" s="301"/>
      <c r="BV26" s="311" t="e">
        <f t="shared" si="32"/>
        <v>#DIV/0!</v>
      </c>
      <c r="BW26" s="311"/>
      <c r="BX26" s="311"/>
      <c r="BY26" s="311" t="e">
        <f t="shared" si="33"/>
        <v>#DIV/0!</v>
      </c>
      <c r="BZ26" s="486">
        <f t="shared" si="34"/>
        <v>5258.902</v>
      </c>
      <c r="CA26" s="309">
        <f t="shared" si="35"/>
        <v>517.45979999999997</v>
      </c>
      <c r="CB26" s="301">
        <f t="shared" si="54"/>
        <v>9.8396927723695935</v>
      </c>
      <c r="CC26" s="301">
        <f>Юнг!C41</f>
        <v>415.4</v>
      </c>
      <c r="CD26" s="301">
        <f>Юнг!D41</f>
        <v>242.31270000000001</v>
      </c>
      <c r="CE26" s="301">
        <f t="shared" si="36"/>
        <v>58.332378430428513</v>
      </c>
      <c r="CF26" s="301">
        <f>Юнг!C42</f>
        <v>0</v>
      </c>
      <c r="CG26" s="301">
        <f>Юнг!D42</f>
        <v>0</v>
      </c>
      <c r="CH26" s="301" t="e">
        <f t="shared" si="37"/>
        <v>#DIV/0!</v>
      </c>
      <c r="CI26" s="301">
        <f>Юнг!C43</f>
        <v>3742.68</v>
      </c>
      <c r="CJ26" s="301">
        <f>Юнг!D43</f>
        <v>222.547</v>
      </c>
      <c r="CK26" s="301">
        <f t="shared" si="8"/>
        <v>5.9461936366453987</v>
      </c>
      <c r="CL26" s="301">
        <f>Юнг!C44</f>
        <v>93.322000000000003</v>
      </c>
      <c r="CM26" s="301">
        <f>Юнг!D44</f>
        <v>52.600099999999998</v>
      </c>
      <c r="CN26" s="301">
        <f t="shared" si="9"/>
        <v>56.364094211439955</v>
      </c>
      <c r="CO26" s="481">
        <f>Юнг!C45</f>
        <v>1007.5</v>
      </c>
      <c r="CP26" s="301">
        <f>Юнг!D45</f>
        <v>0</v>
      </c>
      <c r="CQ26" s="294">
        <f t="shared" si="38"/>
        <v>0</v>
      </c>
      <c r="CR26" s="313">
        <f>Юнг!C48</f>
        <v>0</v>
      </c>
      <c r="CS26" s="301">
        <f>Юнг!D48</f>
        <v>0</v>
      </c>
      <c r="CT26" s="301" t="e">
        <f t="shared" si="10"/>
        <v>#DIV/0!</v>
      </c>
      <c r="CU26" s="301"/>
      <c r="CV26" s="301">
        <f>Юнг!D47</f>
        <v>0</v>
      </c>
      <c r="CW26" s="301"/>
      <c r="CX26" s="309"/>
      <c r="CY26" s="309"/>
      <c r="CZ26" s="301" t="e">
        <f t="shared" si="39"/>
        <v>#DIV/0!</v>
      </c>
      <c r="DA26" s="301"/>
      <c r="DB26" s="301"/>
      <c r="DC26" s="301"/>
      <c r="DD26" s="301"/>
      <c r="DE26" s="301"/>
      <c r="DF26" s="301"/>
      <c r="DG26" s="303">
        <f t="shared" si="40"/>
        <v>9063.5818899999995</v>
      </c>
      <c r="DH26" s="303">
        <f t="shared" si="40"/>
        <v>1905.77565</v>
      </c>
      <c r="DI26" s="301">
        <f t="shared" si="41"/>
        <v>21.026738359397115</v>
      </c>
      <c r="DJ26" s="309">
        <f t="shared" si="42"/>
        <v>1532.4279999999999</v>
      </c>
      <c r="DK26" s="309">
        <f t="shared" si="42"/>
        <v>757.88795000000005</v>
      </c>
      <c r="DL26" s="301">
        <f t="shared" si="43"/>
        <v>49.456675941708198</v>
      </c>
      <c r="DM26" s="301">
        <f>Юнг!C57</f>
        <v>1474.8</v>
      </c>
      <c r="DN26" s="301">
        <f>Юнг!D57</f>
        <v>750.88795000000005</v>
      </c>
      <c r="DO26" s="301">
        <f t="shared" si="44"/>
        <v>50.914561296446983</v>
      </c>
      <c r="DP26" s="301">
        <f>Юнг!C60</f>
        <v>30</v>
      </c>
      <c r="DQ26" s="301">
        <f>Юнг!D60</f>
        <v>0</v>
      </c>
      <c r="DR26" s="301">
        <f t="shared" si="45"/>
        <v>0</v>
      </c>
      <c r="DS26" s="301">
        <f>Юнг!C61</f>
        <v>5</v>
      </c>
      <c r="DT26" s="301">
        <f>Юнг!D61</f>
        <v>0</v>
      </c>
      <c r="DU26" s="301">
        <f t="shared" si="46"/>
        <v>0</v>
      </c>
      <c r="DV26" s="301">
        <f>Юнг!C62</f>
        <v>22.628</v>
      </c>
      <c r="DW26" s="301">
        <f>Юнг!D62</f>
        <v>7</v>
      </c>
      <c r="DX26" s="301">
        <f t="shared" si="47"/>
        <v>30.935124624359201</v>
      </c>
      <c r="DY26" s="301">
        <f>Юнг!C64</f>
        <v>90.341999999999999</v>
      </c>
      <c r="DZ26" s="301">
        <f>Юнг!D64</f>
        <v>38.434750000000001</v>
      </c>
      <c r="EA26" s="301">
        <f t="shared" si="48"/>
        <v>42.543612051980254</v>
      </c>
      <c r="EB26" s="301">
        <f>Юнг!C65</f>
        <v>61.57</v>
      </c>
      <c r="EC26" s="301">
        <f>Юнг!D65</f>
        <v>41.047249999999998</v>
      </c>
      <c r="ED26" s="301">
        <f t="shared" si="49"/>
        <v>66.667614097774887</v>
      </c>
      <c r="EE26" s="309">
        <f>Юнг!C71</f>
        <v>1719.5358899999999</v>
      </c>
      <c r="EF26" s="309">
        <f>Юнг!D71</f>
        <v>440.50594999999998</v>
      </c>
      <c r="EG26" s="301">
        <f t="shared" si="50"/>
        <v>25.617723512592693</v>
      </c>
      <c r="EH26" s="309">
        <f>Юнг!C76</f>
        <v>4584.2060000000001</v>
      </c>
      <c r="EI26" s="309">
        <f>Юнг!D76</f>
        <v>272.75975</v>
      </c>
      <c r="EJ26" s="301">
        <f t="shared" si="51"/>
        <v>5.9499889402875876</v>
      </c>
      <c r="EK26" s="309">
        <f>Юнг!C80</f>
        <v>1065.5</v>
      </c>
      <c r="EL26" s="314">
        <f>Юнг!D80</f>
        <v>353.14</v>
      </c>
      <c r="EM26" s="301">
        <f t="shared" si="11"/>
        <v>33.143125293289529</v>
      </c>
      <c r="EN26" s="301">
        <f>Юнг!C82</f>
        <v>0</v>
      </c>
      <c r="EO26" s="301">
        <f>Юнг!D82</f>
        <v>0</v>
      </c>
      <c r="EP26" s="301" t="e">
        <f t="shared" si="12"/>
        <v>#DIV/0!</v>
      </c>
      <c r="EQ26" s="315">
        <f>Юнг!C87</f>
        <v>10</v>
      </c>
      <c r="ER26" s="315">
        <f>Юнг!D87</f>
        <v>2</v>
      </c>
      <c r="ES26" s="301">
        <f t="shared" si="52"/>
        <v>20</v>
      </c>
      <c r="ET26" s="301">
        <f>Юнг!C93</f>
        <v>0</v>
      </c>
      <c r="EU26" s="301">
        <f>Юнг!D93</f>
        <v>0</v>
      </c>
      <c r="EV26" s="301" t="e">
        <f t="shared" si="53"/>
        <v>#DIV/0!</v>
      </c>
      <c r="EW26" s="325">
        <f t="shared" si="13"/>
        <v>-337.53989000000001</v>
      </c>
      <c r="EX26" s="325">
        <f t="shared" si="14"/>
        <v>-155.90090000000009</v>
      </c>
      <c r="EY26" s="301">
        <f t="shared" si="55"/>
        <v>46.187400250678543</v>
      </c>
      <c r="EZ26" s="251"/>
      <c r="FA26" s="252"/>
      <c r="FC26" s="252"/>
    </row>
    <row r="27" spans="1:170" s="162" customFormat="1" ht="25.5" customHeight="1">
      <c r="A27" s="337">
        <v>14</v>
      </c>
      <c r="B27" s="339" t="s">
        <v>302</v>
      </c>
      <c r="C27" s="292">
        <f t="shared" si="0"/>
        <v>8651.2032199999994</v>
      </c>
      <c r="D27" s="293">
        <f t="shared" si="1"/>
        <v>3519.3093600000002</v>
      </c>
      <c r="E27" s="301">
        <f t="shared" si="2"/>
        <v>40.679998729702717</v>
      </c>
      <c r="F27" s="295">
        <f t="shared" si="3"/>
        <v>1509.43</v>
      </c>
      <c r="G27" s="295">
        <f t="shared" si="4"/>
        <v>882.78379000000007</v>
      </c>
      <c r="H27" s="301">
        <f t="shared" si="15"/>
        <v>58.484579609521482</v>
      </c>
      <c r="I27" s="309">
        <f>Юсь!C6</f>
        <v>146.4</v>
      </c>
      <c r="J27" s="445">
        <f>Юсь!D6</f>
        <v>83.207629999999995</v>
      </c>
      <c r="K27" s="301">
        <f t="shared" si="16"/>
        <v>56.835812841530057</v>
      </c>
      <c r="L27" s="301">
        <f>Юсь!C8</f>
        <v>206.65</v>
      </c>
      <c r="M27" s="301">
        <f>Юсь!D8</f>
        <v>133.67642000000001</v>
      </c>
      <c r="N27" s="294">
        <f t="shared" si="17"/>
        <v>64.687355431889671</v>
      </c>
      <c r="O27" s="294">
        <f>Юсь!C9</f>
        <v>2.2200000000000002</v>
      </c>
      <c r="P27" s="329">
        <f>Юсь!D9</f>
        <v>0.87336999999999998</v>
      </c>
      <c r="Q27" s="294">
        <f t="shared" si="18"/>
        <v>39.340990990990989</v>
      </c>
      <c r="R27" s="294">
        <f>Юсь!C10</f>
        <v>345.16</v>
      </c>
      <c r="S27" s="294">
        <f>Юсь!D10</f>
        <v>176.36107000000001</v>
      </c>
      <c r="T27" s="294">
        <f t="shared" si="19"/>
        <v>51.095454282072083</v>
      </c>
      <c r="U27" s="294">
        <f>Юсь!C11</f>
        <v>0</v>
      </c>
      <c r="V27" s="298">
        <f>Юсь!D11</f>
        <v>-26.456849999999999</v>
      </c>
      <c r="W27" s="294" t="e">
        <f t="shared" si="20"/>
        <v>#DIV/0!</v>
      </c>
      <c r="X27" s="309">
        <f>Юсь!C13</f>
        <v>5</v>
      </c>
      <c r="Y27" s="309">
        <f>Юсь!D13</f>
        <v>0</v>
      </c>
      <c r="Z27" s="301">
        <f t="shared" si="21"/>
        <v>0</v>
      </c>
      <c r="AA27" s="309">
        <f>Юсь!C15</f>
        <v>120</v>
      </c>
      <c r="AB27" s="300">
        <f>Юсь!D15</f>
        <v>7.7694900000000002</v>
      </c>
      <c r="AC27" s="301">
        <f t="shared" si="22"/>
        <v>6.4745750000000006</v>
      </c>
      <c r="AD27" s="309">
        <f>Юсь!C16</f>
        <v>312</v>
      </c>
      <c r="AE27" s="309">
        <f>Юсь!D16</f>
        <v>40.125860000000003</v>
      </c>
      <c r="AF27" s="301">
        <f t="shared" si="5"/>
        <v>12.860852564102565</v>
      </c>
      <c r="AG27" s="301">
        <f>Юсь!C18</f>
        <v>10</v>
      </c>
      <c r="AH27" s="301">
        <f>Юсь!D18</f>
        <v>2.1</v>
      </c>
      <c r="AI27" s="301">
        <f t="shared" si="23"/>
        <v>21.000000000000004</v>
      </c>
      <c r="AJ27" s="301"/>
      <c r="AK27" s="301"/>
      <c r="AL27" s="301" t="e">
        <f>AJ27/AK27*100</f>
        <v>#DIV/0!</v>
      </c>
      <c r="AM27" s="309">
        <v>0</v>
      </c>
      <c r="AN27" s="309">
        <v>0</v>
      </c>
      <c r="AO27" s="301" t="e">
        <f t="shared" si="7"/>
        <v>#DIV/0!</v>
      </c>
      <c r="AP27" s="309">
        <f>Юсь!C27</f>
        <v>0</v>
      </c>
      <c r="AQ27" s="310">
        <f>Юсь!D27</f>
        <v>0</v>
      </c>
      <c r="AR27" s="301" t="e">
        <f t="shared" si="24"/>
        <v>#DIV/0!</v>
      </c>
      <c r="AS27" s="303">
        <f>Юсь!C28</f>
        <v>55</v>
      </c>
      <c r="AT27" s="310">
        <f>Юсь!D28</f>
        <v>31.5</v>
      </c>
      <c r="AU27" s="301">
        <f t="shared" si="25"/>
        <v>57.272727272727273</v>
      </c>
      <c r="AV27" s="309"/>
      <c r="AW27" s="309"/>
      <c r="AX27" s="301" t="e">
        <f t="shared" si="26"/>
        <v>#DIV/0!</v>
      </c>
      <c r="AY27" s="301">
        <f>Юсь!C30</f>
        <v>100</v>
      </c>
      <c r="AZ27" s="304">
        <f>Юсь!D30</f>
        <v>288.23680000000002</v>
      </c>
      <c r="BA27" s="301">
        <f t="shared" si="27"/>
        <v>288.23680000000002</v>
      </c>
      <c r="BB27" s="301"/>
      <c r="BC27" s="301"/>
      <c r="BD27" s="301"/>
      <c r="BE27" s="301">
        <f>Юсь!C31</f>
        <v>207</v>
      </c>
      <c r="BF27" s="301">
        <f>Юсь!D31</f>
        <v>145.38999999999999</v>
      </c>
      <c r="BG27" s="301">
        <f t="shared" si="28"/>
        <v>70.236714975845402</v>
      </c>
      <c r="BH27" s="301"/>
      <c r="BI27" s="301"/>
      <c r="BJ27" s="301" t="e">
        <f t="shared" si="29"/>
        <v>#DIV/0!</v>
      </c>
      <c r="BK27" s="301"/>
      <c r="BL27" s="301"/>
      <c r="BM27" s="301"/>
      <c r="BN27" s="301"/>
      <c r="BO27" s="301"/>
      <c r="BP27" s="294" t="e">
        <f t="shared" si="30"/>
        <v>#DIV/0!</v>
      </c>
      <c r="BQ27" s="301">
        <f>Юсь!C34</f>
        <v>0</v>
      </c>
      <c r="BR27" s="465">
        <f>Юсь!D34</f>
        <v>0</v>
      </c>
      <c r="BS27" s="301" t="e">
        <f t="shared" si="31"/>
        <v>#DIV/0!</v>
      </c>
      <c r="BT27" s="301"/>
      <c r="BU27" s="301"/>
      <c r="BV27" s="311" t="e">
        <f t="shared" si="32"/>
        <v>#DIV/0!</v>
      </c>
      <c r="BW27" s="311"/>
      <c r="BX27" s="311"/>
      <c r="BY27" s="311" t="e">
        <f t="shared" si="33"/>
        <v>#DIV/0!</v>
      </c>
      <c r="BZ27" s="484">
        <f t="shared" si="34"/>
        <v>7141.77322</v>
      </c>
      <c r="CA27" s="299">
        <f t="shared" si="35"/>
        <v>2636.5255700000002</v>
      </c>
      <c r="CB27" s="301">
        <f t="shared" si="54"/>
        <v>36.916960099161486</v>
      </c>
      <c r="CC27" s="301">
        <f>Юсь!C39</f>
        <v>3421</v>
      </c>
      <c r="CD27" s="301">
        <f>Юсь!D39</f>
        <v>1995.546</v>
      </c>
      <c r="CE27" s="301">
        <f t="shared" si="36"/>
        <v>58.332242034492843</v>
      </c>
      <c r="CF27" s="301">
        <f>Юсь!C41</f>
        <v>0</v>
      </c>
      <c r="CG27" s="301">
        <f>Юсь!D41</f>
        <v>0</v>
      </c>
      <c r="CH27" s="301" t="e">
        <f t="shared" si="37"/>
        <v>#DIV/0!</v>
      </c>
      <c r="CI27" s="301">
        <f>Юсь!C42</f>
        <v>1965.91</v>
      </c>
      <c r="CJ27" s="301">
        <f>Юсь!D42</f>
        <v>535.77967000000001</v>
      </c>
      <c r="CK27" s="301">
        <f t="shared" si="8"/>
        <v>27.253519744037114</v>
      </c>
      <c r="CL27" s="301">
        <f>Юсь!C43</f>
        <v>184.863</v>
      </c>
      <c r="CM27" s="301">
        <f>Юсь!D43</f>
        <v>105.1999</v>
      </c>
      <c r="CN27" s="301">
        <f t="shared" si="9"/>
        <v>56.90695271633588</v>
      </c>
      <c r="CO27" s="481">
        <f>Юсь!C50</f>
        <v>1525.0002199999999</v>
      </c>
      <c r="CP27" s="301">
        <f>Юсь!D50</f>
        <v>0</v>
      </c>
      <c r="CQ27" s="294">
        <f t="shared" si="38"/>
        <v>0</v>
      </c>
      <c r="CR27" s="313">
        <f>Юсь!C51</f>
        <v>45</v>
      </c>
      <c r="CS27" s="301">
        <f>Юсь!D51</f>
        <v>0</v>
      </c>
      <c r="CT27" s="301">
        <f t="shared" si="10"/>
        <v>0</v>
      </c>
      <c r="CU27" s="301"/>
      <c r="CV27" s="301"/>
      <c r="CW27" s="301"/>
      <c r="CX27" s="309"/>
      <c r="CY27" s="309"/>
      <c r="CZ27" s="301" t="e">
        <f t="shared" si="39"/>
        <v>#DIV/0!</v>
      </c>
      <c r="DA27" s="301"/>
      <c r="DB27" s="301"/>
      <c r="DC27" s="301"/>
      <c r="DD27" s="301"/>
      <c r="DE27" s="301"/>
      <c r="DF27" s="301"/>
      <c r="DG27" s="303">
        <f t="shared" si="40"/>
        <v>9076.9555400000008</v>
      </c>
      <c r="DH27" s="303">
        <f t="shared" si="40"/>
        <v>3344.3596399999997</v>
      </c>
      <c r="DI27" s="301">
        <f t="shared" si="41"/>
        <v>36.844508329496563</v>
      </c>
      <c r="DJ27" s="309">
        <f t="shared" si="42"/>
        <v>1382.8620000000001</v>
      </c>
      <c r="DK27" s="309">
        <f t="shared" si="42"/>
        <v>816.21582999999998</v>
      </c>
      <c r="DL27" s="301">
        <f t="shared" si="43"/>
        <v>59.023664689607493</v>
      </c>
      <c r="DM27" s="301">
        <f>Юсь!C59</f>
        <v>1339.662</v>
      </c>
      <c r="DN27" s="301">
        <f>Юсь!D59</f>
        <v>815.21582999999998</v>
      </c>
      <c r="DO27" s="301">
        <f t="shared" si="44"/>
        <v>60.852351563304772</v>
      </c>
      <c r="DP27" s="301">
        <f>Юсь!C62</f>
        <v>34</v>
      </c>
      <c r="DQ27" s="301">
        <f>Юсь!D62</f>
        <v>0</v>
      </c>
      <c r="DR27" s="301">
        <f t="shared" si="45"/>
        <v>0</v>
      </c>
      <c r="DS27" s="301">
        <f>Юсь!C63</f>
        <v>5</v>
      </c>
      <c r="DT27" s="301">
        <f>Юсь!D63</f>
        <v>0</v>
      </c>
      <c r="DU27" s="301">
        <f t="shared" si="46"/>
        <v>0</v>
      </c>
      <c r="DV27" s="301">
        <f>Юсь!C64</f>
        <v>4.2</v>
      </c>
      <c r="DW27" s="301">
        <f>Юсь!D64</f>
        <v>1</v>
      </c>
      <c r="DX27" s="301">
        <f t="shared" si="47"/>
        <v>23.809523809523807</v>
      </c>
      <c r="DY27" s="301">
        <f>Юсь!C66</f>
        <v>180.68299999999999</v>
      </c>
      <c r="DZ27" s="301">
        <f>Юсь!D66</f>
        <v>98.765000000000001</v>
      </c>
      <c r="EA27" s="301">
        <f t="shared" si="48"/>
        <v>54.662032399284946</v>
      </c>
      <c r="EB27" s="301">
        <f>Юсь!C67</f>
        <v>12</v>
      </c>
      <c r="EC27" s="301">
        <f>Юсь!D67</f>
        <v>4.5</v>
      </c>
      <c r="ED27" s="301">
        <f t="shared" si="49"/>
        <v>37.5</v>
      </c>
      <c r="EE27" s="309">
        <f>Юсь!C73</f>
        <v>2234.9318000000003</v>
      </c>
      <c r="EF27" s="309">
        <f>Юсь!D73</f>
        <v>386.04500000000002</v>
      </c>
      <c r="EG27" s="301">
        <f t="shared" si="50"/>
        <v>17.27323401993743</v>
      </c>
      <c r="EH27" s="309">
        <f>Юсь!C78</f>
        <v>3184.97874</v>
      </c>
      <c r="EI27" s="309">
        <f>Юсь!D78</f>
        <v>830.61494000000005</v>
      </c>
      <c r="EJ27" s="301">
        <f t="shared" si="51"/>
        <v>26.079136088676059</v>
      </c>
      <c r="EK27" s="309">
        <f>Юсь!C82</f>
        <v>2079.5</v>
      </c>
      <c r="EL27" s="314">
        <f>Юсь!D82</f>
        <v>1208.2188699999999</v>
      </c>
      <c r="EM27" s="301">
        <f t="shared" si="11"/>
        <v>58.101412358740077</v>
      </c>
      <c r="EN27" s="301">
        <f>Юсь!C84</f>
        <v>0</v>
      </c>
      <c r="EO27" s="301">
        <f>Юсь!D84</f>
        <v>0</v>
      </c>
      <c r="EP27" s="301" t="e">
        <f t="shared" si="12"/>
        <v>#DIV/0!</v>
      </c>
      <c r="EQ27" s="315">
        <f>Юсь!C89</f>
        <v>2</v>
      </c>
      <c r="ER27" s="315">
        <f>Юсь!D89</f>
        <v>0</v>
      </c>
      <c r="ES27" s="301">
        <f t="shared" si="52"/>
        <v>0</v>
      </c>
      <c r="ET27" s="301">
        <f>Юсь!C95</f>
        <v>0</v>
      </c>
      <c r="EU27" s="301">
        <f>Юсь!D95</f>
        <v>0</v>
      </c>
      <c r="EV27" s="294" t="e">
        <f t="shared" si="53"/>
        <v>#DIV/0!</v>
      </c>
      <c r="EW27" s="308">
        <f t="shared" si="13"/>
        <v>-425.75232000000142</v>
      </c>
      <c r="EX27" s="308">
        <f t="shared" si="14"/>
        <v>174.94972000000053</v>
      </c>
      <c r="EY27" s="294">
        <f t="shared" si="55"/>
        <v>-41.091900567917037</v>
      </c>
      <c r="EZ27" s="164"/>
      <c r="FA27" s="165"/>
      <c r="FC27" s="165"/>
    </row>
    <row r="28" spans="1:170" s="162" customFormat="1" ht="23.25" customHeight="1">
      <c r="A28" s="337">
        <v>15</v>
      </c>
      <c r="B28" s="339" t="s">
        <v>303</v>
      </c>
      <c r="C28" s="316">
        <f t="shared" si="0"/>
        <v>17943.332999999999</v>
      </c>
      <c r="D28" s="293">
        <f t="shared" si="1"/>
        <v>2814.72586</v>
      </c>
      <c r="E28" s="301">
        <f>D28/C28*100</f>
        <v>15.6867503935863</v>
      </c>
      <c r="F28" s="295">
        <f t="shared" si="3"/>
        <v>2590.96</v>
      </c>
      <c r="G28" s="295">
        <f t="shared" si="4"/>
        <v>915.76744999999994</v>
      </c>
      <c r="H28" s="301">
        <f>G28/F28*100</f>
        <v>35.344715858214713</v>
      </c>
      <c r="I28" s="309">
        <f>Яра!C6</f>
        <v>114.5</v>
      </c>
      <c r="J28" s="445">
        <f>Яра!D6</f>
        <v>122.38782</v>
      </c>
      <c r="K28" s="301">
        <f t="shared" si="16"/>
        <v>106.88892576419214</v>
      </c>
      <c r="L28" s="301">
        <f>Яра!C8</f>
        <v>319.45999999999998</v>
      </c>
      <c r="M28" s="301">
        <f>Яра!D8</f>
        <v>206.64657</v>
      </c>
      <c r="N28" s="294">
        <f t="shared" si="17"/>
        <v>64.686211106241785</v>
      </c>
      <c r="O28" s="294">
        <f>Яра!C9</f>
        <v>3.43</v>
      </c>
      <c r="P28" s="329">
        <f>Яра!D9</f>
        <v>1.3501099999999999</v>
      </c>
      <c r="Q28" s="294">
        <f t="shared" si="18"/>
        <v>39.361807580174926</v>
      </c>
      <c r="R28" s="294">
        <f>Яра!C10</f>
        <v>533.57000000000005</v>
      </c>
      <c r="S28" s="294">
        <f>Яра!D10</f>
        <v>272.63155999999998</v>
      </c>
      <c r="T28" s="294">
        <f t="shared" si="19"/>
        <v>51.095743763704846</v>
      </c>
      <c r="U28" s="294">
        <f>Яра!C11</f>
        <v>0</v>
      </c>
      <c r="V28" s="298">
        <f>Яра!D11</f>
        <v>-40.898910000000001</v>
      </c>
      <c r="W28" s="294" t="e">
        <f t="shared" si="20"/>
        <v>#DIV/0!</v>
      </c>
      <c r="X28" s="309">
        <f>Яра!C13</f>
        <v>20</v>
      </c>
      <c r="Y28" s="309">
        <f>Яра!D13</f>
        <v>13.355700000000001</v>
      </c>
      <c r="Z28" s="301">
        <f t="shared" si="21"/>
        <v>66.778500000000008</v>
      </c>
      <c r="AA28" s="309">
        <f>Яра!C15</f>
        <v>245</v>
      </c>
      <c r="AB28" s="300">
        <f>Яра!D15</f>
        <v>46.795140000000004</v>
      </c>
      <c r="AC28" s="301">
        <f t="shared" si="22"/>
        <v>19.100057142857143</v>
      </c>
      <c r="AD28" s="309">
        <f>Яра!C16</f>
        <v>1250</v>
      </c>
      <c r="AE28" s="309">
        <f>Яра!D16</f>
        <v>227.9247</v>
      </c>
      <c r="AF28" s="301">
        <f t="shared" si="5"/>
        <v>18.233975999999998</v>
      </c>
      <c r="AG28" s="301">
        <f>Яра!C18</f>
        <v>15</v>
      </c>
      <c r="AH28" s="301">
        <f>Яра!D18</f>
        <v>3.4</v>
      </c>
      <c r="AI28" s="301">
        <f t="shared" si="23"/>
        <v>22.666666666666664</v>
      </c>
      <c r="AJ28" s="301"/>
      <c r="AK28" s="301"/>
      <c r="AL28" s="301" t="e">
        <f>AJ28/AK28*100</f>
        <v>#DIV/0!</v>
      </c>
      <c r="AM28" s="309">
        <v>0</v>
      </c>
      <c r="AN28" s="309">
        <v>0</v>
      </c>
      <c r="AO28" s="301" t="e">
        <f t="shared" si="7"/>
        <v>#DIV/0!</v>
      </c>
      <c r="AP28" s="309">
        <f>Яра!C27</f>
        <v>90</v>
      </c>
      <c r="AQ28" s="310">
        <f>Яра!D27</f>
        <v>35.101610000000001</v>
      </c>
      <c r="AR28" s="301">
        <f t="shared" si="24"/>
        <v>39.001788888888889</v>
      </c>
      <c r="AS28" s="303">
        <f>Яра!C28</f>
        <v>0</v>
      </c>
      <c r="AT28" s="310">
        <f>Яра!D28</f>
        <v>0</v>
      </c>
      <c r="AU28" s="301" t="e">
        <f t="shared" si="25"/>
        <v>#DIV/0!</v>
      </c>
      <c r="AV28" s="309"/>
      <c r="AW28" s="309"/>
      <c r="AX28" s="301" t="e">
        <f t="shared" si="26"/>
        <v>#DIV/0!</v>
      </c>
      <c r="AY28" s="301">
        <f>Яра!C31</f>
        <v>0</v>
      </c>
      <c r="AZ28" s="304">
        <f>Яра!D31</f>
        <v>27.073149999999998</v>
      </c>
      <c r="BA28" s="301" t="e">
        <f t="shared" si="27"/>
        <v>#DIV/0!</v>
      </c>
      <c r="BB28" s="301"/>
      <c r="BC28" s="301"/>
      <c r="BD28" s="301"/>
      <c r="BE28" s="301">
        <f>Яра!C34</f>
        <v>0</v>
      </c>
      <c r="BF28" s="301">
        <v>0</v>
      </c>
      <c r="BG28" s="301" t="e">
        <f t="shared" si="28"/>
        <v>#DIV/0!</v>
      </c>
      <c r="BH28" s="301"/>
      <c r="BI28" s="301"/>
      <c r="BJ28" s="301" t="e">
        <f t="shared" si="29"/>
        <v>#DIV/0!</v>
      </c>
      <c r="BK28" s="301"/>
      <c r="BL28" s="301"/>
      <c r="BM28" s="301"/>
      <c r="BN28" s="301">
        <f>Яра!C35</f>
        <v>0</v>
      </c>
      <c r="BO28" s="301">
        <f>Яра!D35</f>
        <v>0</v>
      </c>
      <c r="BP28" s="294" t="e">
        <f t="shared" si="30"/>
        <v>#DIV/0!</v>
      </c>
      <c r="BQ28" s="301">
        <f>Яра!C37</f>
        <v>0</v>
      </c>
      <c r="BR28" s="465">
        <f>Яра!D37</f>
        <v>0</v>
      </c>
      <c r="BS28" s="301" t="e">
        <f t="shared" si="31"/>
        <v>#DIV/0!</v>
      </c>
      <c r="BT28" s="301"/>
      <c r="BU28" s="301"/>
      <c r="BV28" s="311" t="e">
        <f t="shared" si="32"/>
        <v>#DIV/0!</v>
      </c>
      <c r="BW28" s="311"/>
      <c r="BX28" s="311"/>
      <c r="BY28" s="311" t="e">
        <f t="shared" si="33"/>
        <v>#DIV/0!</v>
      </c>
      <c r="BZ28" s="484">
        <f t="shared" si="34"/>
        <v>15352.373</v>
      </c>
      <c r="CA28" s="299">
        <f t="shared" si="35"/>
        <v>1898.9584100000002</v>
      </c>
      <c r="CB28" s="301">
        <f t="shared" si="54"/>
        <v>12.369152377941834</v>
      </c>
      <c r="CC28" s="301">
        <f>Яра!C42</f>
        <v>2004.7</v>
      </c>
      <c r="CD28" s="301">
        <f>Яра!D42</f>
        <v>1169.385</v>
      </c>
      <c r="CE28" s="301">
        <f t="shared" si="36"/>
        <v>58.332169401905517</v>
      </c>
      <c r="CF28" s="301">
        <f>Яра!C43</f>
        <v>414</v>
      </c>
      <c r="CG28" s="301">
        <f>Яра!D43</f>
        <v>207</v>
      </c>
      <c r="CH28" s="301">
        <f t="shared" si="37"/>
        <v>50</v>
      </c>
      <c r="CI28" s="301">
        <f>Яра!C44</f>
        <v>2373.5</v>
      </c>
      <c r="CJ28" s="301">
        <f>Яра!D44</f>
        <v>191.477</v>
      </c>
      <c r="CK28" s="301">
        <f t="shared" si="8"/>
        <v>8.0672846008005052</v>
      </c>
      <c r="CL28" s="301">
        <f>Яра!C45</f>
        <v>184.863</v>
      </c>
      <c r="CM28" s="301">
        <f>Яра!D45</f>
        <v>105.1999</v>
      </c>
      <c r="CN28" s="301">
        <f t="shared" si="9"/>
        <v>56.90695271633588</v>
      </c>
      <c r="CO28" s="481">
        <f>Яра!C47</f>
        <v>10336.796899999999</v>
      </c>
      <c r="CP28" s="301">
        <f>Яра!D47</f>
        <v>119</v>
      </c>
      <c r="CQ28" s="294">
        <f t="shared" si="38"/>
        <v>1.1512270304933629</v>
      </c>
      <c r="CR28" s="313">
        <f>Яра!C51</f>
        <v>38.513100000000001</v>
      </c>
      <c r="CS28" s="301">
        <f>Яра!D51</f>
        <v>106.89651000000001</v>
      </c>
      <c r="CT28" s="301">
        <f t="shared" si="10"/>
        <v>277.55883063165521</v>
      </c>
      <c r="CU28" s="301"/>
      <c r="CV28" s="301"/>
      <c r="CW28" s="301"/>
      <c r="CX28" s="309"/>
      <c r="CY28" s="309"/>
      <c r="CZ28" s="301" t="e">
        <f t="shared" si="39"/>
        <v>#DIV/0!</v>
      </c>
      <c r="DA28" s="301"/>
      <c r="DB28" s="301">
        <f>Яра!D46</f>
        <v>0</v>
      </c>
      <c r="DC28" s="301" t="e">
        <f>DB28/DA28</f>
        <v>#DIV/0!</v>
      </c>
      <c r="DD28" s="301"/>
      <c r="DE28" s="301"/>
      <c r="DF28" s="301"/>
      <c r="DG28" s="303">
        <f t="shared" si="40"/>
        <v>19348.227730000002</v>
      </c>
      <c r="DH28" s="303">
        <f t="shared" si="40"/>
        <v>2729.8283799999995</v>
      </c>
      <c r="DI28" s="301">
        <f t="shared" si="41"/>
        <v>14.10893244639311</v>
      </c>
      <c r="DJ28" s="309">
        <f t="shared" si="42"/>
        <v>1574.202</v>
      </c>
      <c r="DK28" s="309">
        <f t="shared" si="42"/>
        <v>724.18467999999996</v>
      </c>
      <c r="DL28" s="301">
        <f t="shared" si="43"/>
        <v>46.003288015134011</v>
      </c>
      <c r="DM28" s="301">
        <f>Яра!C59</f>
        <v>1526.1</v>
      </c>
      <c r="DN28" s="301">
        <f>Яра!D59</f>
        <v>723.18467999999996</v>
      </c>
      <c r="DO28" s="301">
        <f t="shared" si="44"/>
        <v>47.387764890898367</v>
      </c>
      <c r="DP28" s="301">
        <f>Яра!C62</f>
        <v>39</v>
      </c>
      <c r="DQ28" s="301">
        <f>Яра!D62</f>
        <v>0</v>
      </c>
      <c r="DR28" s="301">
        <f t="shared" si="45"/>
        <v>0</v>
      </c>
      <c r="DS28" s="301">
        <f>Яра!C63</f>
        <v>5</v>
      </c>
      <c r="DT28" s="301">
        <f>Яра!D63</f>
        <v>0</v>
      </c>
      <c r="DU28" s="301">
        <f t="shared" si="46"/>
        <v>0</v>
      </c>
      <c r="DV28" s="301">
        <f>Яра!C64</f>
        <v>4.1020000000000003</v>
      </c>
      <c r="DW28" s="301">
        <f>Яра!D64</f>
        <v>1</v>
      </c>
      <c r="DX28" s="301">
        <f t="shared" si="47"/>
        <v>24.378352023403217</v>
      </c>
      <c r="DY28" s="301">
        <f>Яра!C66</f>
        <v>180.68299999999999</v>
      </c>
      <c r="DZ28" s="301">
        <f>Яра!D65</f>
        <v>99.559560000000005</v>
      </c>
      <c r="EA28" s="301">
        <f t="shared" si="48"/>
        <v>55.101786000896603</v>
      </c>
      <c r="EB28" s="301">
        <f>Яра!C67</f>
        <v>31.68787</v>
      </c>
      <c r="EC28" s="301">
        <f>Яра!D67</f>
        <v>12.182869999999999</v>
      </c>
      <c r="ED28" s="301">
        <f t="shared" si="49"/>
        <v>38.446478100295153</v>
      </c>
      <c r="EE28" s="309">
        <f>Яра!C73</f>
        <v>4448.1977299999999</v>
      </c>
      <c r="EF28" s="309">
        <f>Яра!D73</f>
        <v>341.452</v>
      </c>
      <c r="EG28" s="301">
        <f t="shared" si="50"/>
        <v>7.6761875421396804</v>
      </c>
      <c r="EH28" s="309">
        <f>Яра!C78</f>
        <v>5977.4325600000002</v>
      </c>
      <c r="EI28" s="309">
        <f>Яра!D78</f>
        <v>344.72671000000003</v>
      </c>
      <c r="EJ28" s="301">
        <f t="shared" si="51"/>
        <v>5.7671367521041512</v>
      </c>
      <c r="EK28" s="309">
        <f>Яра!C82</f>
        <v>7084.0780000000004</v>
      </c>
      <c r="EL28" s="314">
        <f>Яра!D82</f>
        <v>1188.3275599999999</v>
      </c>
      <c r="EM28" s="301">
        <f t="shared" si="11"/>
        <v>16.774625575833578</v>
      </c>
      <c r="EN28" s="301">
        <f>Яра!C84</f>
        <v>0</v>
      </c>
      <c r="EO28" s="301">
        <f>Яра!D84</f>
        <v>0</v>
      </c>
      <c r="EP28" s="301" t="e">
        <f t="shared" si="12"/>
        <v>#DIV/0!</v>
      </c>
      <c r="EQ28" s="315">
        <f>Яра!C89</f>
        <v>51.946570000000001</v>
      </c>
      <c r="ER28" s="315">
        <f>Яра!D89</f>
        <v>19.395</v>
      </c>
      <c r="ES28" s="301">
        <f t="shared" si="52"/>
        <v>37.336440115295389</v>
      </c>
      <c r="ET28" s="301">
        <f>Яра!C95</f>
        <v>0</v>
      </c>
      <c r="EU28" s="301">
        <f>Яра!D95</f>
        <v>0</v>
      </c>
      <c r="EV28" s="294" t="e">
        <f t="shared" si="53"/>
        <v>#DIV/0!</v>
      </c>
      <c r="EW28" s="308">
        <f t="shared" si="13"/>
        <v>-1404.8947300000036</v>
      </c>
      <c r="EX28" s="308">
        <f t="shared" si="14"/>
        <v>84.897480000000542</v>
      </c>
      <c r="EY28" s="294">
        <f t="shared" si="55"/>
        <v>-6.0429780386463774</v>
      </c>
      <c r="EZ28" s="164"/>
      <c r="FA28" s="165"/>
      <c r="FC28" s="165"/>
    </row>
    <row r="29" spans="1:170" s="162" customFormat="1" ht="25.5" customHeight="1">
      <c r="A29" s="337">
        <v>16</v>
      </c>
      <c r="B29" s="338" t="s">
        <v>304</v>
      </c>
      <c r="C29" s="292">
        <f t="shared" si="0"/>
        <v>14131.300930000001</v>
      </c>
      <c r="D29" s="293">
        <f t="shared" si="1"/>
        <v>2054.34402</v>
      </c>
      <c r="E29" s="294">
        <f t="shared" si="2"/>
        <v>14.537543501311594</v>
      </c>
      <c r="F29" s="295">
        <f t="shared" si="3"/>
        <v>2285.6761099999999</v>
      </c>
      <c r="G29" s="295">
        <f t="shared" si="4"/>
        <v>687.4461</v>
      </c>
      <c r="H29" s="294">
        <f t="shared" si="15"/>
        <v>30.076269205088728</v>
      </c>
      <c r="I29" s="299">
        <f>Яро!C6</f>
        <v>111</v>
      </c>
      <c r="J29" s="445">
        <f>Яро!D6</f>
        <v>57.16836</v>
      </c>
      <c r="K29" s="294">
        <f t="shared" si="16"/>
        <v>51.503027027027024</v>
      </c>
      <c r="L29" s="294">
        <f>Яро!C8</f>
        <v>183.91</v>
      </c>
      <c r="M29" s="294">
        <f>Яро!D8</f>
        <v>118.95974</v>
      </c>
      <c r="N29" s="294">
        <f t="shared" si="17"/>
        <v>64.683671360991795</v>
      </c>
      <c r="O29" s="294">
        <f>Яро!C9</f>
        <v>1.97</v>
      </c>
      <c r="P29" s="329">
        <f>Яро!D9</f>
        <v>0.77722000000000002</v>
      </c>
      <c r="Q29" s="294">
        <f t="shared" si="18"/>
        <v>39.45279187817259</v>
      </c>
      <c r="R29" s="294">
        <f>Яро!C10</f>
        <v>307.16000000000003</v>
      </c>
      <c r="S29" s="294">
        <f>Яро!D10</f>
        <v>156.94517999999999</v>
      </c>
      <c r="T29" s="294">
        <f t="shared" si="19"/>
        <v>51.095578851412938</v>
      </c>
      <c r="U29" s="294">
        <f>Яро!C11</f>
        <v>0</v>
      </c>
      <c r="V29" s="298">
        <f>Яро!D11</f>
        <v>-23.54419</v>
      </c>
      <c r="W29" s="294" t="e">
        <f t="shared" si="20"/>
        <v>#DIV/0!</v>
      </c>
      <c r="X29" s="299">
        <f>Яро!C13</f>
        <v>5</v>
      </c>
      <c r="Y29" s="299">
        <f>Яро!D13</f>
        <v>0.40439999999999998</v>
      </c>
      <c r="Z29" s="294">
        <f t="shared" si="21"/>
        <v>8.0879999999999992</v>
      </c>
      <c r="AA29" s="299">
        <f>Яро!C15</f>
        <v>470</v>
      </c>
      <c r="AB29" s="300">
        <f>Яро!D15</f>
        <v>32.914389999999997</v>
      </c>
      <c r="AC29" s="294">
        <f t="shared" si="22"/>
        <v>7.0030617021276598</v>
      </c>
      <c r="AD29" s="299">
        <f>Яро!C16</f>
        <v>971.03611000000001</v>
      </c>
      <c r="AE29" s="299">
        <f>Яро!D16</f>
        <v>126.33441000000001</v>
      </c>
      <c r="AF29" s="294">
        <f t="shared" si="5"/>
        <v>13.01026900019197</v>
      </c>
      <c r="AG29" s="294">
        <f>Яро!C18</f>
        <v>5</v>
      </c>
      <c r="AH29" s="294">
        <f>Яро!D18</f>
        <v>3.15</v>
      </c>
      <c r="AI29" s="294">
        <f t="shared" si="23"/>
        <v>63</v>
      </c>
      <c r="AJ29" s="294"/>
      <c r="AK29" s="294"/>
      <c r="AL29" s="294" t="e">
        <f>AJ29/AK29*100</f>
        <v>#DIV/0!</v>
      </c>
      <c r="AM29" s="299">
        <v>0</v>
      </c>
      <c r="AN29" s="299">
        <v>0</v>
      </c>
      <c r="AO29" s="294" t="e">
        <f t="shared" si="7"/>
        <v>#DIV/0!</v>
      </c>
      <c r="AP29" s="299">
        <f>Яро!C26</f>
        <v>230.6</v>
      </c>
      <c r="AQ29" s="302">
        <f>Яро!D27</f>
        <v>209.91659000000001</v>
      </c>
      <c r="AR29" s="294">
        <f t="shared" si="24"/>
        <v>91.03061144839549</v>
      </c>
      <c r="AS29" s="303">
        <v>0</v>
      </c>
      <c r="AT29" s="302">
        <f>Яро!D28</f>
        <v>0</v>
      </c>
      <c r="AU29" s="294" t="e">
        <f t="shared" si="25"/>
        <v>#DIV/0!</v>
      </c>
      <c r="AV29" s="299"/>
      <c r="AW29" s="299"/>
      <c r="AX29" s="294" t="e">
        <f t="shared" si="26"/>
        <v>#DIV/0!</v>
      </c>
      <c r="AY29" s="294"/>
      <c r="AZ29" s="304">
        <f>Яро!D29</f>
        <v>0</v>
      </c>
      <c r="BA29" s="294" t="e">
        <f t="shared" si="27"/>
        <v>#DIV/0!</v>
      </c>
      <c r="BB29" s="294"/>
      <c r="BC29" s="294"/>
      <c r="BD29" s="294"/>
      <c r="BE29" s="294">
        <f>Яро!C31</f>
        <v>0</v>
      </c>
      <c r="BF29" s="294">
        <f>Яро!D31</f>
        <v>4.42</v>
      </c>
      <c r="BG29" s="294" t="e">
        <f t="shared" si="28"/>
        <v>#DIV/0!</v>
      </c>
      <c r="BH29" s="294"/>
      <c r="BI29" s="294"/>
      <c r="BJ29" s="294" t="e">
        <f t="shared" si="29"/>
        <v>#DIV/0!</v>
      </c>
      <c r="BK29" s="294"/>
      <c r="BL29" s="294"/>
      <c r="BM29" s="294"/>
      <c r="BN29" s="294">
        <f>Яро!C34</f>
        <v>0</v>
      </c>
      <c r="BO29" s="294">
        <f>Яро!D34</f>
        <v>0</v>
      </c>
      <c r="BP29" s="294" t="e">
        <f t="shared" si="30"/>
        <v>#DIV/0!</v>
      </c>
      <c r="BQ29" s="294">
        <v>0</v>
      </c>
      <c r="BR29" s="464">
        <v>0</v>
      </c>
      <c r="BS29" s="294" t="e">
        <f t="shared" si="31"/>
        <v>#DIV/0!</v>
      </c>
      <c r="BT29" s="294"/>
      <c r="BU29" s="294"/>
      <c r="BV29" s="306" t="e">
        <f t="shared" si="32"/>
        <v>#DIV/0!</v>
      </c>
      <c r="BW29" s="306"/>
      <c r="BX29" s="306"/>
      <c r="BY29" s="306" t="e">
        <f t="shared" si="33"/>
        <v>#DIV/0!</v>
      </c>
      <c r="BZ29" s="484">
        <f t="shared" si="34"/>
        <v>11845.624820000001</v>
      </c>
      <c r="CA29" s="299">
        <f t="shared" si="35"/>
        <v>1366.8979200000001</v>
      </c>
      <c r="CB29" s="294">
        <f t="shared" si="54"/>
        <v>11.539263996375668</v>
      </c>
      <c r="CC29" s="301">
        <f>Яро!C39</f>
        <v>730.1</v>
      </c>
      <c r="CD29" s="301">
        <f>Яро!D39</f>
        <v>425.887</v>
      </c>
      <c r="CE29" s="294">
        <f t="shared" si="36"/>
        <v>58.332694151486095</v>
      </c>
      <c r="CF29" s="294">
        <f>Яро!C40</f>
        <v>1236.7529999999999</v>
      </c>
      <c r="CG29" s="294">
        <f>Яро!D40</f>
        <v>50</v>
      </c>
      <c r="CH29" s="294">
        <f t="shared" si="37"/>
        <v>4.0428444483255754</v>
      </c>
      <c r="CI29" s="294">
        <f>Яро!C41</f>
        <v>4023.8710000000001</v>
      </c>
      <c r="CJ29" s="294">
        <f>Яро!D41</f>
        <v>179.822</v>
      </c>
      <c r="CK29" s="294">
        <f t="shared" si="8"/>
        <v>4.4688808363886414</v>
      </c>
      <c r="CL29" s="294">
        <f>Яро!C42</f>
        <v>96.311999999999998</v>
      </c>
      <c r="CM29" s="294">
        <f>Яро!D42</f>
        <v>52.600099999999998</v>
      </c>
      <c r="CN29" s="294">
        <f t="shared" si="9"/>
        <v>54.614274441398791</v>
      </c>
      <c r="CO29" s="305">
        <f>Яро!C44</f>
        <v>5070</v>
      </c>
      <c r="CP29" s="294">
        <f>Яро!D44</f>
        <v>0</v>
      </c>
      <c r="CQ29" s="294">
        <f t="shared" si="38"/>
        <v>0</v>
      </c>
      <c r="CR29" s="298">
        <f>Яро!C45</f>
        <v>688.58882000000006</v>
      </c>
      <c r="CS29" s="294">
        <f>Яро!D45</f>
        <v>658.58882000000006</v>
      </c>
      <c r="CT29" s="294">
        <f t="shared" si="10"/>
        <v>95.643263566201966</v>
      </c>
      <c r="CU29" s="294"/>
      <c r="CV29" s="294"/>
      <c r="CW29" s="294"/>
      <c r="CX29" s="299"/>
      <c r="CY29" s="299"/>
      <c r="CZ29" s="294" t="e">
        <f t="shared" si="39"/>
        <v>#DIV/0!</v>
      </c>
      <c r="DA29" s="294"/>
      <c r="DB29" s="294"/>
      <c r="DC29" s="294"/>
      <c r="DD29" s="294"/>
      <c r="DE29" s="294"/>
      <c r="DF29" s="294"/>
      <c r="DG29" s="303">
        <f t="shared" si="40"/>
        <v>14276.801029999999</v>
      </c>
      <c r="DH29" s="303">
        <f t="shared" si="40"/>
        <v>1350.4361699999999</v>
      </c>
      <c r="DI29" s="294">
        <f t="shared" si="41"/>
        <v>9.4589548958643714</v>
      </c>
      <c r="DJ29" s="299">
        <f t="shared" si="42"/>
        <v>1365.1229999999998</v>
      </c>
      <c r="DK29" s="299">
        <f t="shared" si="42"/>
        <v>725.75948000000005</v>
      </c>
      <c r="DL29" s="294">
        <f t="shared" si="43"/>
        <v>53.164402035567505</v>
      </c>
      <c r="DM29" s="294">
        <f>Яро!C55</f>
        <v>1333.1</v>
      </c>
      <c r="DN29" s="294">
        <f>Яро!D55</f>
        <v>724.75948000000005</v>
      </c>
      <c r="DO29" s="294">
        <f t="shared" si="44"/>
        <v>54.366475133148306</v>
      </c>
      <c r="DP29" s="294">
        <f>Яро!C58</f>
        <v>24</v>
      </c>
      <c r="DQ29" s="294">
        <f>Яро!D58</f>
        <v>0</v>
      </c>
      <c r="DR29" s="294">
        <f t="shared" si="45"/>
        <v>0</v>
      </c>
      <c r="DS29" s="294">
        <f>Яро!C59</f>
        <v>5</v>
      </c>
      <c r="DT29" s="294">
        <f>Яро!D59</f>
        <v>0</v>
      </c>
      <c r="DU29" s="294">
        <f t="shared" si="46"/>
        <v>0</v>
      </c>
      <c r="DV29" s="294">
        <f>Яро!C60</f>
        <v>3.0230000000000001</v>
      </c>
      <c r="DW29" s="294">
        <f>Яро!D60</f>
        <v>1</v>
      </c>
      <c r="DX29" s="294">
        <f t="shared" si="47"/>
        <v>33.079722130334105</v>
      </c>
      <c r="DY29" s="294">
        <f>Яро!C61</f>
        <v>90.341999999999999</v>
      </c>
      <c r="DZ29" s="294">
        <f>Яро!D61</f>
        <v>50.352409999999999</v>
      </c>
      <c r="EA29" s="294">
        <f t="shared" si="48"/>
        <v>55.735327975913748</v>
      </c>
      <c r="EB29" s="294">
        <f>Яро!C63</f>
        <v>16.899999999999999</v>
      </c>
      <c r="EC29" s="294">
        <f>Яро!D63</f>
        <v>11.4</v>
      </c>
      <c r="ED29" s="294">
        <f t="shared" si="49"/>
        <v>67.455621301775153</v>
      </c>
      <c r="EE29" s="299">
        <f>Яро!C69</f>
        <v>3960.7646099999997</v>
      </c>
      <c r="EF29" s="299">
        <f>Яро!D69</f>
        <v>199.80199999999999</v>
      </c>
      <c r="EG29" s="294">
        <f t="shared" si="50"/>
        <v>5.0445310356375863</v>
      </c>
      <c r="EH29" s="299">
        <f>Яро!C74</f>
        <v>7782.1184199999998</v>
      </c>
      <c r="EI29" s="299">
        <f>Яро!D74</f>
        <v>85.870480000000001</v>
      </c>
      <c r="EJ29" s="294">
        <f t="shared" si="51"/>
        <v>1.1034332217216505</v>
      </c>
      <c r="EK29" s="299">
        <f>Яро!C79</f>
        <v>1059.5530000000001</v>
      </c>
      <c r="EL29" s="307">
        <f>Яро!D78</f>
        <v>277.2518</v>
      </c>
      <c r="EM29" s="294">
        <f t="shared" si="11"/>
        <v>26.166864706154385</v>
      </c>
      <c r="EN29" s="294">
        <f>Яро!C80</f>
        <v>0</v>
      </c>
      <c r="EO29" s="294">
        <f>Яро!D80</f>
        <v>0</v>
      </c>
      <c r="EP29" s="294" t="e">
        <f t="shared" si="12"/>
        <v>#DIV/0!</v>
      </c>
      <c r="EQ29" s="295">
        <f>Яро!C85</f>
        <v>2</v>
      </c>
      <c r="ER29" s="295">
        <f>Яро!D85</f>
        <v>0</v>
      </c>
      <c r="ES29" s="294">
        <f t="shared" si="52"/>
        <v>0</v>
      </c>
      <c r="ET29" s="294">
        <f>Яро!C91</f>
        <v>0</v>
      </c>
      <c r="EU29" s="294">
        <f>Яро!D91</f>
        <v>0</v>
      </c>
      <c r="EV29" s="294" t="e">
        <f t="shared" si="53"/>
        <v>#DIV/0!</v>
      </c>
      <c r="EW29" s="308">
        <f t="shared" si="13"/>
        <v>-145.50009999999747</v>
      </c>
      <c r="EX29" s="308">
        <f t="shared" si="14"/>
        <v>703.90785000000005</v>
      </c>
      <c r="EY29" s="294">
        <f t="shared" si="55"/>
        <v>-483.7851314191621</v>
      </c>
      <c r="EZ29" s="164"/>
      <c r="FA29" s="165"/>
      <c r="FC29" s="165"/>
    </row>
    <row r="30" spans="1:170" s="162" customFormat="1" ht="17.25" customHeight="1">
      <c r="A30" s="344"/>
      <c r="B30" s="345"/>
      <c r="C30" s="326"/>
      <c r="D30" s="327"/>
      <c r="E30" s="294"/>
      <c r="F30" s="295"/>
      <c r="G30" s="299"/>
      <c r="H30" s="294"/>
      <c r="I30" s="299"/>
      <c r="J30" s="446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329"/>
      <c r="W30" s="294"/>
      <c r="X30" s="299"/>
      <c r="Y30" s="299"/>
      <c r="Z30" s="294"/>
      <c r="AA30" s="299"/>
      <c r="AB30" s="299"/>
      <c r="AC30" s="294"/>
      <c r="AD30" s="299"/>
      <c r="AE30" s="299"/>
      <c r="AF30" s="294"/>
      <c r="AG30" s="294"/>
      <c r="AH30" s="294"/>
      <c r="AI30" s="294"/>
      <c r="AJ30" s="294"/>
      <c r="AK30" s="294"/>
      <c r="AL30" s="294"/>
      <c r="AM30" s="299"/>
      <c r="AN30" s="299"/>
      <c r="AO30" s="294"/>
      <c r="AP30" s="299"/>
      <c r="AQ30" s="299"/>
      <c r="AR30" s="294"/>
      <c r="AS30" s="299"/>
      <c r="AT30" s="302"/>
      <c r="AU30" s="294"/>
      <c r="AV30" s="299"/>
      <c r="AW30" s="299"/>
      <c r="AX30" s="294"/>
      <c r="AY30" s="294"/>
      <c r="AZ30" s="304"/>
      <c r="BA30" s="294" t="e">
        <f t="shared" si="27"/>
        <v>#DIV/0!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464"/>
      <c r="BS30" s="294"/>
      <c r="BT30" s="294"/>
      <c r="BU30" s="294"/>
      <c r="BV30" s="306"/>
      <c r="BW30" s="306"/>
      <c r="BX30" s="306"/>
      <c r="BY30" s="306"/>
      <c r="BZ30" s="484"/>
      <c r="CA30" s="299"/>
      <c r="CB30" s="294"/>
      <c r="CC30" s="294"/>
      <c r="CD30" s="294"/>
      <c r="CE30" s="294"/>
      <c r="CF30" s="294"/>
      <c r="CG30" s="294"/>
      <c r="CH30" s="450"/>
      <c r="CI30" s="294"/>
      <c r="CJ30" s="294"/>
      <c r="CK30" s="294"/>
      <c r="CL30" s="294"/>
      <c r="CM30" s="294"/>
      <c r="CN30" s="294"/>
      <c r="CO30" s="305"/>
      <c r="CP30" s="294"/>
      <c r="CQ30" s="294"/>
      <c r="CR30" s="329"/>
      <c r="CS30" s="294"/>
      <c r="CT30" s="294"/>
      <c r="CU30" s="294"/>
      <c r="CV30" s="294"/>
      <c r="CW30" s="294"/>
      <c r="CX30" s="299"/>
      <c r="CY30" s="299"/>
      <c r="CZ30" s="294"/>
      <c r="DA30" s="294"/>
      <c r="DB30" s="294"/>
      <c r="DC30" s="294"/>
      <c r="DD30" s="294"/>
      <c r="DE30" s="294"/>
      <c r="DF30" s="294"/>
      <c r="DG30" s="299"/>
      <c r="DH30" s="299"/>
      <c r="DI30" s="294"/>
      <c r="DJ30" s="299"/>
      <c r="DK30" s="328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305"/>
      <c r="EA30" s="294"/>
      <c r="EB30" s="294"/>
      <c r="EC30" s="294"/>
      <c r="ED30" s="294"/>
      <c r="EE30" s="299"/>
      <c r="EF30" s="299"/>
      <c r="EG30" s="294"/>
      <c r="EH30" s="299"/>
      <c r="EI30" s="299"/>
      <c r="EJ30" s="294"/>
      <c r="EK30" s="299"/>
      <c r="EL30" s="299"/>
      <c r="EM30" s="294"/>
      <c r="EN30" s="294"/>
      <c r="EO30" s="294"/>
      <c r="EP30" s="294"/>
      <c r="EQ30" s="295"/>
      <c r="ER30" s="295"/>
      <c r="ES30" s="294"/>
      <c r="ET30" s="294"/>
      <c r="EU30" s="294"/>
      <c r="EV30" s="294"/>
      <c r="EW30" s="308"/>
      <c r="EX30" s="308"/>
      <c r="EY30" s="294" t="e">
        <f t="shared" si="55"/>
        <v>#DIV/0!</v>
      </c>
      <c r="FA30" s="165"/>
      <c r="FC30" s="165"/>
    </row>
    <row r="31" spans="1:170" s="168" customFormat="1" ht="18.75">
      <c r="A31" s="526" t="s">
        <v>176</v>
      </c>
      <c r="B31" s="527"/>
      <c r="C31" s="330">
        <f>SUM(C14:C29)</f>
        <v>211308.68298999997</v>
      </c>
      <c r="D31" s="330">
        <f>SUM(D14:D29)</f>
        <v>45571.065009999991</v>
      </c>
      <c r="E31" s="331">
        <f>D31/C31*100</f>
        <v>21.566110944980245</v>
      </c>
      <c r="F31" s="332">
        <f>SUM(F14:F29)</f>
        <v>42352.561689999995</v>
      </c>
      <c r="G31" s="333">
        <f>SUM(G14:G29)</f>
        <v>15772.534009999999</v>
      </c>
      <c r="H31" s="331">
        <f>G31/F31*100</f>
        <v>37.241038984718848</v>
      </c>
      <c r="I31" s="333">
        <f>SUM(I14:I29)</f>
        <v>5728.5</v>
      </c>
      <c r="J31" s="447">
        <f>SUM(J14:J29)</f>
        <v>3050.1522199999999</v>
      </c>
      <c r="K31" s="331">
        <f>J31/I31*100</f>
        <v>53.245216374268999</v>
      </c>
      <c r="L31" s="331">
        <f>SUM(L14:L29)</f>
        <v>3471.43</v>
      </c>
      <c r="M31" s="331">
        <f>SUM(M14:M29)</f>
        <v>2245.5182500000001</v>
      </c>
      <c r="N31" s="331">
        <f>M31/L31*100</f>
        <v>64.685684285726637</v>
      </c>
      <c r="O31" s="331">
        <f>SUM(O14:O29)</f>
        <v>37.200000000000003</v>
      </c>
      <c r="P31" s="331">
        <f>SUM(P14:P29)</f>
        <v>14.670780000000001</v>
      </c>
      <c r="Q31" s="331">
        <f>P31/O31*100</f>
        <v>39.43758064516129</v>
      </c>
      <c r="R31" s="331">
        <f>SUM(R14:R29)</f>
        <v>5798.0699999999988</v>
      </c>
      <c r="S31" s="331">
        <f>SUM(S14:S29)</f>
        <v>2962.54252</v>
      </c>
      <c r="T31" s="331">
        <f>S31/R31*100</f>
        <v>51.095321719123788</v>
      </c>
      <c r="U31" s="331">
        <f>SUM(U14:U29)</f>
        <v>0</v>
      </c>
      <c r="V31" s="331">
        <f>SUM(V14:V29)</f>
        <v>-444.42641000000003</v>
      </c>
      <c r="W31" s="331" t="e">
        <f>V31/U31*100</f>
        <v>#DIV/0!</v>
      </c>
      <c r="X31" s="333">
        <f>SUM(X14:X29)</f>
        <v>535</v>
      </c>
      <c r="Y31" s="333">
        <f>SUM(Y14:Y29)</f>
        <v>516.09902999999997</v>
      </c>
      <c r="Z31" s="331">
        <f>Y31/X31*100</f>
        <v>96.467108411214952</v>
      </c>
      <c r="AA31" s="333">
        <f>SUM(AA14:AA29)</f>
        <v>5373</v>
      </c>
      <c r="AB31" s="333">
        <f>SUM(AB14:AB29)</f>
        <v>764.36382000000015</v>
      </c>
      <c r="AC31" s="331">
        <f>AB31/AA31*100</f>
        <v>14.226015633724179</v>
      </c>
      <c r="AD31" s="333">
        <f>SUM(AD14:AD29)</f>
        <v>17020.808690000002</v>
      </c>
      <c r="AE31" s="333">
        <f>SUM(AE14:AE29)</f>
        <v>4384.8139199999996</v>
      </c>
      <c r="AF31" s="331">
        <f>AE31/AD31*100</f>
        <v>25.761489949511905</v>
      </c>
      <c r="AG31" s="334">
        <f>SUM(AG14:AG29)</f>
        <v>116</v>
      </c>
      <c r="AH31" s="331">
        <f>SUM(AH14:AH29)</f>
        <v>41.51</v>
      </c>
      <c r="AI31" s="294">
        <f t="shared" si="23"/>
        <v>35.78448275862069</v>
      </c>
      <c r="AJ31" s="333">
        <f>AJ14+AJ15+AJ16+AJ17+AJ18+AJ19+AJ20+AJ21+AJ22+AJ23+AJ24+AJ25+AJ26+AJ27+AJ28+AJ29</f>
        <v>0</v>
      </c>
      <c r="AK31" s="333">
        <f>AK14+AK15+AK16+AK17+AK18+AK19+AK20+AK21+AK22+AK23+AK24+AK25+AK26+AK27+AK28+AK29</f>
        <v>0</v>
      </c>
      <c r="AL31" s="294" t="e">
        <f>AK31/AJ31*100</f>
        <v>#DIV/0!</v>
      </c>
      <c r="AM31" s="333">
        <f>SUM(AM14:AM29)</f>
        <v>0</v>
      </c>
      <c r="AN31" s="333">
        <f>SUM(AN14:AN29)</f>
        <v>0</v>
      </c>
      <c r="AO31" s="331" t="e">
        <f>AN31/AM31*100</f>
        <v>#DIV/0!</v>
      </c>
      <c r="AP31" s="333">
        <f>SUM(AP14:AP29)</f>
        <v>3049.7529999999997</v>
      </c>
      <c r="AQ31" s="333">
        <f>SUM(AQ14:AQ29)</f>
        <v>1347.2324999999998</v>
      </c>
      <c r="AR31" s="331">
        <f>AQ31/AP31*100</f>
        <v>44.17513483878858</v>
      </c>
      <c r="AS31" s="333">
        <f>SUM(AS14:AS29)</f>
        <v>390.79999999999995</v>
      </c>
      <c r="AT31" s="333">
        <f>SUM(AT14:AT29)</f>
        <v>201.66444999999999</v>
      </c>
      <c r="AU31" s="331">
        <f>AT31/AS31*100</f>
        <v>51.60298106448311</v>
      </c>
      <c r="AV31" s="333">
        <f>SUM(AV14:AV29)</f>
        <v>0</v>
      </c>
      <c r="AW31" s="333">
        <f>SUM(AW14:AW29)</f>
        <v>0</v>
      </c>
      <c r="AX31" s="331" t="e">
        <f>AW31/AV31*100</f>
        <v>#DIV/0!</v>
      </c>
      <c r="AY31" s="331">
        <f>SUM(AY14:AY29)</f>
        <v>625</v>
      </c>
      <c r="AZ31" s="331">
        <f>SUM(AZ14:AZ29)</f>
        <v>479.30629000000005</v>
      </c>
      <c r="BA31" s="294">
        <f t="shared" si="27"/>
        <v>76.689006400000011</v>
      </c>
      <c r="BB31" s="294">
        <f>SUM(BB14:BB29)</f>
        <v>0</v>
      </c>
      <c r="BC31" s="294">
        <f>SUM(BC14:BC29)</f>
        <v>0</v>
      </c>
      <c r="BD31" s="294" t="e">
        <f>BC31/BB31*100</f>
        <v>#DIV/0!</v>
      </c>
      <c r="BE31" s="332">
        <f>SUM(BE14:BE29)</f>
        <v>207</v>
      </c>
      <c r="BF31" s="333">
        <f>SUM(BF14:BF29)</f>
        <v>168.03949999999998</v>
      </c>
      <c r="BG31" s="333">
        <f t="shared" si="28"/>
        <v>81.178502415458937</v>
      </c>
      <c r="BH31" s="333">
        <f>SUM(BH14:BH29)</f>
        <v>0</v>
      </c>
      <c r="BI31" s="333">
        <f>SUM(BI14:BI29)</f>
        <v>0</v>
      </c>
      <c r="BJ31" s="331" t="e">
        <f>BI31/BH31*100</f>
        <v>#DIV/0!</v>
      </c>
      <c r="BK31" s="331">
        <f>SUM(BK14:BK29)</f>
        <v>0</v>
      </c>
      <c r="BL31" s="331">
        <f>BL15+BL27+BL28+BL19+BL22+BL26+BL18</f>
        <v>2.3295599999999999</v>
      </c>
      <c r="BM31" s="331" t="e">
        <f>BL31/BK31*100</f>
        <v>#DIV/0!</v>
      </c>
      <c r="BN31" s="331">
        <f>BN14+BN15+BN16+BN17+BN18+BN19+BN20+BN21+BN22+BN23+BN24+BN25+BN26+BN27+BN28+BN29</f>
        <v>0</v>
      </c>
      <c r="BO31" s="331">
        <f>BO14+BO15+BO16+BO17+BO18+BO19+BO20+BO21+BO22+BO23+BO24+BO25+BO26+BO27+BO28+BO29</f>
        <v>24.880920000000003</v>
      </c>
      <c r="BP31" s="331" t="e">
        <f>BO31/BN31*100</f>
        <v>#DIV/0!</v>
      </c>
      <c r="BQ31" s="333">
        <f>SUM(BQ14:BQ29)</f>
        <v>0</v>
      </c>
      <c r="BR31" s="447">
        <f>SUM(BR14:BR29)</f>
        <v>16.166219999999999</v>
      </c>
      <c r="BS31" s="331" t="e">
        <f>BR31/BQ31*100</f>
        <v>#DIV/0!</v>
      </c>
      <c r="BT31" s="331">
        <f t="shared" ref="BT31:BY31" si="56">SUM(BT14:BT29)</f>
        <v>0</v>
      </c>
      <c r="BU31" s="331"/>
      <c r="BV31" s="331" t="e">
        <f t="shared" si="56"/>
        <v>#DIV/0!</v>
      </c>
      <c r="BW31" s="331">
        <f t="shared" si="56"/>
        <v>0</v>
      </c>
      <c r="BX31" s="331">
        <f t="shared" si="56"/>
        <v>0</v>
      </c>
      <c r="BY31" s="335" t="e">
        <f t="shared" si="56"/>
        <v>#DIV/0!</v>
      </c>
      <c r="BZ31" s="487">
        <f>SUM(BZ14:BZ29)</f>
        <v>168956.12129999997</v>
      </c>
      <c r="CA31" s="333">
        <f>SUM(CA14:CA29)</f>
        <v>29798.530999999999</v>
      </c>
      <c r="CB31" s="333">
        <f t="shared" si="54"/>
        <v>17.636846046607253</v>
      </c>
      <c r="CC31" s="333">
        <f>SUM(CC14:CC29)</f>
        <v>29508.000000000004</v>
      </c>
      <c r="CD31" s="333">
        <f>SUM(CD14:CD29)</f>
        <v>17212.709500000001</v>
      </c>
      <c r="CE31" s="333">
        <f>CD31/CC31*100</f>
        <v>58.332348854547909</v>
      </c>
      <c r="CF31" s="332">
        <f>SUM(CF14:CF29)</f>
        <v>5152.2529999999997</v>
      </c>
      <c r="CG31" s="333">
        <f>SUM(CG14:CG29)</f>
        <v>1215</v>
      </c>
      <c r="CH31" s="333">
        <f>CG31/CF31*100</f>
        <v>23.581916493619396</v>
      </c>
      <c r="CI31" s="333">
        <f>SUM(CI14:CI29)</f>
        <v>62491.042340000007</v>
      </c>
      <c r="CJ31" s="333">
        <f>SUM(CJ14:CJ29)</f>
        <v>6511.851349999999</v>
      </c>
      <c r="CK31" s="333">
        <f>CJ31/CI31*100</f>
        <v>10.420455646379603</v>
      </c>
      <c r="CL31" s="333">
        <f>SUM(CL14:CL29)</f>
        <v>2237.1999999999998</v>
      </c>
      <c r="CM31" s="333">
        <f>SUM(CM14:CM29)</f>
        <v>1262.4000000000001</v>
      </c>
      <c r="CN31" s="333">
        <f t="shared" si="9"/>
        <v>56.427677453960314</v>
      </c>
      <c r="CO31" s="483">
        <f>SUM(CO14:CO29)</f>
        <v>66147.070169999992</v>
      </c>
      <c r="CP31" s="333">
        <f>SUM(CP14:CP29)</f>
        <v>321.85599999999999</v>
      </c>
      <c r="CQ31" s="333">
        <f>CP31/CO31*100</f>
        <v>0.48657635050625858</v>
      </c>
      <c r="CR31" s="333">
        <f>SUM(CR14:CR29)</f>
        <v>3420.5557900000003</v>
      </c>
      <c r="CS31" s="333">
        <f>SUM(CS14:CS29)</f>
        <v>3274.7141499999998</v>
      </c>
      <c r="CT31" s="333">
        <f t="shared" si="10"/>
        <v>95.736317459683931</v>
      </c>
      <c r="CU31" s="333">
        <f>SUM(CU14:CU29)</f>
        <v>0</v>
      </c>
      <c r="CV31" s="333">
        <f>SUM(CV14:CV29)</f>
        <v>0</v>
      </c>
      <c r="CW31" s="333" t="e">
        <f>CV31/CU31*100</f>
        <v>#DIV/0!</v>
      </c>
      <c r="CX31" s="333">
        <f>SUM(CX14:CX29)</f>
        <v>0</v>
      </c>
      <c r="CY31" s="333">
        <f>SUM(CY14:CY29)</f>
        <v>0</v>
      </c>
      <c r="CZ31" s="331" t="e">
        <f>CY31/CX31*100</f>
        <v>#DIV/0!</v>
      </c>
      <c r="DA31" s="331">
        <f>DA14+DA15+DA16+DA17+DA18+DA19+DA20+DA21+DA22+DA23+DA24+DA25+DA26+DA27+DA28+DA29</f>
        <v>0</v>
      </c>
      <c r="DB31" s="331">
        <f>DB14+DB15+DB16+DB17+DB18+DB19+DB20+DB21+DB22+DB23+DB24+DB25+DB26+DB27+DB28+DB29</f>
        <v>0</v>
      </c>
      <c r="DC31" s="331" t="e">
        <f>DB31/DA31*100</f>
        <v>#DIV/0!</v>
      </c>
      <c r="DD31" s="331">
        <f>DD14+DD15+DD16+DD17+DD18+DD19+DD20+DD21+DD22+DD23+DD24+DD25+DD26+DD27+DD28+DD29</f>
        <v>0</v>
      </c>
      <c r="DE31" s="331">
        <f>DE14+DE15+DE16+DE17+DE18+DE19+DE20+DE21+DE22+DE23+DE24+DE25+DE26+DE27+DE28+DE29</f>
        <v>0</v>
      </c>
      <c r="DF31" s="331">
        <v>0</v>
      </c>
      <c r="DG31" s="332">
        <f>SUM(DG14:DG29)</f>
        <v>218067.45014</v>
      </c>
      <c r="DH31" s="332">
        <f>SUM(DH14:DH29)</f>
        <v>41765.040739999997</v>
      </c>
      <c r="DI31" s="331">
        <f>DH31/DG31*100</f>
        <v>19.152349749211407</v>
      </c>
      <c r="DJ31" s="332">
        <f>SUM(DJ14:DJ29)</f>
        <v>23986.023000000005</v>
      </c>
      <c r="DK31" s="332">
        <f>SUM(DK14:DK29)</f>
        <v>12635.437750000001</v>
      </c>
      <c r="DL31" s="331">
        <f>DK31/DJ31*100</f>
        <v>52.678335837500022</v>
      </c>
      <c r="DM31" s="333">
        <f>SUM(DM14:DM29)</f>
        <v>23100.461999999996</v>
      </c>
      <c r="DN31" s="332">
        <f>SUM(DN14:DN29)</f>
        <v>12538.137750000002</v>
      </c>
      <c r="DO31" s="331">
        <f>DN31/DM31*100</f>
        <v>54.276567066061297</v>
      </c>
      <c r="DP31" s="333">
        <f>SUM(DP14:DP29)</f>
        <v>559.51700000000005</v>
      </c>
      <c r="DQ31" s="333">
        <f>SUM(DQ14:DQ29)</f>
        <v>0</v>
      </c>
      <c r="DR31" s="331">
        <f>DQ31/DP31*100</f>
        <v>0</v>
      </c>
      <c r="DS31" s="336">
        <f>SUM(DS14:DS29)</f>
        <v>130</v>
      </c>
      <c r="DT31" s="331">
        <f>SUM(DT14:DT29)</f>
        <v>0</v>
      </c>
      <c r="DU31" s="331">
        <f>DT31/DS31*100</f>
        <v>0</v>
      </c>
      <c r="DV31" s="331">
        <f>SUM(DV14:DV29)</f>
        <v>196.04400000000004</v>
      </c>
      <c r="DW31" s="331">
        <f>SUM(DW14:DW29)</f>
        <v>97.3</v>
      </c>
      <c r="DX31" s="294">
        <f>DW31/DV31*100</f>
        <v>49.631715329211801</v>
      </c>
      <c r="DY31" s="331">
        <f>SUM(DY14:DY29)</f>
        <v>2168.2000000000003</v>
      </c>
      <c r="DZ31" s="336">
        <f>SUM(DZ14:DZ29)</f>
        <v>1185.6460999999997</v>
      </c>
      <c r="EA31" s="333">
        <f t="shared" si="48"/>
        <v>54.683428650493482</v>
      </c>
      <c r="EB31" s="336">
        <f>SUM(EB14:EB29)</f>
        <v>234.07987</v>
      </c>
      <c r="EC31" s="336">
        <f>SUM(EC14:EC29)</f>
        <v>82.137029999999996</v>
      </c>
      <c r="ED31" s="294">
        <f t="shared" si="49"/>
        <v>35.089318017820155</v>
      </c>
      <c r="EE31" s="333">
        <f>SUM(EE14:EE29)</f>
        <v>56941.326369999995</v>
      </c>
      <c r="EF31" s="332">
        <f>SUM(EF14:EF29)</f>
        <v>7764.7701299999999</v>
      </c>
      <c r="EG31" s="331">
        <f>EF31/EE31*100</f>
        <v>13.63644056962279</v>
      </c>
      <c r="EH31" s="333">
        <f>SUM(EH14:EH29)</f>
        <v>91670.991630000019</v>
      </c>
      <c r="EI31" s="332">
        <f>SUM(EI14:EI29)</f>
        <v>8568.2448999999997</v>
      </c>
      <c r="EJ31" s="331">
        <f>EI31/EH31*100</f>
        <v>9.3467352623204061</v>
      </c>
      <c r="EK31" s="332">
        <f>SUM(EK14:EK29)</f>
        <v>42895.858700000004</v>
      </c>
      <c r="EL31" s="332">
        <f>SUM(EL14:EL29)</f>
        <v>11475.187829999999</v>
      </c>
      <c r="EM31" s="331">
        <f>EL31/EK31*100</f>
        <v>26.751271982346392</v>
      </c>
      <c r="EN31" s="332">
        <f>SUM(EN14:EN29)</f>
        <v>0</v>
      </c>
      <c r="EO31" s="332">
        <f>SUM(EO14:EO29)</f>
        <v>0</v>
      </c>
      <c r="EP31" s="331" t="e">
        <f>EO31/EN31*100</f>
        <v>#DIV/0!</v>
      </c>
      <c r="EQ31" s="333">
        <f>SUM(EQ14:EQ29)</f>
        <v>170.97057000000001</v>
      </c>
      <c r="ER31" s="333">
        <f>SUM(ER14:ER29)</f>
        <v>53.617000000000004</v>
      </c>
      <c r="ES31" s="331">
        <f>ER31/EQ31*100</f>
        <v>31.360368044628967</v>
      </c>
      <c r="ET31" s="331">
        <f>SUM(ET14:ET29)</f>
        <v>0</v>
      </c>
      <c r="EU31" s="334">
        <f>SUM(EU14:EU29)</f>
        <v>0</v>
      </c>
      <c r="EV31" s="294" t="e">
        <f>EU31/ET31*100</f>
        <v>#DIV/0!</v>
      </c>
      <c r="EW31" s="336">
        <f>SUM(EW14:EW29)</f>
        <v>-6758.7671499999979</v>
      </c>
      <c r="EX31" s="331">
        <f>SUM(EX14:EX29)</f>
        <v>3806.0242700000022</v>
      </c>
      <c r="EY31" s="294">
        <f>EX31/EW31*100</f>
        <v>-56.312404104645083</v>
      </c>
    </row>
    <row r="32" spans="1:170" s="170" customFormat="1" ht="27.75" customHeight="1">
      <c r="C32" s="169">
        <v>211308.68299</v>
      </c>
      <c r="D32" s="169">
        <v>45571.065009999998</v>
      </c>
      <c r="E32" s="169"/>
      <c r="F32" s="169">
        <v>42352.561690000002</v>
      </c>
      <c r="G32" s="169">
        <v>15772.534009999999</v>
      </c>
      <c r="H32" s="169"/>
      <c r="I32" s="169">
        <v>5728.5</v>
      </c>
      <c r="J32" s="169">
        <v>3050.1522199999999</v>
      </c>
      <c r="K32" s="169"/>
      <c r="L32" s="169">
        <v>3471.43</v>
      </c>
      <c r="M32" s="169">
        <v>2245.5182500000001</v>
      </c>
      <c r="N32" s="169"/>
      <c r="O32" s="169">
        <v>37.200000000000003</v>
      </c>
      <c r="P32" s="169">
        <v>14.670780000000001</v>
      </c>
      <c r="Q32" s="169"/>
      <c r="R32" s="169">
        <v>5798.07</v>
      </c>
      <c r="S32" s="169">
        <v>2962.54252</v>
      </c>
      <c r="T32" s="169"/>
      <c r="U32" s="169" t="e">
        <f>#REF!-U31</f>
        <v>#REF!</v>
      </c>
      <c r="V32" s="169">
        <v>-444.42640999999998</v>
      </c>
      <c r="W32" s="169"/>
      <c r="X32" s="169">
        <v>535</v>
      </c>
      <c r="Y32" s="169">
        <v>516.09902999999997</v>
      </c>
      <c r="Z32" s="169"/>
      <c r="AA32" s="169">
        <v>5373</v>
      </c>
      <c r="AB32" s="169">
        <v>764.36382000000003</v>
      </c>
      <c r="AC32" s="169"/>
      <c r="AD32" s="169">
        <v>17020.808690000002</v>
      </c>
      <c r="AE32" s="169">
        <v>4384.8139199999996</v>
      </c>
      <c r="AF32" s="169"/>
      <c r="AG32" s="169">
        <v>116</v>
      </c>
      <c r="AH32" s="169">
        <v>41.51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3049.7530000000002</v>
      </c>
      <c r="AQ32" s="169">
        <v>1347.2325000000001</v>
      </c>
      <c r="AR32" s="169"/>
      <c r="AS32" s="169">
        <v>390.8</v>
      </c>
      <c r="AT32" s="169">
        <v>201.66444999999999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479.30628999999999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168.0395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24.88092</v>
      </c>
      <c r="BP32" s="169"/>
      <c r="BQ32" s="169" t="e">
        <f>#REF!-BQ31</f>
        <v>#REF!</v>
      </c>
      <c r="BR32" s="169">
        <v>16.166219999999999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168956.1213</v>
      </c>
      <c r="CA32" s="169">
        <v>29798.530999999999</v>
      </c>
      <c r="CB32" s="169"/>
      <c r="CC32" s="169">
        <v>29508</v>
      </c>
      <c r="CD32" s="169">
        <v>17212.709500000001</v>
      </c>
      <c r="CE32" s="169"/>
      <c r="CF32" s="169">
        <v>5152.2529999999997</v>
      </c>
      <c r="CG32" s="169">
        <v>1215</v>
      </c>
      <c r="CH32" s="169"/>
      <c r="CI32" s="169">
        <v>62491.04234</v>
      </c>
      <c r="CJ32" s="169">
        <v>6511.8513499999999</v>
      </c>
      <c r="CK32" s="169"/>
      <c r="CL32" s="169">
        <v>2237.1999999999998</v>
      </c>
      <c r="CM32" s="169">
        <v>1262.4000000000001</v>
      </c>
      <c r="CN32" s="169"/>
      <c r="CO32" s="169">
        <v>66147.070170000006</v>
      </c>
      <c r="CP32" s="169">
        <v>321.85599999999999</v>
      </c>
      <c r="CQ32" s="169"/>
      <c r="CR32" s="169">
        <v>3420.5557899999999</v>
      </c>
      <c r="CS32" s="169">
        <v>3274.7141499999998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218067.45014</v>
      </c>
      <c r="DH32" s="169">
        <v>41765.040739999997</v>
      </c>
      <c r="DI32" s="169"/>
      <c r="DJ32" s="169">
        <v>23986.023000000001</v>
      </c>
      <c r="DK32" s="169">
        <v>12635.437749999999</v>
      </c>
      <c r="DL32" s="169"/>
      <c r="DM32" s="169">
        <v>23100.462</v>
      </c>
      <c r="DN32" s="169">
        <v>12538.13775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196.04400000000001</v>
      </c>
      <c r="DW32" s="169">
        <v>97.3</v>
      </c>
      <c r="DX32" s="169"/>
      <c r="DY32" s="169">
        <v>2168.1999999999998</v>
      </c>
      <c r="DZ32" s="169">
        <v>1185.6460999999999</v>
      </c>
      <c r="EA32" s="169"/>
      <c r="EB32" s="169">
        <v>234.07987</v>
      </c>
      <c r="EC32" s="169">
        <v>82.137029999999996</v>
      </c>
      <c r="ED32" s="169"/>
      <c r="EE32" s="169">
        <v>56941.326370000002</v>
      </c>
      <c r="EF32" s="169">
        <v>7764.7701299999999</v>
      </c>
      <c r="EG32" s="169"/>
      <c r="EH32" s="169">
        <v>91670.991630000004</v>
      </c>
      <c r="EI32" s="169">
        <v>8568.2448999999997</v>
      </c>
      <c r="EJ32" s="169"/>
      <c r="EK32" s="169">
        <v>42895.858699999997</v>
      </c>
      <c r="EL32" s="169">
        <v>11475.187830000001</v>
      </c>
      <c r="EM32" s="169"/>
      <c r="EN32" s="169">
        <v>0</v>
      </c>
      <c r="EO32" s="169">
        <v>0</v>
      </c>
      <c r="EP32" s="169"/>
      <c r="EQ32" s="169">
        <v>170.97057000000001</v>
      </c>
      <c r="ER32" s="169">
        <v>53.616999999999997</v>
      </c>
      <c r="ES32" s="169"/>
      <c r="ET32" s="169">
        <v>0</v>
      </c>
      <c r="EU32" s="169">
        <v>0</v>
      </c>
      <c r="EV32" s="169"/>
      <c r="EW32" s="169">
        <v>-6758.7671499999997</v>
      </c>
      <c r="EX32" s="169">
        <v>3806.0242699999999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7">AJ32-AJ31</f>
        <v>#REF!</v>
      </c>
      <c r="AK33" s="169" t="e">
        <f t="shared" si="57"/>
        <v>#REF!</v>
      </c>
      <c r="AL33" s="169" t="e">
        <f t="shared" si="57"/>
        <v>#DIV/0!</v>
      </c>
      <c r="AM33" s="169" t="e">
        <f t="shared" si="57"/>
        <v>#REF!</v>
      </c>
      <c r="AN33" s="169" t="e">
        <f t="shared" si="57"/>
        <v>#REF!</v>
      </c>
      <c r="AO33" s="169" t="e">
        <f t="shared" si="57"/>
        <v>#DIV/0!</v>
      </c>
      <c r="AP33" s="169">
        <f t="shared" si="57"/>
        <v>0</v>
      </c>
      <c r="AQ33" s="169">
        <f t="shared" si="57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8">BH32-BH31</f>
        <v>#REF!</v>
      </c>
      <c r="BI33" s="169" t="e">
        <f t="shared" si="58"/>
        <v>#REF!</v>
      </c>
      <c r="BJ33" s="169" t="e">
        <f t="shared" si="58"/>
        <v>#REF!</v>
      </c>
      <c r="BK33" s="169" t="e">
        <f t="shared" si="58"/>
        <v>#REF!</v>
      </c>
      <c r="BL33" s="169" t="e">
        <f t="shared" si="58"/>
        <v>#REF!</v>
      </c>
      <c r="BM33" s="169" t="e">
        <f t="shared" si="58"/>
        <v>#REF!</v>
      </c>
      <c r="BN33" s="169">
        <f t="shared" si="58"/>
        <v>0</v>
      </c>
      <c r="BO33" s="169">
        <f t="shared" si="58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59">BT32-BT31</f>
        <v>#REF!</v>
      </c>
      <c r="BU33" s="169" t="e">
        <f t="shared" si="59"/>
        <v>#REF!</v>
      </c>
      <c r="BV33" s="169" t="e">
        <f t="shared" si="59"/>
        <v>#REF!</v>
      </c>
      <c r="BW33" s="169" t="e">
        <f t="shared" si="59"/>
        <v>#REF!</v>
      </c>
      <c r="BX33" s="169" t="e">
        <f t="shared" si="59"/>
        <v>#REF!</v>
      </c>
      <c r="BY33" s="169" t="e">
        <f t="shared" si="59"/>
        <v>#REF!</v>
      </c>
      <c r="BZ33" s="169">
        <f t="shared" si="59"/>
        <v>0</v>
      </c>
      <c r="CA33" s="169">
        <f t="shared" si="59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0">CX32-CX31</f>
        <v>#REF!</v>
      </c>
      <c r="CY33" s="169" t="e">
        <f t="shared" si="60"/>
        <v>#REF!</v>
      </c>
      <c r="CZ33" s="169" t="e">
        <f t="shared" si="60"/>
        <v>#REF!</v>
      </c>
      <c r="DA33" s="169" t="e">
        <f t="shared" si="60"/>
        <v>#REF!</v>
      </c>
      <c r="DB33" s="169" t="e">
        <f t="shared" si="60"/>
        <v>#REF!</v>
      </c>
      <c r="DC33" s="169" t="e">
        <f t="shared" si="60"/>
        <v>#REF!</v>
      </c>
      <c r="DD33" s="169" t="e">
        <f t="shared" si="60"/>
        <v>#REF!</v>
      </c>
      <c r="DE33" s="169" t="e">
        <f t="shared" si="60"/>
        <v>#REF!</v>
      </c>
      <c r="DF33" s="169">
        <f t="shared" si="60"/>
        <v>0</v>
      </c>
      <c r="DG33" s="169">
        <f t="shared" si="60"/>
        <v>0</v>
      </c>
      <c r="DH33" s="169">
        <f t="shared" si="60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printArea="1" hiddenColumns="1" view="pageBreakPreview" topLeftCell="A4">
      <selection activeCell="DH33" sqref="DH33"/>
      <pageMargins left="0.70866141732283472" right="0.19685039370078741" top="0.27559055118110237" bottom="0.31496062992125984" header="0.31496062992125984" footer="0.31496062992125984"/>
      <pageSetup paperSize="9" scale="60" fitToWidth="11" orientation="landscape" r:id="rId1"/>
    </customSheetView>
    <customSheetView guid="{B30CE22D-C12F-4E12-8BB9-3AAE0A6991CC}" scale="75" showPageBreaks="1" fitToPage="1" printArea="1" hiddenColumns="1" view="pageBreakPreview" topLeftCell="H10">
      <selection activeCell="X12" sqref="X1:Y1048576"/>
      <colBreaks count="6" manualBreakCount="6">
        <brk id="17" max="30" man="1"/>
        <brk id="35" max="13" man="1"/>
        <brk id="59" max="13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4" fitToWidth="7" orientation="landscape" r:id="rId2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3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5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1718F1EE-9F48-4DBE-9531-3B70F9C4A5DD}" scale="75" showPageBreaks="1" printArea="1" hiddenRows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</customSheetViews>
  <mergeCells count="69"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CO9:CQ11"/>
    <mergeCell ref="CU9:CW11"/>
    <mergeCell ref="DD9:DF11"/>
    <mergeCell ref="EB9:ED11"/>
    <mergeCell ref="DM11:DO11"/>
    <mergeCell ref="DV11:DX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60" fitToWidth="11" orientation="landscape" r:id="rId10"/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2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5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  <customSheetView guid="{5BFCA170-DEAE-4D2C-98A0-1E68B427AC01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tabSelected="1" view="pageBreakPreview" topLeftCell="A107" zoomScale="60" workbookViewId="0">
      <selection activeCell="C135" sqref="C135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9" t="s">
        <v>399</v>
      </c>
      <c r="B1" s="429"/>
      <c r="C1" s="429"/>
      <c r="D1" s="429"/>
      <c r="E1" s="429"/>
      <c r="F1" s="429"/>
    </row>
    <row r="2" spans="1:6" ht="20.25">
      <c r="A2" s="429" t="s">
        <v>416</v>
      </c>
      <c r="B2" s="429"/>
      <c r="C2" s="429"/>
      <c r="D2" s="429"/>
      <c r="E2" s="429"/>
      <c r="F2" s="429"/>
    </row>
    <row r="3" spans="1:6" ht="101.25">
      <c r="A3" s="353" t="s">
        <v>0</v>
      </c>
      <c r="B3" s="353" t="s">
        <v>1</v>
      </c>
      <c r="C3" s="354" t="s">
        <v>402</v>
      </c>
      <c r="D3" s="355" t="s">
        <v>417</v>
      </c>
      <c r="E3" s="354" t="s">
        <v>2</v>
      </c>
      <c r="F3" s="356" t="s">
        <v>3</v>
      </c>
    </row>
    <row r="4" spans="1:6" s="6" customFormat="1" ht="20.25">
      <c r="A4" s="357"/>
      <c r="B4" s="358" t="s">
        <v>4</v>
      </c>
      <c r="C4" s="359">
        <f>C5+C12+C17+C22+C24+C28+C7</f>
        <v>147500</v>
      </c>
      <c r="D4" s="359">
        <f>D5+D12+D17+D22+D24+D28+D7</f>
        <v>75715.440219999989</v>
      </c>
      <c r="E4" s="359">
        <f>SUM(D4/C4*100)</f>
        <v>51.332501844067792</v>
      </c>
      <c r="F4" s="359">
        <f>SUM(D4-C4)</f>
        <v>-71784.559780000011</v>
      </c>
    </row>
    <row r="5" spans="1:6" s="6" customFormat="1" ht="20.25">
      <c r="A5" s="357">
        <v>1010000</v>
      </c>
      <c r="B5" s="358" t="s">
        <v>5</v>
      </c>
      <c r="C5" s="359">
        <f>C6</f>
        <v>123798.5</v>
      </c>
      <c r="D5" s="359">
        <f>D6</f>
        <v>63480.254520000002</v>
      </c>
      <c r="E5" s="359">
        <f t="shared" ref="E5:E71" si="0">SUM(D5/C5*100)</f>
        <v>51.277078898371144</v>
      </c>
      <c r="F5" s="359">
        <f t="shared" ref="F5:F72" si="1">SUM(D5-C5)</f>
        <v>-60318.245479999998</v>
      </c>
    </row>
    <row r="6" spans="1:6" ht="20.25">
      <c r="A6" s="360">
        <v>1010200001</v>
      </c>
      <c r="B6" s="361" t="s">
        <v>224</v>
      </c>
      <c r="C6" s="362">
        <v>123798.5</v>
      </c>
      <c r="D6" s="363">
        <v>63480.254520000002</v>
      </c>
      <c r="E6" s="362">
        <f t="shared" si="0"/>
        <v>51.277078898371144</v>
      </c>
      <c r="F6" s="362">
        <f t="shared" si="1"/>
        <v>-60318.245479999998</v>
      </c>
    </row>
    <row r="7" spans="1:6" ht="40.5">
      <c r="A7" s="357">
        <v>1030000</v>
      </c>
      <c r="B7" s="364" t="s">
        <v>266</v>
      </c>
      <c r="C7" s="359">
        <f>C8+C10+C9</f>
        <v>5337</v>
      </c>
      <c r="D7" s="359">
        <f>D8+D10+D9+D11</f>
        <v>2740.1532300000003</v>
      </c>
      <c r="E7" s="362">
        <f t="shared" si="0"/>
        <v>51.342575042158522</v>
      </c>
      <c r="F7" s="362">
        <f t="shared" si="1"/>
        <v>-2596.8467699999997</v>
      </c>
    </row>
    <row r="8" spans="1:6" ht="20.25">
      <c r="A8" s="360">
        <v>1030223001</v>
      </c>
      <c r="B8" s="361" t="s">
        <v>268</v>
      </c>
      <c r="C8" s="362">
        <v>1814.9069999999999</v>
      </c>
      <c r="D8" s="363">
        <v>1287.70867</v>
      </c>
      <c r="E8" s="362">
        <f t="shared" si="0"/>
        <v>70.951771633477648</v>
      </c>
      <c r="F8" s="362">
        <f>SUM(D8-C8)</f>
        <v>-527.19832999999994</v>
      </c>
    </row>
    <row r="9" spans="1:6" ht="20.25">
      <c r="A9" s="360">
        <v>1030224001</v>
      </c>
      <c r="B9" s="361" t="s">
        <v>274</v>
      </c>
      <c r="C9" s="362">
        <v>21.959</v>
      </c>
      <c r="D9" s="363">
        <v>8.4130099999999999</v>
      </c>
      <c r="E9" s="362">
        <f t="shared" si="0"/>
        <v>38.312354843116722</v>
      </c>
      <c r="F9" s="362">
        <f>SUM(D9-C9)</f>
        <v>-13.54599</v>
      </c>
    </row>
    <row r="10" spans="1:6" ht="20.25">
      <c r="A10" s="360">
        <v>1030225001</v>
      </c>
      <c r="B10" s="361" t="s">
        <v>267</v>
      </c>
      <c r="C10" s="362">
        <v>3500.134</v>
      </c>
      <c r="D10" s="363">
        <v>1698.8911800000001</v>
      </c>
      <c r="E10" s="362">
        <f t="shared" si="0"/>
        <v>48.53788969222321</v>
      </c>
      <c r="F10" s="362">
        <f t="shared" si="1"/>
        <v>-1801.2428199999999</v>
      </c>
    </row>
    <row r="11" spans="1:6" ht="20.25">
      <c r="A11" s="360">
        <v>1030226001</v>
      </c>
      <c r="B11" s="361" t="s">
        <v>276</v>
      </c>
      <c r="C11" s="362">
        <v>0</v>
      </c>
      <c r="D11" s="363">
        <v>-254.85963000000001</v>
      </c>
      <c r="E11" s="362" t="e">
        <f t="shared" si="0"/>
        <v>#DIV/0!</v>
      </c>
      <c r="F11" s="362">
        <f t="shared" si="1"/>
        <v>-254.85963000000001</v>
      </c>
    </row>
    <row r="12" spans="1:6" s="6" customFormat="1" ht="20.25">
      <c r="A12" s="357">
        <v>1050000</v>
      </c>
      <c r="B12" s="358" t="s">
        <v>6</v>
      </c>
      <c r="C12" s="359">
        <f>SUM(C13:C16)</f>
        <v>12264.5</v>
      </c>
      <c r="D12" s="359">
        <f>SUM(D13:D16)</f>
        <v>6183.3480200000004</v>
      </c>
      <c r="E12" s="359">
        <f t="shared" si="0"/>
        <v>50.416633535814746</v>
      </c>
      <c r="F12" s="359">
        <f t="shared" si="1"/>
        <v>-6081.1519799999996</v>
      </c>
    </row>
    <row r="13" spans="1:6" s="6" customFormat="1" ht="20.25">
      <c r="A13" s="360">
        <v>1050100000</v>
      </c>
      <c r="B13" s="365" t="s">
        <v>405</v>
      </c>
      <c r="C13" s="362">
        <v>1273.0999999999999</v>
      </c>
      <c r="D13" s="362">
        <v>1167.3292799999999</v>
      </c>
      <c r="E13" s="362">
        <f t="shared" si="0"/>
        <v>91.691876521875741</v>
      </c>
      <c r="F13" s="362">
        <f t="shared" si="1"/>
        <v>-105.77071999999998</v>
      </c>
    </row>
    <row r="14" spans="1:6" ht="20.25">
      <c r="A14" s="360">
        <v>1050200000</v>
      </c>
      <c r="B14" s="365" t="s">
        <v>232</v>
      </c>
      <c r="C14" s="366">
        <v>9543</v>
      </c>
      <c r="D14" s="363">
        <v>3764.5946800000002</v>
      </c>
      <c r="E14" s="362">
        <f t="shared" si="0"/>
        <v>39.448754898878761</v>
      </c>
      <c r="F14" s="362">
        <f t="shared" si="1"/>
        <v>-5778.4053199999998</v>
      </c>
    </row>
    <row r="15" spans="1:6" ht="23.25" customHeight="1">
      <c r="A15" s="360">
        <v>1050300000</v>
      </c>
      <c r="B15" s="365" t="s">
        <v>225</v>
      </c>
      <c r="C15" s="366">
        <v>1248.4000000000001</v>
      </c>
      <c r="D15" s="363">
        <v>1204.2310600000001</v>
      </c>
      <c r="E15" s="362">
        <f t="shared" si="0"/>
        <v>96.461956103812867</v>
      </c>
      <c r="F15" s="362">
        <f t="shared" si="1"/>
        <v>-44.168940000000021</v>
      </c>
    </row>
    <row r="16" spans="1:6" ht="40.5">
      <c r="A16" s="360">
        <v>1050400002</v>
      </c>
      <c r="B16" s="361" t="s">
        <v>253</v>
      </c>
      <c r="C16" s="366">
        <v>200</v>
      </c>
      <c r="D16" s="363">
        <v>47.192999999999998</v>
      </c>
      <c r="E16" s="362">
        <f t="shared" si="0"/>
        <v>23.596499999999999</v>
      </c>
      <c r="F16" s="362">
        <f t="shared" si="1"/>
        <v>-152.80700000000002</v>
      </c>
    </row>
    <row r="17" spans="1:6" s="6" customFormat="1" ht="24" customHeight="1">
      <c r="A17" s="357">
        <v>1060000</v>
      </c>
      <c r="B17" s="358" t="s">
        <v>133</v>
      </c>
      <c r="C17" s="359">
        <f>SUM(C18:C21)</f>
        <v>2300</v>
      </c>
      <c r="D17" s="359">
        <f>SUM(D18:D21)</f>
        <v>462.21125999999998</v>
      </c>
      <c r="E17" s="359">
        <f t="shared" si="0"/>
        <v>20.096141739130434</v>
      </c>
      <c r="F17" s="359">
        <f t="shared" si="1"/>
        <v>-1837.78874</v>
      </c>
    </row>
    <row r="18" spans="1:6" s="6" customFormat="1" ht="18" customHeight="1">
      <c r="A18" s="360">
        <v>1060100000</v>
      </c>
      <c r="B18" s="365" t="s">
        <v>8</v>
      </c>
      <c r="C18" s="362">
        <v>0</v>
      </c>
      <c r="D18" s="363">
        <v>0</v>
      </c>
      <c r="E18" s="359" t="e">
        <f t="shared" si="0"/>
        <v>#DIV/0!</v>
      </c>
      <c r="F18" s="359">
        <f t="shared" si="1"/>
        <v>0</v>
      </c>
    </row>
    <row r="19" spans="1:6" s="6" customFormat="1" ht="21" customHeight="1">
      <c r="A19" s="360">
        <v>1060200000</v>
      </c>
      <c r="B19" s="365" t="s">
        <v>120</v>
      </c>
      <c r="C19" s="362">
        <v>0</v>
      </c>
      <c r="D19" s="363">
        <v>0</v>
      </c>
      <c r="E19" s="359" t="e">
        <f t="shared" si="0"/>
        <v>#DIV/0!</v>
      </c>
      <c r="F19" s="359">
        <f t="shared" si="1"/>
        <v>0</v>
      </c>
    </row>
    <row r="20" spans="1:6" s="6" customFormat="1" ht="21.75" customHeight="1">
      <c r="A20" s="360">
        <v>1060400000</v>
      </c>
      <c r="B20" s="365" t="s">
        <v>265</v>
      </c>
      <c r="C20" s="362">
        <v>2300</v>
      </c>
      <c r="D20" s="363">
        <v>462.21125999999998</v>
      </c>
      <c r="E20" s="362">
        <f t="shared" si="0"/>
        <v>20.096141739130434</v>
      </c>
      <c r="F20" s="362">
        <f t="shared" si="1"/>
        <v>-1837.78874</v>
      </c>
    </row>
    <row r="21" spans="1:6" ht="22.5" customHeight="1">
      <c r="A21" s="360">
        <v>1060600000</v>
      </c>
      <c r="B21" s="365" t="s">
        <v>7</v>
      </c>
      <c r="C21" s="362">
        <v>0</v>
      </c>
      <c r="D21" s="363">
        <v>0</v>
      </c>
      <c r="E21" s="362" t="e">
        <f t="shared" si="0"/>
        <v>#DIV/0!</v>
      </c>
      <c r="F21" s="362">
        <f t="shared" si="1"/>
        <v>0</v>
      </c>
    </row>
    <row r="22" spans="1:6" s="6" customFormat="1" ht="42" customHeight="1">
      <c r="A22" s="357">
        <v>1070000</v>
      </c>
      <c r="B22" s="364" t="s">
        <v>9</v>
      </c>
      <c r="C22" s="359">
        <f>SUM(C23)</f>
        <v>1100</v>
      </c>
      <c r="D22" s="359">
        <f>SUM(D23)</f>
        <v>1219.3676399999999</v>
      </c>
      <c r="E22" s="359">
        <f t="shared" si="0"/>
        <v>110.85160363636363</v>
      </c>
      <c r="F22" s="359">
        <f t="shared" si="1"/>
        <v>119.36763999999994</v>
      </c>
    </row>
    <row r="23" spans="1:6" ht="41.25" customHeight="1">
      <c r="A23" s="360">
        <v>1070102001</v>
      </c>
      <c r="B23" s="361" t="s">
        <v>233</v>
      </c>
      <c r="C23" s="362">
        <v>1100</v>
      </c>
      <c r="D23" s="363">
        <v>1219.3676399999999</v>
      </c>
      <c r="E23" s="362">
        <f t="shared" si="0"/>
        <v>110.85160363636363</v>
      </c>
      <c r="F23" s="362">
        <f t="shared" si="1"/>
        <v>119.36763999999994</v>
      </c>
    </row>
    <row r="24" spans="1:6" s="6" customFormat="1" ht="20.25">
      <c r="A24" s="357">
        <v>1080000</v>
      </c>
      <c r="B24" s="358" t="s">
        <v>10</v>
      </c>
      <c r="C24" s="359">
        <f>C25+C26+C27</f>
        <v>2700</v>
      </c>
      <c r="D24" s="359">
        <f>D25+D26+D27</f>
        <v>1630.10555</v>
      </c>
      <c r="E24" s="359">
        <f t="shared" si="0"/>
        <v>60.374279629629633</v>
      </c>
      <c r="F24" s="359">
        <f t="shared" si="1"/>
        <v>-1069.89445</v>
      </c>
    </row>
    <row r="25" spans="1:6" ht="30.75" customHeight="1">
      <c r="A25" s="360">
        <v>1080300001</v>
      </c>
      <c r="B25" s="361" t="s">
        <v>234</v>
      </c>
      <c r="C25" s="362">
        <v>1900</v>
      </c>
      <c r="D25" s="432">
        <v>1314.5418</v>
      </c>
      <c r="E25" s="362">
        <f t="shared" si="0"/>
        <v>69.186410526315782</v>
      </c>
      <c r="F25" s="362">
        <f t="shared" si="1"/>
        <v>-585.45820000000003</v>
      </c>
    </row>
    <row r="26" spans="1:6" ht="30.75" customHeight="1">
      <c r="A26" s="360">
        <v>1080600001</v>
      </c>
      <c r="B26" s="361" t="s">
        <v>223</v>
      </c>
      <c r="C26" s="362">
        <v>0</v>
      </c>
      <c r="D26" s="363">
        <v>3.06</v>
      </c>
      <c r="E26" s="362" t="e">
        <f>SUM(D26/C26*100)</f>
        <v>#DIV/0!</v>
      </c>
      <c r="F26" s="362">
        <f t="shared" si="1"/>
        <v>3.06</v>
      </c>
    </row>
    <row r="27" spans="1:6" ht="86.25" customHeight="1">
      <c r="A27" s="360">
        <v>1080700001</v>
      </c>
      <c r="B27" s="361" t="s">
        <v>222</v>
      </c>
      <c r="C27" s="362">
        <v>800</v>
      </c>
      <c r="D27" s="363">
        <v>312.50375000000003</v>
      </c>
      <c r="E27" s="362">
        <f t="shared" si="0"/>
        <v>39.062968750000003</v>
      </c>
      <c r="F27" s="362">
        <f t="shared" si="1"/>
        <v>-487.49624999999997</v>
      </c>
    </row>
    <row r="28" spans="1:6" s="15" customFormat="1" ht="33.75" customHeight="1">
      <c r="A28" s="456">
        <v>1090000000</v>
      </c>
      <c r="B28" s="364" t="s">
        <v>226</v>
      </c>
      <c r="C28" s="359">
        <f>C29+C30+C31+C32</f>
        <v>0</v>
      </c>
      <c r="D28" s="359">
        <f>D29+D30+D31+D32</f>
        <v>0</v>
      </c>
      <c r="E28" s="362" t="e">
        <f t="shared" si="0"/>
        <v>#DIV/0!</v>
      </c>
      <c r="F28" s="359">
        <f t="shared" si="1"/>
        <v>0</v>
      </c>
    </row>
    <row r="29" spans="1:6" s="15" customFormat="1" ht="17.25" hidden="1" customHeight="1">
      <c r="A29" s="360">
        <v>1090100000</v>
      </c>
      <c r="B29" s="361" t="s">
        <v>122</v>
      </c>
      <c r="C29" s="362">
        <v>0</v>
      </c>
      <c r="D29" s="363">
        <v>0</v>
      </c>
      <c r="E29" s="362" t="e">
        <f t="shared" si="0"/>
        <v>#DIV/0!</v>
      </c>
      <c r="F29" s="362">
        <f t="shared" si="1"/>
        <v>0</v>
      </c>
    </row>
    <row r="30" spans="1:6" s="15" customFormat="1" ht="17.25" hidden="1" customHeight="1">
      <c r="A30" s="360">
        <v>1090400000</v>
      </c>
      <c r="B30" s="361" t="s">
        <v>123</v>
      </c>
      <c r="C30" s="362">
        <v>0</v>
      </c>
      <c r="D30" s="363">
        <v>0</v>
      </c>
      <c r="E30" s="362" t="e">
        <f t="shared" si="0"/>
        <v>#DIV/0!</v>
      </c>
      <c r="F30" s="362">
        <f t="shared" si="1"/>
        <v>0</v>
      </c>
    </row>
    <row r="31" spans="1:6" s="15" customFormat="1" ht="30" hidden="1" customHeight="1">
      <c r="A31" s="360">
        <v>1090600000</v>
      </c>
      <c r="B31" s="361" t="s">
        <v>124</v>
      </c>
      <c r="C31" s="362">
        <v>0</v>
      </c>
      <c r="D31" s="363">
        <v>0</v>
      </c>
      <c r="E31" s="362" t="e">
        <f t="shared" si="0"/>
        <v>#DIV/0!</v>
      </c>
      <c r="F31" s="362">
        <f t="shared" si="1"/>
        <v>0</v>
      </c>
    </row>
    <row r="32" spans="1:6" s="15" customFormat="1" ht="1.5" customHeight="1">
      <c r="A32" s="360">
        <v>1090700000</v>
      </c>
      <c r="B32" s="361" t="s">
        <v>125</v>
      </c>
      <c r="C32" s="362">
        <v>0</v>
      </c>
      <c r="D32" s="363">
        <v>0</v>
      </c>
      <c r="E32" s="362" t="e">
        <f t="shared" si="0"/>
        <v>#DIV/0!</v>
      </c>
      <c r="F32" s="362">
        <f t="shared" si="1"/>
        <v>0</v>
      </c>
    </row>
    <row r="33" spans="1:6" s="6" customFormat="1" ht="33.75" customHeight="1">
      <c r="A33" s="357"/>
      <c r="B33" s="358" t="s">
        <v>12</v>
      </c>
      <c r="C33" s="359">
        <f>C34+C43+C45+C48+C51+C53+C59</f>
        <v>20634</v>
      </c>
      <c r="D33" s="359">
        <f>D34+D43+D45+D48+D51+D53+D59</f>
        <v>7680.6871700000002</v>
      </c>
      <c r="E33" s="359">
        <f t="shared" si="0"/>
        <v>37.223452408645926</v>
      </c>
      <c r="F33" s="359">
        <f t="shared" si="1"/>
        <v>-12953.312829999999</v>
      </c>
    </row>
    <row r="34" spans="1:6" s="6" customFormat="1" ht="60.75" customHeight="1">
      <c r="A34" s="357">
        <v>1110000</v>
      </c>
      <c r="B34" s="364" t="s">
        <v>126</v>
      </c>
      <c r="C34" s="359">
        <f>SUM(C35:C42)</f>
        <v>9900</v>
      </c>
      <c r="D34" s="359">
        <f>SUM(D35+D37+D38+D40+D41+D42)</f>
        <v>4045.8105500000001</v>
      </c>
      <c r="E34" s="359">
        <f t="shared" si="0"/>
        <v>40.866773232323233</v>
      </c>
      <c r="F34" s="359">
        <f t="shared" si="1"/>
        <v>-5854.1894499999999</v>
      </c>
    </row>
    <row r="35" spans="1:6" s="6" customFormat="1" ht="34.5" customHeight="1">
      <c r="A35" s="360">
        <v>1110105005</v>
      </c>
      <c r="B35" s="361" t="s">
        <v>305</v>
      </c>
      <c r="C35" s="362">
        <v>30</v>
      </c>
      <c r="D35" s="362">
        <v>17.61</v>
      </c>
      <c r="E35" s="362">
        <f t="shared" si="0"/>
        <v>58.699999999999996</v>
      </c>
      <c r="F35" s="362">
        <f t="shared" si="1"/>
        <v>-12.39</v>
      </c>
    </row>
    <row r="36" spans="1:6" ht="27.75" customHeight="1">
      <c r="A36" s="360">
        <v>1110305005</v>
      </c>
      <c r="B36" s="365" t="s">
        <v>235</v>
      </c>
      <c r="C36" s="362">
        <v>0</v>
      </c>
      <c r="D36" s="363">
        <v>0</v>
      </c>
      <c r="E36" s="362" t="e">
        <f t="shared" si="0"/>
        <v>#DIV/0!</v>
      </c>
      <c r="F36" s="362">
        <f t="shared" si="1"/>
        <v>0</v>
      </c>
    </row>
    <row r="37" spans="1:6" ht="20.25">
      <c r="A37" s="367">
        <v>1110501101</v>
      </c>
      <c r="B37" s="368" t="s">
        <v>221</v>
      </c>
      <c r="C37" s="366">
        <v>9000</v>
      </c>
      <c r="D37" s="363">
        <v>3548.9771700000001</v>
      </c>
      <c r="E37" s="362">
        <f t="shared" si="0"/>
        <v>39.433079666666671</v>
      </c>
      <c r="F37" s="362">
        <f t="shared" si="1"/>
        <v>-5451.0228299999999</v>
      </c>
    </row>
    <row r="38" spans="1:6" ht="20.25" customHeight="1">
      <c r="A38" s="360">
        <v>1110503505</v>
      </c>
      <c r="B38" s="365" t="s">
        <v>220</v>
      </c>
      <c r="C38" s="366">
        <v>300</v>
      </c>
      <c r="D38" s="363">
        <v>146.83885000000001</v>
      </c>
      <c r="E38" s="362">
        <f t="shared" si="0"/>
        <v>48.946283333333334</v>
      </c>
      <c r="F38" s="362">
        <f t="shared" si="1"/>
        <v>-153.16114999999999</v>
      </c>
    </row>
    <row r="39" spans="1:6" ht="131.25" customHeight="1">
      <c r="A39" s="360">
        <v>1110502000</v>
      </c>
      <c r="B39" s="361" t="s">
        <v>262</v>
      </c>
      <c r="C39" s="369">
        <v>0</v>
      </c>
      <c r="D39" s="363">
        <v>0</v>
      </c>
      <c r="E39" s="362" t="e">
        <f t="shared" si="0"/>
        <v>#DIV/0!</v>
      </c>
      <c r="F39" s="362">
        <f t="shared" si="1"/>
        <v>0</v>
      </c>
    </row>
    <row r="40" spans="1:6" s="15" customFormat="1" ht="20.25">
      <c r="A40" s="360">
        <v>1110701505</v>
      </c>
      <c r="B40" s="365" t="s">
        <v>236</v>
      </c>
      <c r="C40" s="366">
        <v>70</v>
      </c>
      <c r="D40" s="363">
        <v>31.940999999999999</v>
      </c>
      <c r="E40" s="362">
        <f t="shared" si="0"/>
        <v>45.629999999999995</v>
      </c>
      <c r="F40" s="362">
        <f t="shared" si="1"/>
        <v>-38.058999999999997</v>
      </c>
    </row>
    <row r="41" spans="1:6" s="15" customFormat="1" ht="20.25">
      <c r="A41" s="360">
        <v>1110903000</v>
      </c>
      <c r="B41" s="365" t="s">
        <v>391</v>
      </c>
      <c r="C41" s="366">
        <v>0</v>
      </c>
      <c r="D41" s="363">
        <v>0</v>
      </c>
      <c r="E41" s="362" t="e">
        <f>SUM(D41/C41*100)</f>
        <v>#DIV/0!</v>
      </c>
      <c r="F41" s="362">
        <f>SUM(D41-C41)</f>
        <v>0</v>
      </c>
    </row>
    <row r="42" spans="1:6" s="15" customFormat="1" ht="20.25">
      <c r="A42" s="360">
        <v>1110904505</v>
      </c>
      <c r="B42" s="365" t="s">
        <v>317</v>
      </c>
      <c r="C42" s="366">
        <v>500</v>
      </c>
      <c r="D42" s="363">
        <v>300.44353000000001</v>
      </c>
      <c r="E42" s="362">
        <f t="shared" si="0"/>
        <v>60.088706000000002</v>
      </c>
      <c r="F42" s="362">
        <f t="shared" si="1"/>
        <v>-199.55646999999999</v>
      </c>
    </row>
    <row r="43" spans="1:6" s="15" customFormat="1" ht="40.5">
      <c r="A43" s="357">
        <v>1120000</v>
      </c>
      <c r="B43" s="364" t="s">
        <v>127</v>
      </c>
      <c r="C43" s="370">
        <f>C44</f>
        <v>550</v>
      </c>
      <c r="D43" s="370">
        <f>D44</f>
        <v>383.63380999999998</v>
      </c>
      <c r="E43" s="359">
        <f t="shared" si="0"/>
        <v>69.751601818181825</v>
      </c>
      <c r="F43" s="359">
        <f t="shared" si="1"/>
        <v>-166.36619000000002</v>
      </c>
    </row>
    <row r="44" spans="1:6" s="15" customFormat="1" ht="40.5">
      <c r="A44" s="360">
        <v>1120100001</v>
      </c>
      <c r="B44" s="361" t="s">
        <v>237</v>
      </c>
      <c r="C44" s="362">
        <v>550</v>
      </c>
      <c r="D44" s="363">
        <v>383.63380999999998</v>
      </c>
      <c r="E44" s="362">
        <f t="shared" si="0"/>
        <v>69.751601818181825</v>
      </c>
      <c r="F44" s="362">
        <f t="shared" si="1"/>
        <v>-166.36619000000002</v>
      </c>
    </row>
    <row r="45" spans="1:6" s="189" customFormat="1" ht="21.75" customHeight="1">
      <c r="A45" s="371">
        <v>1130000</v>
      </c>
      <c r="B45" s="372" t="s">
        <v>128</v>
      </c>
      <c r="C45" s="359">
        <f>C46+C47</f>
        <v>84</v>
      </c>
      <c r="D45" s="359">
        <f>D46+D47</f>
        <v>0</v>
      </c>
      <c r="E45" s="359">
        <f t="shared" si="0"/>
        <v>0</v>
      </c>
      <c r="F45" s="359">
        <f t="shared" si="1"/>
        <v>-84</v>
      </c>
    </row>
    <row r="46" spans="1:6" s="15" customFormat="1" ht="36" customHeight="1">
      <c r="A46" s="360">
        <v>1130200000</v>
      </c>
      <c r="B46" s="361" t="s">
        <v>315</v>
      </c>
      <c r="C46" s="362">
        <v>84</v>
      </c>
      <c r="D46" s="362">
        <v>0</v>
      </c>
      <c r="E46" s="362">
        <f>SUM(D46/C46*100)</f>
        <v>0</v>
      </c>
      <c r="F46" s="362">
        <f>SUM(D46-C46)</f>
        <v>-84</v>
      </c>
    </row>
    <row r="47" spans="1:6" ht="25.5" customHeight="1">
      <c r="A47" s="360">
        <v>1130305005</v>
      </c>
      <c r="B47" s="361" t="s">
        <v>219</v>
      </c>
      <c r="C47" s="362">
        <v>0</v>
      </c>
      <c r="D47" s="363">
        <v>0</v>
      </c>
      <c r="E47" s="362"/>
      <c r="F47" s="362">
        <f t="shared" si="1"/>
        <v>0</v>
      </c>
    </row>
    <row r="48" spans="1:6" ht="20.25" customHeight="1">
      <c r="A48" s="373">
        <v>1140000</v>
      </c>
      <c r="B48" s="374" t="s">
        <v>129</v>
      </c>
      <c r="C48" s="359">
        <f>C49+C50</f>
        <v>4500</v>
      </c>
      <c r="D48" s="359">
        <f>D49+D50</f>
        <v>1913.9291800000001</v>
      </c>
      <c r="E48" s="359">
        <f t="shared" si="0"/>
        <v>42.53175955555556</v>
      </c>
      <c r="F48" s="359">
        <f t="shared" si="1"/>
        <v>-2586.0708199999999</v>
      </c>
    </row>
    <row r="49" spans="1:8" ht="20.25">
      <c r="A49" s="367">
        <v>1140200000</v>
      </c>
      <c r="B49" s="375" t="s">
        <v>217</v>
      </c>
      <c r="C49" s="362">
        <v>500</v>
      </c>
      <c r="D49" s="363">
        <v>81.631</v>
      </c>
      <c r="E49" s="362">
        <f t="shared" si="0"/>
        <v>16.3262</v>
      </c>
      <c r="F49" s="362">
        <f t="shared" si="1"/>
        <v>-418.36900000000003</v>
      </c>
    </row>
    <row r="50" spans="1:8" ht="19.5" customHeight="1">
      <c r="A50" s="360">
        <v>1140600000</v>
      </c>
      <c r="B50" s="361" t="s">
        <v>218</v>
      </c>
      <c r="C50" s="362">
        <v>4000</v>
      </c>
      <c r="D50" s="363">
        <v>1832.29818</v>
      </c>
      <c r="E50" s="362">
        <f t="shared" si="0"/>
        <v>45.807454499999999</v>
      </c>
      <c r="F50" s="362">
        <f t="shared" si="1"/>
        <v>-2167.7018200000002</v>
      </c>
    </row>
    <row r="51" spans="1:8" ht="25.5" customHeight="1">
      <c r="A51" s="357">
        <v>1150000000</v>
      </c>
      <c r="B51" s="364" t="s">
        <v>230</v>
      </c>
      <c r="C51" s="359">
        <f>C52</f>
        <v>0</v>
      </c>
      <c r="D51" s="359">
        <f>D52</f>
        <v>0</v>
      </c>
      <c r="E51" s="359" t="e">
        <f t="shared" si="0"/>
        <v>#DIV/0!</v>
      </c>
      <c r="F51" s="359">
        <f t="shared" si="1"/>
        <v>0</v>
      </c>
    </row>
    <row r="52" spans="1:8" ht="61.5" customHeight="1">
      <c r="A52" s="360">
        <v>1150205005</v>
      </c>
      <c r="B52" s="361" t="s">
        <v>231</v>
      </c>
      <c r="C52" s="362">
        <v>0</v>
      </c>
      <c r="D52" s="363">
        <v>0</v>
      </c>
      <c r="E52" s="362" t="e">
        <f t="shared" si="0"/>
        <v>#DIV/0!</v>
      </c>
      <c r="F52" s="362">
        <f t="shared" si="1"/>
        <v>0</v>
      </c>
    </row>
    <row r="53" spans="1:8" ht="50.25" customHeight="1">
      <c r="A53" s="357">
        <v>1160000</v>
      </c>
      <c r="B53" s="364" t="s">
        <v>131</v>
      </c>
      <c r="C53" s="359">
        <f>SUM(C54:C58)</f>
        <v>5600</v>
      </c>
      <c r="D53" s="359">
        <f>SUM(D54:D58)</f>
        <v>1337.3136299999999</v>
      </c>
      <c r="E53" s="359">
        <f>SUM(D53/C53*100)</f>
        <v>23.880600535714283</v>
      </c>
      <c r="F53" s="359">
        <f t="shared" si="1"/>
        <v>-4262.6863700000004</v>
      </c>
      <c r="H53" s="152"/>
    </row>
    <row r="54" spans="1:8" ht="42" customHeight="1">
      <c r="A54" s="360">
        <v>1160100001</v>
      </c>
      <c r="B54" s="361" t="s">
        <v>410</v>
      </c>
      <c r="C54" s="362">
        <v>1734</v>
      </c>
      <c r="D54" s="376">
        <v>231.65158</v>
      </c>
      <c r="E54" s="362">
        <f>SUM(D54/C54*100)</f>
        <v>13.359376009227219</v>
      </c>
      <c r="F54" s="362">
        <f t="shared" si="1"/>
        <v>-1502.34842</v>
      </c>
    </row>
    <row r="55" spans="1:8" ht="42" customHeight="1">
      <c r="A55" s="360">
        <v>1161000000</v>
      </c>
      <c r="B55" s="361" t="s">
        <v>411</v>
      </c>
      <c r="C55" s="362">
        <v>400</v>
      </c>
      <c r="D55" s="376">
        <v>960.85563999999999</v>
      </c>
      <c r="E55" s="362">
        <f>SUM(D55/C55*100)</f>
        <v>240.21391</v>
      </c>
      <c r="F55" s="362"/>
    </row>
    <row r="56" spans="1:8" ht="42" customHeight="1">
      <c r="A56" s="360">
        <v>1161100001</v>
      </c>
      <c r="B56" s="361" t="s">
        <v>412</v>
      </c>
      <c r="C56" s="362"/>
      <c r="D56" s="376">
        <v>33.234999999999999</v>
      </c>
      <c r="E56" s="362"/>
      <c r="F56" s="362"/>
    </row>
    <row r="57" spans="1:8" ht="39.75" customHeight="1">
      <c r="A57" s="360">
        <v>1160709000</v>
      </c>
      <c r="B57" s="361" t="s">
        <v>406</v>
      </c>
      <c r="C57" s="362">
        <v>3466</v>
      </c>
      <c r="D57" s="377">
        <v>111.57141</v>
      </c>
      <c r="E57" s="362">
        <f t="shared" si="0"/>
        <v>3.2190251009809581</v>
      </c>
      <c r="F57" s="362">
        <f t="shared" si="1"/>
        <v>-3354.42859</v>
      </c>
    </row>
    <row r="58" spans="1:8" ht="41.25" customHeight="1">
      <c r="A58" s="360">
        <v>1161012000</v>
      </c>
      <c r="B58" s="361" t="s">
        <v>407</v>
      </c>
      <c r="C58" s="378">
        <v>0</v>
      </c>
      <c r="D58" s="377">
        <v>0</v>
      </c>
      <c r="E58" s="362" t="e">
        <f t="shared" si="0"/>
        <v>#DIV/0!</v>
      </c>
      <c r="F58" s="362">
        <f t="shared" si="1"/>
        <v>0</v>
      </c>
    </row>
    <row r="59" spans="1:8" ht="25.5" customHeight="1">
      <c r="A59" s="357">
        <v>1170000</v>
      </c>
      <c r="B59" s="364" t="s">
        <v>132</v>
      </c>
      <c r="C59" s="359">
        <f>C60+C61</f>
        <v>0</v>
      </c>
      <c r="D59" s="359">
        <f>D60+D61</f>
        <v>0</v>
      </c>
      <c r="E59" s="362" t="e">
        <f t="shared" si="0"/>
        <v>#DIV/0!</v>
      </c>
      <c r="F59" s="359">
        <f t="shared" si="1"/>
        <v>0</v>
      </c>
    </row>
    <row r="60" spans="1:8" ht="20.25">
      <c r="A60" s="360">
        <v>1170105005</v>
      </c>
      <c r="B60" s="361" t="s">
        <v>15</v>
      </c>
      <c r="C60" s="362">
        <v>0</v>
      </c>
      <c r="D60" s="362">
        <v>0</v>
      </c>
      <c r="E60" s="362" t="e">
        <f t="shared" si="0"/>
        <v>#DIV/0!</v>
      </c>
      <c r="F60" s="362">
        <f t="shared" si="1"/>
        <v>0</v>
      </c>
    </row>
    <row r="61" spans="1:8" ht="20.25">
      <c r="A61" s="360">
        <v>1170505005</v>
      </c>
      <c r="B61" s="365" t="s">
        <v>216</v>
      </c>
      <c r="C61" s="362">
        <v>0</v>
      </c>
      <c r="D61" s="363">
        <v>0</v>
      </c>
      <c r="E61" s="362" t="e">
        <f t="shared" si="0"/>
        <v>#DIV/0!</v>
      </c>
      <c r="F61" s="362">
        <f t="shared" si="1"/>
        <v>0</v>
      </c>
    </row>
    <row r="62" spans="1:8" s="6" customFormat="1" ht="20.25">
      <c r="A62" s="357">
        <v>100000</v>
      </c>
      <c r="B62" s="358" t="s">
        <v>16</v>
      </c>
      <c r="C62" s="452">
        <f>SUM(C4,C33)</f>
        <v>168134</v>
      </c>
      <c r="D62" s="452">
        <f>SUM(D4,D33)</f>
        <v>83396.127389999994</v>
      </c>
      <c r="E62" s="359">
        <f>SUM(D62/C62*100)</f>
        <v>49.60098932399157</v>
      </c>
      <c r="F62" s="359">
        <f>SUM(D62-C62)</f>
        <v>-84737.872610000006</v>
      </c>
      <c r="G62" s="94"/>
      <c r="H62" s="94"/>
    </row>
    <row r="63" spans="1:8" s="6" customFormat="1" ht="30" customHeight="1">
      <c r="A63" s="357">
        <v>200000</v>
      </c>
      <c r="B63" s="358" t="s">
        <v>17</v>
      </c>
      <c r="C63" s="474">
        <f>C64+C67+C68+C69+C71+C66+C70</f>
        <v>732231.13566000003</v>
      </c>
      <c r="D63" s="474">
        <f>D64+D67+D68+D69+D71+D66+D70</f>
        <v>255179.64818999998</v>
      </c>
      <c r="E63" s="359">
        <f t="shared" si="0"/>
        <v>34.849603596819549</v>
      </c>
      <c r="F63" s="359">
        <f t="shared" si="1"/>
        <v>-477051.48747000005</v>
      </c>
      <c r="G63" s="94"/>
      <c r="H63" s="94"/>
    </row>
    <row r="64" spans="1:8" ht="21.75" customHeight="1">
      <c r="A64" s="367">
        <v>2021000000</v>
      </c>
      <c r="B64" s="368" t="s">
        <v>18</v>
      </c>
      <c r="C64" s="366">
        <v>0</v>
      </c>
      <c r="D64" s="379"/>
      <c r="E64" s="362" t="e">
        <f t="shared" si="0"/>
        <v>#DIV/0!</v>
      </c>
      <c r="F64" s="362">
        <f t="shared" si="1"/>
        <v>0</v>
      </c>
    </row>
    <row r="65" spans="1:8" ht="21" customHeight="1">
      <c r="A65" s="367">
        <v>2020100905</v>
      </c>
      <c r="B65" s="375" t="s">
        <v>261</v>
      </c>
      <c r="C65" s="366">
        <v>0</v>
      </c>
      <c r="D65" s="379">
        <v>0</v>
      </c>
      <c r="E65" s="362" t="e">
        <f t="shared" si="0"/>
        <v>#DIV/0!</v>
      </c>
      <c r="F65" s="362">
        <f t="shared" si="1"/>
        <v>0</v>
      </c>
    </row>
    <row r="66" spans="1:8" ht="21.75" customHeight="1">
      <c r="A66" s="367">
        <v>2021500200</v>
      </c>
      <c r="B66" s="368" t="s">
        <v>227</v>
      </c>
      <c r="C66" s="366">
        <v>10058</v>
      </c>
      <c r="D66" s="379">
        <v>5880.3</v>
      </c>
      <c r="E66" s="362">
        <f t="shared" si="0"/>
        <v>58.463909325909725</v>
      </c>
      <c r="F66" s="362">
        <f t="shared" si="1"/>
        <v>-4177.7</v>
      </c>
    </row>
    <row r="67" spans="1:8" ht="20.25">
      <c r="A67" s="367">
        <v>2022000000</v>
      </c>
      <c r="B67" s="368" t="s">
        <v>19</v>
      </c>
      <c r="C67" s="366">
        <v>332196.23995999998</v>
      </c>
      <c r="D67" s="363">
        <v>56671.865109999999</v>
      </c>
      <c r="E67" s="362">
        <f t="shared" si="0"/>
        <v>17.059755136549377</v>
      </c>
      <c r="F67" s="362">
        <f t="shared" si="1"/>
        <v>-275524.37484999996</v>
      </c>
    </row>
    <row r="68" spans="1:8" ht="20.25">
      <c r="A68" s="367">
        <v>2023000000</v>
      </c>
      <c r="B68" s="368" t="s">
        <v>20</v>
      </c>
      <c r="C68" s="366">
        <v>368859.69</v>
      </c>
      <c r="D68" s="380">
        <v>223355.74314000001</v>
      </c>
      <c r="E68" s="362">
        <f t="shared" si="0"/>
        <v>60.553036614003553</v>
      </c>
      <c r="F68" s="362">
        <f t="shared" si="1"/>
        <v>-145503.94686</v>
      </c>
    </row>
    <row r="69" spans="1:8" ht="19.5" customHeight="1">
      <c r="A69" s="367">
        <v>2024000000</v>
      </c>
      <c r="B69" s="375" t="s">
        <v>21</v>
      </c>
      <c r="C69" s="366">
        <v>73734.5</v>
      </c>
      <c r="D69" s="381">
        <v>21920.563999999998</v>
      </c>
      <c r="E69" s="362">
        <f t="shared" si="0"/>
        <v>29.729046782713652</v>
      </c>
      <c r="F69" s="362">
        <f t="shared" si="1"/>
        <v>-51813.936000000002</v>
      </c>
    </row>
    <row r="70" spans="1:8" ht="20.25">
      <c r="A70" s="367">
        <v>2180500005</v>
      </c>
      <c r="B70" s="375" t="s">
        <v>310</v>
      </c>
      <c r="C70" s="366">
        <v>0</v>
      </c>
      <c r="D70" s="381">
        <v>0</v>
      </c>
      <c r="E70" s="362" t="e">
        <f t="shared" si="0"/>
        <v>#DIV/0!</v>
      </c>
      <c r="F70" s="362">
        <f t="shared" si="1"/>
        <v>0</v>
      </c>
    </row>
    <row r="71" spans="1:8" ht="18" customHeight="1">
      <c r="A71" s="360">
        <v>2196001005</v>
      </c>
      <c r="B71" s="365" t="s">
        <v>23</v>
      </c>
      <c r="C71" s="363">
        <v>-52617.294300000001</v>
      </c>
      <c r="D71" s="363">
        <v>-52648.824059999999</v>
      </c>
      <c r="E71" s="362">
        <f t="shared" si="0"/>
        <v>100.05992280754732</v>
      </c>
      <c r="F71" s="362">
        <f>SUM(D71-C71)</f>
        <v>-31.529759999997623</v>
      </c>
    </row>
    <row r="72" spans="1:8" s="6" customFormat="1" ht="1.5" customHeight="1">
      <c r="A72" s="357">
        <v>3000000000</v>
      </c>
      <c r="B72" s="364" t="s">
        <v>24</v>
      </c>
      <c r="C72" s="370">
        <v>0</v>
      </c>
      <c r="D72" s="382">
        <v>0</v>
      </c>
      <c r="E72" s="362" t="e">
        <f>SUM(D72/C72*100)</f>
        <v>#DIV/0!</v>
      </c>
      <c r="F72" s="359">
        <f t="shared" si="1"/>
        <v>0</v>
      </c>
    </row>
    <row r="73" spans="1:8" s="6" customFormat="1" ht="22.5" customHeight="1">
      <c r="A73" s="357"/>
      <c r="B73" s="358" t="s">
        <v>25</v>
      </c>
      <c r="C73" s="545">
        <f>C62+C63</f>
        <v>900365.13566000003</v>
      </c>
      <c r="D73" s="545">
        <f>D62+D63</f>
        <v>338575.77557999996</v>
      </c>
      <c r="E73" s="362">
        <f>SUM(D73/C73*100)</f>
        <v>37.604274329415446</v>
      </c>
      <c r="F73" s="359">
        <f>SUM(D74-C73)</f>
        <v>-950432.52439999999</v>
      </c>
      <c r="G73" s="215"/>
      <c r="H73" s="94">
        <f>D73-24575.623</f>
        <v>314000.15257999994</v>
      </c>
    </row>
    <row r="74" spans="1:8" s="6" customFormat="1" ht="20.25">
      <c r="A74" s="357"/>
      <c r="B74" s="383" t="s">
        <v>306</v>
      </c>
      <c r="C74" s="384">
        <f>C73-C135</f>
        <v>-63146.644919999875</v>
      </c>
      <c r="D74" s="359">
        <f>D73-D135</f>
        <v>-50067.388740000024</v>
      </c>
      <c r="E74" s="385"/>
      <c r="F74" s="385"/>
      <c r="G74" s="94"/>
      <c r="H74" s="94"/>
    </row>
    <row r="75" spans="1:8" ht="20.25">
      <c r="A75" s="386"/>
      <c r="B75" s="387"/>
      <c r="C75" s="388"/>
      <c r="D75" s="388"/>
      <c r="E75" s="389"/>
      <c r="F75" s="389"/>
    </row>
    <row r="76" spans="1:8" ht="101.25">
      <c r="A76" s="390" t="s">
        <v>0</v>
      </c>
      <c r="B76" s="390" t="s">
        <v>26</v>
      </c>
      <c r="C76" s="354" t="s">
        <v>402</v>
      </c>
      <c r="D76" s="355" t="s">
        <v>418</v>
      </c>
      <c r="E76" s="354" t="s">
        <v>2</v>
      </c>
      <c r="F76" s="356" t="s">
        <v>3</v>
      </c>
    </row>
    <row r="77" spans="1:8" ht="20.25">
      <c r="A77" s="391">
        <v>1</v>
      </c>
      <c r="B77" s="390">
        <v>2</v>
      </c>
      <c r="C77" s="392">
        <v>3</v>
      </c>
      <c r="D77" s="393">
        <v>4</v>
      </c>
      <c r="E77" s="392">
        <v>5</v>
      </c>
      <c r="F77" s="392">
        <v>6</v>
      </c>
    </row>
    <row r="78" spans="1:8" s="6" customFormat="1" ht="22.5" customHeight="1">
      <c r="A78" s="394" t="s">
        <v>27</v>
      </c>
      <c r="B78" s="395" t="s">
        <v>28</v>
      </c>
      <c r="C78" s="385">
        <f>SUM(C79+C80+C81+C82+C83+C84+C85)</f>
        <v>49989.226119999999</v>
      </c>
      <c r="D78" s="385">
        <f>SUM(D79:D85)</f>
        <v>26010.34476</v>
      </c>
      <c r="E78" s="396">
        <f>SUM(D78/C78*100)</f>
        <v>52.031901229200308</v>
      </c>
      <c r="F78" s="396">
        <f>SUM(D78-C78)</f>
        <v>-23978.881359999999</v>
      </c>
    </row>
    <row r="79" spans="1:8" s="6" customFormat="1" ht="40.5">
      <c r="A79" s="397" t="s">
        <v>29</v>
      </c>
      <c r="B79" s="398" t="s">
        <v>30</v>
      </c>
      <c r="C79" s="399">
        <v>50</v>
      </c>
      <c r="D79" s="399">
        <v>5.3973599999999999</v>
      </c>
      <c r="E79" s="396">
        <f>SUM(D79/C79*100)</f>
        <v>10.79472</v>
      </c>
      <c r="F79" s="396">
        <f>SUM(D79-C79)</f>
        <v>-44.602640000000001</v>
      </c>
    </row>
    <row r="80" spans="1:8" ht="21.75" customHeight="1">
      <c r="A80" s="397" t="s">
        <v>31</v>
      </c>
      <c r="B80" s="400" t="s">
        <v>32</v>
      </c>
      <c r="C80" s="399">
        <v>24362.708999999999</v>
      </c>
      <c r="D80" s="399">
        <v>12455.361010000001</v>
      </c>
      <c r="E80" s="401">
        <f t="shared" ref="E80:E135" si="2">SUM(D80/C80*100)</f>
        <v>51.124696395626614</v>
      </c>
      <c r="F80" s="401">
        <f t="shared" ref="F80:F135" si="3">SUM(D80-C80)</f>
        <v>-11907.347989999998</v>
      </c>
    </row>
    <row r="81" spans="1:6" ht="19.5" customHeight="1">
      <c r="A81" s="397" t="s">
        <v>33</v>
      </c>
      <c r="B81" s="400" t="s">
        <v>34</v>
      </c>
      <c r="C81" s="399">
        <v>15.9</v>
      </c>
      <c r="D81" s="399">
        <v>0</v>
      </c>
      <c r="E81" s="401">
        <f t="shared" si="2"/>
        <v>0</v>
      </c>
      <c r="F81" s="401">
        <f t="shared" si="3"/>
        <v>-15.9</v>
      </c>
    </row>
    <row r="82" spans="1:6" ht="38.25" customHeight="1">
      <c r="A82" s="397" t="s">
        <v>35</v>
      </c>
      <c r="B82" s="400" t="s">
        <v>36</v>
      </c>
      <c r="C82" s="402">
        <v>5666.2809999999999</v>
      </c>
      <c r="D82" s="402">
        <v>3087.5855099999999</v>
      </c>
      <c r="E82" s="401">
        <f t="shared" si="2"/>
        <v>54.490511677765362</v>
      </c>
      <c r="F82" s="401">
        <f t="shared" si="3"/>
        <v>-2578.6954900000001</v>
      </c>
    </row>
    <row r="83" spans="1:6" ht="18.75" customHeight="1">
      <c r="A83" s="397" t="s">
        <v>37</v>
      </c>
      <c r="B83" s="400" t="s">
        <v>38</v>
      </c>
      <c r="C83" s="399">
        <v>1200</v>
      </c>
      <c r="D83" s="399">
        <v>0</v>
      </c>
      <c r="E83" s="401">
        <f t="shared" si="2"/>
        <v>0</v>
      </c>
      <c r="F83" s="401">
        <f t="shared" si="3"/>
        <v>-1200</v>
      </c>
    </row>
    <row r="84" spans="1:6" ht="24.75" customHeight="1">
      <c r="A84" s="397" t="s">
        <v>39</v>
      </c>
      <c r="B84" s="400" t="s">
        <v>40</v>
      </c>
      <c r="C84" s="402">
        <v>421.11212</v>
      </c>
      <c r="D84" s="402">
        <v>0</v>
      </c>
      <c r="E84" s="401">
        <f t="shared" si="2"/>
        <v>0</v>
      </c>
      <c r="F84" s="401">
        <f t="shared" si="3"/>
        <v>-421.11212</v>
      </c>
    </row>
    <row r="85" spans="1:6" ht="24" customHeight="1">
      <c r="A85" s="397" t="s">
        <v>41</v>
      </c>
      <c r="B85" s="400" t="s">
        <v>42</v>
      </c>
      <c r="C85" s="399">
        <v>18273.223999999998</v>
      </c>
      <c r="D85" s="399">
        <v>10462.00088</v>
      </c>
      <c r="E85" s="401">
        <f t="shared" si="2"/>
        <v>57.253174809218123</v>
      </c>
      <c r="F85" s="401">
        <f t="shared" si="3"/>
        <v>-7811.2231199999987</v>
      </c>
    </row>
    <row r="86" spans="1:6" s="6" customFormat="1" ht="20.25">
      <c r="A86" s="403" t="s">
        <v>43</v>
      </c>
      <c r="B86" s="404" t="s">
        <v>44</v>
      </c>
      <c r="C86" s="385">
        <f>C87</f>
        <v>2168.1999999999998</v>
      </c>
      <c r="D86" s="385">
        <f>D87</f>
        <v>1262.4000000000001</v>
      </c>
      <c r="E86" s="396">
        <f t="shared" si="2"/>
        <v>58.223411124435017</v>
      </c>
      <c r="F86" s="396">
        <f t="shared" si="3"/>
        <v>-905.79999999999973</v>
      </c>
    </row>
    <row r="87" spans="1:6" ht="20.25">
      <c r="A87" s="405" t="s">
        <v>45</v>
      </c>
      <c r="B87" s="406" t="s">
        <v>46</v>
      </c>
      <c r="C87" s="399">
        <v>2168.1999999999998</v>
      </c>
      <c r="D87" s="399">
        <v>1262.4000000000001</v>
      </c>
      <c r="E87" s="401">
        <f t="shared" si="2"/>
        <v>58.223411124435017</v>
      </c>
      <c r="F87" s="401">
        <f t="shared" si="3"/>
        <v>-905.79999999999973</v>
      </c>
    </row>
    <row r="88" spans="1:6" s="6" customFormat="1" ht="21" customHeight="1">
      <c r="A88" s="394" t="s">
        <v>47</v>
      </c>
      <c r="B88" s="395" t="s">
        <v>48</v>
      </c>
      <c r="C88" s="385">
        <f>SUM(C90:C93)</f>
        <v>5094.6000000000004</v>
      </c>
      <c r="D88" s="385">
        <f>SUM(D90:D93)</f>
        <v>2872.2181399999999</v>
      </c>
      <c r="E88" s="396">
        <f t="shared" si="2"/>
        <v>56.377696776979548</v>
      </c>
      <c r="F88" s="396">
        <f t="shared" si="3"/>
        <v>-2222.3818600000004</v>
      </c>
    </row>
    <row r="89" spans="1:6" ht="23.25" customHeight="1">
      <c r="A89" s="397" t="s">
        <v>49</v>
      </c>
      <c r="B89" s="400" t="s">
        <v>50</v>
      </c>
      <c r="C89" s="399">
        <v>0</v>
      </c>
      <c r="D89" s="399">
        <v>0</v>
      </c>
      <c r="E89" s="401" t="e">
        <f t="shared" si="2"/>
        <v>#DIV/0!</v>
      </c>
      <c r="F89" s="401">
        <f t="shared" si="3"/>
        <v>0</v>
      </c>
    </row>
    <row r="90" spans="1:6" ht="20.25">
      <c r="A90" s="407" t="s">
        <v>51</v>
      </c>
      <c r="B90" s="400" t="s">
        <v>312</v>
      </c>
      <c r="C90" s="399">
        <v>1597.7</v>
      </c>
      <c r="D90" s="399">
        <v>1062.7675899999999</v>
      </c>
      <c r="E90" s="401">
        <f t="shared" si="2"/>
        <v>66.518594855104212</v>
      </c>
      <c r="F90" s="401">
        <f t="shared" si="3"/>
        <v>-534.93241000000012</v>
      </c>
    </row>
    <row r="91" spans="1:6" ht="24" customHeight="1">
      <c r="A91" s="408" t="s">
        <v>53</v>
      </c>
      <c r="B91" s="409" t="s">
        <v>54</v>
      </c>
      <c r="C91" s="399">
        <v>2368.9</v>
      </c>
      <c r="D91" s="399">
        <v>1356.1274599999999</v>
      </c>
      <c r="E91" s="401">
        <f t="shared" si="2"/>
        <v>57.247138334247957</v>
      </c>
      <c r="F91" s="401">
        <f t="shared" si="3"/>
        <v>-1012.7725400000002</v>
      </c>
    </row>
    <row r="92" spans="1:6" ht="21" customHeight="1">
      <c r="A92" s="408" t="s">
        <v>214</v>
      </c>
      <c r="B92" s="409" t="s">
        <v>215</v>
      </c>
      <c r="C92" s="399">
        <v>0</v>
      </c>
      <c r="D92" s="399">
        <v>0</v>
      </c>
      <c r="E92" s="401" t="e">
        <f t="shared" si="2"/>
        <v>#DIV/0!</v>
      </c>
      <c r="F92" s="401">
        <f t="shared" si="3"/>
        <v>0</v>
      </c>
    </row>
    <row r="93" spans="1:6" ht="34.5" customHeight="1">
      <c r="A93" s="408" t="s">
        <v>339</v>
      </c>
      <c r="B93" s="409" t="s">
        <v>340</v>
      </c>
      <c r="C93" s="410">
        <v>1128</v>
      </c>
      <c r="D93" s="399">
        <v>453.32308999999998</v>
      </c>
      <c r="E93" s="401">
        <f t="shared" si="2"/>
        <v>40.188217198581562</v>
      </c>
      <c r="F93" s="401">
        <f t="shared" si="3"/>
        <v>-674.67691000000002</v>
      </c>
    </row>
    <row r="94" spans="1:6" s="6" customFormat="1" ht="27" customHeight="1">
      <c r="A94" s="394" t="s">
        <v>55</v>
      </c>
      <c r="B94" s="395" t="s">
        <v>56</v>
      </c>
      <c r="C94" s="411">
        <f>SUM(C95:C100)</f>
        <v>107786.55794999999</v>
      </c>
      <c r="D94" s="411">
        <f>SUM(D95:D100)</f>
        <v>31599.096460000001</v>
      </c>
      <c r="E94" s="396">
        <f t="shared" si="2"/>
        <v>29.316361020321462</v>
      </c>
      <c r="F94" s="396">
        <f t="shared" si="3"/>
        <v>-76187.461489999987</v>
      </c>
    </row>
    <row r="95" spans="1:6" ht="20.25" customHeight="1">
      <c r="A95" s="397" t="s">
        <v>397</v>
      </c>
      <c r="B95" s="398" t="s">
        <v>398</v>
      </c>
      <c r="C95" s="412">
        <v>200</v>
      </c>
      <c r="D95" s="412">
        <v>26.7</v>
      </c>
      <c r="E95" s="401">
        <f t="shared" si="2"/>
        <v>13.350000000000001</v>
      </c>
      <c r="F95" s="401">
        <f t="shared" si="3"/>
        <v>-173.3</v>
      </c>
    </row>
    <row r="96" spans="1:6" ht="0.75" customHeight="1">
      <c r="A96" s="397" t="s">
        <v>57</v>
      </c>
      <c r="B96" s="400" t="s">
        <v>58</v>
      </c>
      <c r="C96" s="412">
        <v>0</v>
      </c>
      <c r="D96" s="399">
        <v>0</v>
      </c>
      <c r="E96" s="401" t="e">
        <f t="shared" si="2"/>
        <v>#DIV/0!</v>
      </c>
      <c r="F96" s="401">
        <f t="shared" si="3"/>
        <v>0</v>
      </c>
    </row>
    <row r="97" spans="1:7" s="6" customFormat="1" ht="20.25" customHeight="1">
      <c r="A97" s="397" t="s">
        <v>57</v>
      </c>
      <c r="B97" s="400" t="s">
        <v>309</v>
      </c>
      <c r="C97" s="412">
        <v>87.9</v>
      </c>
      <c r="D97" s="399">
        <v>17.55</v>
      </c>
      <c r="E97" s="401">
        <f t="shared" si="2"/>
        <v>19.965870307167236</v>
      </c>
      <c r="F97" s="401">
        <f t="shared" si="3"/>
        <v>-70.350000000000009</v>
      </c>
      <c r="G97" s="50"/>
    </row>
    <row r="98" spans="1:7" s="6" customFormat="1" ht="20.25" customHeight="1">
      <c r="A98" s="397" t="s">
        <v>59</v>
      </c>
      <c r="B98" s="400" t="s">
        <v>392</v>
      </c>
      <c r="C98" s="412">
        <v>0</v>
      </c>
      <c r="D98" s="399">
        <v>0</v>
      </c>
      <c r="E98" s="401" t="e">
        <f t="shared" si="2"/>
        <v>#DIV/0!</v>
      </c>
      <c r="F98" s="401">
        <f t="shared" si="3"/>
        <v>0</v>
      </c>
      <c r="G98" s="50"/>
    </row>
    <row r="99" spans="1:7" ht="24" customHeight="1">
      <c r="A99" s="397" t="s">
        <v>61</v>
      </c>
      <c r="B99" s="400" t="s">
        <v>62</v>
      </c>
      <c r="C99" s="412">
        <v>104555.53</v>
      </c>
      <c r="D99" s="399">
        <v>31217.283780000002</v>
      </c>
      <c r="E99" s="401">
        <f t="shared" si="2"/>
        <v>29.857133123422553</v>
      </c>
      <c r="F99" s="401">
        <f t="shared" si="3"/>
        <v>-73338.246220000001</v>
      </c>
    </row>
    <row r="100" spans="1:7" ht="40.5">
      <c r="A100" s="397" t="s">
        <v>63</v>
      </c>
      <c r="B100" s="400" t="s">
        <v>64</v>
      </c>
      <c r="C100" s="412">
        <v>2943.1279500000001</v>
      </c>
      <c r="D100" s="399">
        <v>337.56268</v>
      </c>
      <c r="E100" s="401">
        <f t="shared" si="2"/>
        <v>11.469521058369208</v>
      </c>
      <c r="F100" s="401">
        <f t="shared" si="3"/>
        <v>-2605.5652700000001</v>
      </c>
    </row>
    <row r="101" spans="1:7" s="6" customFormat="1" ht="20.25">
      <c r="A101" s="394" t="s">
        <v>65</v>
      </c>
      <c r="B101" s="395" t="s">
        <v>66</v>
      </c>
      <c r="C101" s="385">
        <f>SUM(C102:C104)</f>
        <v>76796.503360000002</v>
      </c>
      <c r="D101" s="385">
        <f>SUM(D102:D104)</f>
        <v>327.34667999999999</v>
      </c>
      <c r="E101" s="396">
        <f t="shared" si="2"/>
        <v>0.42625206315122521</v>
      </c>
      <c r="F101" s="396">
        <f t="shared" si="3"/>
        <v>-76469.15668</v>
      </c>
    </row>
    <row r="102" spans="1:7" ht="20.25">
      <c r="A102" s="397" t="s">
        <v>67</v>
      </c>
      <c r="B102" s="413" t="s">
        <v>68</v>
      </c>
      <c r="C102" s="399">
        <v>500</v>
      </c>
      <c r="D102" s="399">
        <v>323.34667999999999</v>
      </c>
      <c r="E102" s="401">
        <f t="shared" si="2"/>
        <v>64.669336000000001</v>
      </c>
      <c r="F102" s="401">
        <f t="shared" si="3"/>
        <v>-176.65332000000001</v>
      </c>
    </row>
    <row r="103" spans="1:7" ht="23.25" customHeight="1">
      <c r="A103" s="397" t="s">
        <v>69</v>
      </c>
      <c r="B103" s="413" t="s">
        <v>70</v>
      </c>
      <c r="C103" s="399">
        <v>22393.978500000001</v>
      </c>
      <c r="D103" s="399">
        <v>4</v>
      </c>
      <c r="E103" s="401">
        <f t="shared" si="2"/>
        <v>1.7861944450826367E-2</v>
      </c>
      <c r="F103" s="401">
        <f t="shared" si="3"/>
        <v>-22389.978500000001</v>
      </c>
    </row>
    <row r="104" spans="1:7" ht="19.5" customHeight="1">
      <c r="A104" s="397" t="s">
        <v>71</v>
      </c>
      <c r="B104" s="400" t="s">
        <v>72</v>
      </c>
      <c r="C104" s="399">
        <v>53902.524859999998</v>
      </c>
      <c r="D104" s="399">
        <v>0</v>
      </c>
      <c r="E104" s="401">
        <f t="shared" si="2"/>
        <v>0</v>
      </c>
      <c r="F104" s="401">
        <f t="shared" si="3"/>
        <v>-53902.524859999998</v>
      </c>
    </row>
    <row r="105" spans="1:7" s="6" customFormat="1" ht="20.25">
      <c r="A105" s="394" t="s">
        <v>73</v>
      </c>
      <c r="B105" s="414" t="s">
        <v>74</v>
      </c>
      <c r="C105" s="411">
        <f>SUM(C106)</f>
        <v>50</v>
      </c>
      <c r="D105" s="411">
        <f>SUM(D106)</f>
        <v>50</v>
      </c>
      <c r="E105" s="396">
        <f t="shared" si="2"/>
        <v>100</v>
      </c>
      <c r="F105" s="396">
        <f t="shared" si="3"/>
        <v>0</v>
      </c>
    </row>
    <row r="106" spans="1:7" ht="40.5">
      <c r="A106" s="397" t="s">
        <v>75</v>
      </c>
      <c r="B106" s="413" t="s">
        <v>76</v>
      </c>
      <c r="C106" s="401">
        <v>50</v>
      </c>
      <c r="D106" s="402">
        <v>50</v>
      </c>
      <c r="E106" s="401">
        <f t="shared" si="2"/>
        <v>100</v>
      </c>
      <c r="F106" s="401">
        <f t="shared" si="3"/>
        <v>0</v>
      </c>
    </row>
    <row r="107" spans="1:7" s="6" customFormat="1" ht="20.25">
      <c r="A107" s="394" t="s">
        <v>77</v>
      </c>
      <c r="B107" s="414" t="s">
        <v>78</v>
      </c>
      <c r="C107" s="411">
        <f>SUM(C108:C112)</f>
        <v>510895.3321</v>
      </c>
      <c r="D107" s="411">
        <f>D108+D109+D111+D112+D110</f>
        <v>242951.62443999999</v>
      </c>
      <c r="E107" s="396">
        <f t="shared" si="2"/>
        <v>47.554089688266302</v>
      </c>
      <c r="F107" s="396">
        <f t="shared" si="3"/>
        <v>-267943.70766000001</v>
      </c>
    </row>
    <row r="108" spans="1:7" ht="20.25">
      <c r="A108" s="397" t="s">
        <v>79</v>
      </c>
      <c r="B108" s="413" t="s">
        <v>246</v>
      </c>
      <c r="C108" s="412">
        <v>123173.63499999999</v>
      </c>
      <c r="D108" s="399">
        <v>57704.629309999997</v>
      </c>
      <c r="E108" s="401">
        <f t="shared" si="2"/>
        <v>46.848198731814641</v>
      </c>
      <c r="F108" s="401">
        <f t="shared" si="3"/>
        <v>-65469.005689999998</v>
      </c>
    </row>
    <row r="109" spans="1:7" ht="20.25">
      <c r="A109" s="397" t="s">
        <v>80</v>
      </c>
      <c r="B109" s="413" t="s">
        <v>247</v>
      </c>
      <c r="C109" s="412">
        <v>358784.36709999997</v>
      </c>
      <c r="D109" s="399">
        <v>173270.11588</v>
      </c>
      <c r="E109" s="401">
        <f t="shared" si="2"/>
        <v>48.293663762587052</v>
      </c>
      <c r="F109" s="401">
        <f t="shared" si="3"/>
        <v>-185514.25121999998</v>
      </c>
    </row>
    <row r="110" spans="1:7" ht="20.25">
      <c r="A110" s="397" t="s">
        <v>318</v>
      </c>
      <c r="B110" s="413" t="s">
        <v>319</v>
      </c>
      <c r="C110" s="412">
        <v>21192.13</v>
      </c>
      <c r="D110" s="399">
        <v>10601.838900000001</v>
      </c>
      <c r="E110" s="401">
        <f t="shared" si="2"/>
        <v>50.027245491604667</v>
      </c>
      <c r="F110" s="401">
        <f t="shared" si="3"/>
        <v>-10590.2911</v>
      </c>
    </row>
    <row r="111" spans="1:7" ht="20.25">
      <c r="A111" s="397" t="s">
        <v>81</v>
      </c>
      <c r="B111" s="413" t="s">
        <v>248</v>
      </c>
      <c r="C111" s="412">
        <v>5132.8999999999996</v>
      </c>
      <c r="D111" s="399">
        <v>34.5</v>
      </c>
      <c r="E111" s="401">
        <f t="shared" si="2"/>
        <v>0.67213466071811256</v>
      </c>
      <c r="F111" s="401">
        <f t="shared" si="3"/>
        <v>-5098.3999999999996</v>
      </c>
    </row>
    <row r="112" spans="1:7" ht="20.25">
      <c r="A112" s="397" t="s">
        <v>82</v>
      </c>
      <c r="B112" s="413" t="s">
        <v>249</v>
      </c>
      <c r="C112" s="412">
        <v>2612.3000000000002</v>
      </c>
      <c r="D112" s="399">
        <v>1340.54035</v>
      </c>
      <c r="E112" s="401">
        <f t="shared" si="2"/>
        <v>51.316477816483555</v>
      </c>
      <c r="F112" s="401">
        <f t="shared" si="3"/>
        <v>-1271.7596500000002</v>
      </c>
    </row>
    <row r="113" spans="1:7" s="6" customFormat="1" ht="20.25">
      <c r="A113" s="394" t="s">
        <v>83</v>
      </c>
      <c r="B113" s="395" t="s">
        <v>84</v>
      </c>
      <c r="C113" s="385">
        <f>SUM(C114:C115)</f>
        <v>76876.346990000005</v>
      </c>
      <c r="D113" s="385">
        <f>SUM(D114:D115)</f>
        <v>38109.685530000002</v>
      </c>
      <c r="E113" s="396">
        <f t="shared" si="2"/>
        <v>49.572706069081654</v>
      </c>
      <c r="F113" s="396">
        <f t="shared" si="3"/>
        <v>-38766.661460000003</v>
      </c>
    </row>
    <row r="114" spans="1:7" ht="20.25">
      <c r="A114" s="397" t="s">
        <v>85</v>
      </c>
      <c r="B114" s="400" t="s">
        <v>229</v>
      </c>
      <c r="C114" s="399">
        <v>75635.99699</v>
      </c>
      <c r="D114" s="399">
        <v>37689.470939999999</v>
      </c>
      <c r="E114" s="401">
        <f t="shared" si="2"/>
        <v>49.830070918458318</v>
      </c>
      <c r="F114" s="401">
        <f t="shared" si="3"/>
        <v>-37946.52605</v>
      </c>
    </row>
    <row r="115" spans="1:7" ht="40.5">
      <c r="A115" s="397" t="s">
        <v>258</v>
      </c>
      <c r="B115" s="400" t="s">
        <v>259</v>
      </c>
      <c r="C115" s="399">
        <v>1240.3499999999999</v>
      </c>
      <c r="D115" s="399">
        <v>420.21458999999999</v>
      </c>
      <c r="E115" s="401">
        <f t="shared" si="2"/>
        <v>33.878710847744593</v>
      </c>
      <c r="F115" s="401">
        <f t="shared" si="3"/>
        <v>-820.13540999999987</v>
      </c>
    </row>
    <row r="116" spans="1:7" s="6" customFormat="1" ht="20.25">
      <c r="A116" s="415">
        <v>1000</v>
      </c>
      <c r="B116" s="395" t="s">
        <v>86</v>
      </c>
      <c r="C116" s="385">
        <f>SUM(C117:C120)</f>
        <v>39369.292109999995</v>
      </c>
      <c r="D116" s="544">
        <f>D117+D118+D119+D120</f>
        <v>20903.843869999997</v>
      </c>
      <c r="E116" s="396">
        <f t="shared" si="2"/>
        <v>53.096824325907342</v>
      </c>
      <c r="F116" s="396">
        <f t="shared" si="3"/>
        <v>-18465.448239999998</v>
      </c>
      <c r="G116" s="94"/>
    </row>
    <row r="117" spans="1:7" ht="20.25">
      <c r="A117" s="416">
        <v>1001</v>
      </c>
      <c r="B117" s="417" t="s">
        <v>87</v>
      </c>
      <c r="C117" s="399">
        <v>60</v>
      </c>
      <c r="D117" s="399">
        <v>35.433419999999998</v>
      </c>
      <c r="E117" s="401">
        <f t="shared" si="2"/>
        <v>59.055700000000002</v>
      </c>
      <c r="F117" s="401">
        <f t="shared" si="3"/>
        <v>-24.566580000000002</v>
      </c>
    </row>
    <row r="118" spans="1:7" ht="20.25">
      <c r="A118" s="416">
        <v>1003</v>
      </c>
      <c r="B118" s="417" t="s">
        <v>88</v>
      </c>
      <c r="C118" s="399">
        <v>10397.836359999999</v>
      </c>
      <c r="D118" s="399">
        <v>6299.9705199999999</v>
      </c>
      <c r="E118" s="401">
        <f t="shared" si="2"/>
        <v>60.589244741682016</v>
      </c>
      <c r="F118" s="401">
        <f t="shared" si="3"/>
        <v>-4097.8658399999995</v>
      </c>
    </row>
    <row r="119" spans="1:7" ht="20.25">
      <c r="A119" s="416">
        <v>1004</v>
      </c>
      <c r="B119" s="417" t="s">
        <v>89</v>
      </c>
      <c r="C119" s="399">
        <v>28756.855749999999</v>
      </c>
      <c r="D119" s="448">
        <v>14478.78205</v>
      </c>
      <c r="E119" s="401">
        <f t="shared" si="2"/>
        <v>50.348974783169751</v>
      </c>
      <c r="F119" s="401">
        <f t="shared" si="3"/>
        <v>-14278.073699999999</v>
      </c>
    </row>
    <row r="120" spans="1:7" ht="20.25" customHeight="1">
      <c r="A120" s="397" t="s">
        <v>90</v>
      </c>
      <c r="B120" s="400" t="s">
        <v>91</v>
      </c>
      <c r="C120" s="399">
        <v>154.6</v>
      </c>
      <c r="D120" s="399">
        <v>89.657880000000006</v>
      </c>
      <c r="E120" s="401">
        <f t="shared" si="2"/>
        <v>57.993454075032346</v>
      </c>
      <c r="F120" s="401">
        <f t="shared" si="3"/>
        <v>-64.942119999999989</v>
      </c>
    </row>
    <row r="121" spans="1:7" ht="20.25">
      <c r="A121" s="394" t="s">
        <v>92</v>
      </c>
      <c r="B121" s="395" t="s">
        <v>93</v>
      </c>
      <c r="C121" s="385">
        <f>C122+C123</f>
        <v>38714.695</v>
      </c>
      <c r="D121" s="385">
        <f>D122+D123</f>
        <v>4245.3363900000004</v>
      </c>
      <c r="E121" s="401">
        <f t="shared" si="2"/>
        <v>10.965697624635814</v>
      </c>
      <c r="F121" s="385">
        <f>F122+F123+F124+F125+F126</f>
        <v>-34469.358609999996</v>
      </c>
    </row>
    <row r="122" spans="1:7" ht="20.25">
      <c r="A122" s="397" t="s">
        <v>94</v>
      </c>
      <c r="B122" s="400" t="s">
        <v>95</v>
      </c>
      <c r="C122" s="399">
        <v>450</v>
      </c>
      <c r="D122" s="399">
        <v>172.33674999999999</v>
      </c>
      <c r="E122" s="401">
        <f t="shared" si="2"/>
        <v>38.297055555555552</v>
      </c>
      <c r="F122" s="401">
        <f t="shared" ref="F122:F130" si="4">SUM(D122-C122)</f>
        <v>-277.66325000000001</v>
      </c>
    </row>
    <row r="123" spans="1:7" ht="20.25" customHeight="1">
      <c r="A123" s="397" t="s">
        <v>96</v>
      </c>
      <c r="B123" s="400" t="s">
        <v>97</v>
      </c>
      <c r="C123" s="399">
        <v>38264.695</v>
      </c>
      <c r="D123" s="399">
        <v>4072.99964</v>
      </c>
      <c r="E123" s="401">
        <f t="shared" si="2"/>
        <v>10.644275722046132</v>
      </c>
      <c r="F123" s="401">
        <f t="shared" si="4"/>
        <v>-34191.695359999998</v>
      </c>
    </row>
    <row r="124" spans="1:7" ht="21" customHeight="1">
      <c r="A124" s="397" t="s">
        <v>98</v>
      </c>
      <c r="B124" s="400" t="s">
        <v>99</v>
      </c>
      <c r="C124" s="399">
        <v>0</v>
      </c>
      <c r="D124" s="399">
        <v>0</v>
      </c>
      <c r="E124" s="401" t="e">
        <f t="shared" si="2"/>
        <v>#DIV/0!</v>
      </c>
      <c r="F124" s="401"/>
    </row>
    <row r="125" spans="1:7" ht="21" customHeight="1">
      <c r="A125" s="397" t="s">
        <v>100</v>
      </c>
      <c r="B125" s="400" t="s">
        <v>101</v>
      </c>
      <c r="C125" s="399"/>
      <c r="D125" s="399"/>
      <c r="E125" s="401" t="e">
        <f t="shared" si="2"/>
        <v>#DIV/0!</v>
      </c>
      <c r="F125" s="401"/>
    </row>
    <row r="126" spans="1:7" ht="21" customHeight="1">
      <c r="A126" s="397" t="s">
        <v>102</v>
      </c>
      <c r="B126" s="400" t="s">
        <v>103</v>
      </c>
      <c r="C126" s="399"/>
      <c r="D126" s="399"/>
      <c r="E126" s="401" t="e">
        <f t="shared" si="2"/>
        <v>#DIV/0!</v>
      </c>
      <c r="F126" s="401"/>
    </row>
    <row r="127" spans="1:7" ht="20.25" customHeight="1">
      <c r="A127" s="394" t="s">
        <v>104</v>
      </c>
      <c r="B127" s="395" t="s">
        <v>105</v>
      </c>
      <c r="C127" s="385">
        <f>C128</f>
        <v>45</v>
      </c>
      <c r="D127" s="449">
        <f>D128</f>
        <v>0</v>
      </c>
      <c r="E127" s="401">
        <f>SUM(D127/C127*100)</f>
        <v>0</v>
      </c>
      <c r="F127" s="401">
        <f t="shared" si="4"/>
        <v>-45</v>
      </c>
    </row>
    <row r="128" spans="1:7" ht="22.5" customHeight="1">
      <c r="A128" s="397" t="s">
        <v>106</v>
      </c>
      <c r="B128" s="400" t="s">
        <v>107</v>
      </c>
      <c r="C128" s="399">
        <v>45</v>
      </c>
      <c r="D128" s="399">
        <v>0</v>
      </c>
      <c r="E128" s="401">
        <f t="shared" si="2"/>
        <v>0</v>
      </c>
      <c r="F128" s="401">
        <f t="shared" si="4"/>
        <v>-45</v>
      </c>
    </row>
    <row r="129" spans="1:8" ht="19.5" customHeight="1">
      <c r="A129" s="394" t="s">
        <v>108</v>
      </c>
      <c r="B129" s="404" t="s">
        <v>109</v>
      </c>
      <c r="C129" s="418">
        <f>C130</f>
        <v>0</v>
      </c>
      <c r="D129" s="418">
        <v>0</v>
      </c>
      <c r="E129" s="401"/>
      <c r="F129" s="396">
        <f t="shared" si="4"/>
        <v>0</v>
      </c>
    </row>
    <row r="130" spans="1:8" ht="37.5" hidden="1" customHeight="1">
      <c r="A130" s="397" t="s">
        <v>110</v>
      </c>
      <c r="B130" s="406" t="s">
        <v>111</v>
      </c>
      <c r="C130" s="402">
        <v>0</v>
      </c>
      <c r="D130" s="402">
        <v>0</v>
      </c>
      <c r="E130" s="396"/>
      <c r="F130" s="401">
        <f t="shared" si="4"/>
        <v>0</v>
      </c>
    </row>
    <row r="131" spans="1:8" s="6" customFormat="1" ht="19.5" customHeight="1">
      <c r="A131" s="415">
        <v>1400</v>
      </c>
      <c r="B131" s="419" t="s">
        <v>112</v>
      </c>
      <c r="C131" s="411">
        <f>C132+C133+C134</f>
        <v>55726.026949999999</v>
      </c>
      <c r="D131" s="411">
        <f>D132+D133+D134</f>
        <v>20311.268050000002</v>
      </c>
      <c r="E131" s="396">
        <f t="shared" si="2"/>
        <v>36.448440991898131</v>
      </c>
      <c r="F131" s="396">
        <f t="shared" si="3"/>
        <v>-35414.758900000001</v>
      </c>
    </row>
    <row r="132" spans="1:8" ht="40.5" customHeight="1">
      <c r="A132" s="416">
        <v>1401</v>
      </c>
      <c r="B132" s="417" t="s">
        <v>113</v>
      </c>
      <c r="C132" s="412">
        <v>29508</v>
      </c>
      <c r="D132" s="399">
        <v>17212.709500000001</v>
      </c>
      <c r="E132" s="401">
        <f t="shared" si="2"/>
        <v>58.332348854547924</v>
      </c>
      <c r="F132" s="401">
        <f t="shared" si="3"/>
        <v>-12295.290499999999</v>
      </c>
    </row>
    <row r="133" spans="1:8" ht="24.75" customHeight="1">
      <c r="A133" s="416">
        <v>1402</v>
      </c>
      <c r="B133" s="417" t="s">
        <v>114</v>
      </c>
      <c r="C133" s="412">
        <v>5152.2529999999997</v>
      </c>
      <c r="D133" s="399">
        <v>1215</v>
      </c>
      <c r="E133" s="401">
        <f t="shared" si="2"/>
        <v>23.581916493619396</v>
      </c>
      <c r="F133" s="401">
        <f t="shared" si="3"/>
        <v>-3937.2529999999997</v>
      </c>
    </row>
    <row r="134" spans="1:8" ht="27" customHeight="1">
      <c r="A134" s="416">
        <v>1403</v>
      </c>
      <c r="B134" s="417" t="s">
        <v>115</v>
      </c>
      <c r="C134" s="412">
        <v>21065.773949999999</v>
      </c>
      <c r="D134" s="399">
        <v>1883.55855</v>
      </c>
      <c r="E134" s="401">
        <f t="shared" si="2"/>
        <v>8.9413213797445135</v>
      </c>
      <c r="F134" s="401">
        <f t="shared" si="3"/>
        <v>-19182.215399999997</v>
      </c>
    </row>
    <row r="135" spans="1:8" s="6" customFormat="1" ht="20.25">
      <c r="A135" s="415"/>
      <c r="B135" s="420" t="s">
        <v>116</v>
      </c>
      <c r="C135" s="545">
        <f>C78+C86+C88+C94+C101+C105+C107+C113+C116+C121+C127+C129+C131</f>
        <v>963511.7805799999</v>
      </c>
      <c r="D135" s="545">
        <f>D78+D86+D88+D94+D101+D105+D107+D113+D116+D121+D127+D129+D131</f>
        <v>388643.16431999998</v>
      </c>
      <c r="E135" s="396">
        <f t="shared" si="2"/>
        <v>40.336109236365594</v>
      </c>
      <c r="F135" s="396">
        <f t="shared" si="3"/>
        <v>-574868.61625999992</v>
      </c>
      <c r="G135" s="94"/>
      <c r="H135" s="94"/>
    </row>
    <row r="136" spans="1:8" ht="20.25">
      <c r="A136" s="421"/>
      <c r="B136" s="422"/>
      <c r="C136" s="423"/>
      <c r="D136" s="434"/>
      <c r="E136" s="424"/>
      <c r="F136" s="424"/>
    </row>
    <row r="137" spans="1:8" s="65" customFormat="1" ht="20.25">
      <c r="A137" s="425" t="s">
        <v>117</v>
      </c>
      <c r="B137" s="425"/>
      <c r="C137" s="426"/>
      <c r="D137" s="426"/>
      <c r="E137" s="427"/>
      <c r="F137" s="427"/>
    </row>
    <row r="138" spans="1:8" s="65" customFormat="1" ht="20.25">
      <c r="A138" s="428" t="s">
        <v>118</v>
      </c>
      <c r="B138" s="428"/>
      <c r="C138" s="426" t="s">
        <v>119</v>
      </c>
      <c r="D138" s="426"/>
      <c r="E138" s="427"/>
      <c r="F138" s="427"/>
    </row>
  </sheetData>
  <customSheetViews>
    <customSheetView guid="{61528DAC-5C4C-48F4-ADE2-8A724B05A086}" scale="60" showPageBreaks="1" printArea="1" hiddenRows="1" view="pageBreakPreview" topLeftCell="A107">
      <selection activeCell="C135" sqref="C135"/>
      <rowBreaks count="1" manualBreakCount="1">
        <brk id="75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B30CE22D-C12F-4E12-8BB9-3AAE0A6991CC}" scale="60" showPageBreaks="1" printArea="1" hiddenRows="1" view="pageBreakPreview">
      <selection activeCell="D4" sqref="D4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3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4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5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6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7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8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29" zoomScale="70" zoomScaleNormal="100" zoomScaleSheetLayoutView="70" workbookViewId="0">
      <selection activeCell="D57" sqref="D57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2" t="s">
        <v>421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231.62941999999998</v>
      </c>
      <c r="E4" s="5">
        <f>SUM(D4/C4*100)</f>
        <v>37.633947488139334</v>
      </c>
      <c r="F4" s="5">
        <f>SUM(D4-C4)</f>
        <v>-383.85058000000004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29.002189999999999</v>
      </c>
      <c r="E5" s="5">
        <f t="shared" ref="E5:E47" si="0">SUM(D5/C5*100)</f>
        <v>32.296425389755015</v>
      </c>
      <c r="F5" s="5">
        <f t="shared" ref="F5:F47" si="1">SUM(D5-C5)</f>
        <v>-60.797809999999998</v>
      </c>
    </row>
    <row r="6" spans="1:6">
      <c r="A6" s="7">
        <v>1010200001</v>
      </c>
      <c r="B6" s="8" t="s">
        <v>224</v>
      </c>
      <c r="C6" s="9">
        <v>89.8</v>
      </c>
      <c r="D6" s="10">
        <v>29.002189999999999</v>
      </c>
      <c r="E6" s="9">
        <f t="shared" ref="E6:E11" si="2">SUM(D6/C6*100)</f>
        <v>32.296425389755015</v>
      </c>
      <c r="F6" s="9">
        <f t="shared" si="1"/>
        <v>-60.797809999999998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131.78831</v>
      </c>
      <c r="E7" s="9">
        <f t="shared" si="2"/>
        <v>51.343427614149931</v>
      </c>
      <c r="F7" s="9">
        <f t="shared" si="1"/>
        <v>-124.89168999999995</v>
      </c>
    </row>
    <row r="8" spans="1:6">
      <c r="A8" s="7">
        <v>1030223001</v>
      </c>
      <c r="B8" s="8" t="s">
        <v>268</v>
      </c>
      <c r="C8" s="9">
        <v>95.74</v>
      </c>
      <c r="D8" s="10">
        <v>61.932639999999999</v>
      </c>
      <c r="E8" s="9">
        <f t="shared" si="2"/>
        <v>64.688364320033429</v>
      </c>
      <c r="F8" s="9">
        <f t="shared" si="1"/>
        <v>-33.807359999999996</v>
      </c>
    </row>
    <row r="9" spans="1:6">
      <c r="A9" s="7">
        <v>1030224001</v>
      </c>
      <c r="B9" s="8" t="s">
        <v>272</v>
      </c>
      <c r="C9" s="9">
        <v>1.03</v>
      </c>
      <c r="D9" s="10">
        <v>0.40461000000000003</v>
      </c>
      <c r="E9" s="9">
        <f t="shared" si="2"/>
        <v>39.282524271844657</v>
      </c>
      <c r="F9" s="9">
        <f t="shared" si="1"/>
        <v>-0.62539</v>
      </c>
    </row>
    <row r="10" spans="1:6">
      <c r="A10" s="7">
        <v>1030225001</v>
      </c>
      <c r="B10" s="8" t="s">
        <v>267</v>
      </c>
      <c r="C10" s="9">
        <v>159.91</v>
      </c>
      <c r="D10" s="10">
        <v>81.708560000000006</v>
      </c>
      <c r="E10" s="9">
        <f t="shared" si="2"/>
        <v>51.096591832906014</v>
      </c>
      <c r="F10" s="9">
        <f t="shared" si="1"/>
        <v>-78.201439999999991</v>
      </c>
    </row>
    <row r="11" spans="1:6">
      <c r="A11" s="7">
        <v>1030226001</v>
      </c>
      <c r="B11" s="8" t="s">
        <v>273</v>
      </c>
      <c r="C11" s="9">
        <v>0</v>
      </c>
      <c r="D11" s="10">
        <v>-12.2575</v>
      </c>
      <c r="E11" s="9" t="e">
        <f t="shared" si="2"/>
        <v>#DIV/0!</v>
      </c>
      <c r="F11" s="9">
        <f t="shared" si="1"/>
        <v>-12.2575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45.62162</v>
      </c>
      <c r="E14" s="5">
        <f t="shared" si="0"/>
        <v>19.749619047619046</v>
      </c>
      <c r="F14" s="5">
        <f t="shared" si="1"/>
        <v>-185.37837999999999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3.8026599999999999</v>
      </c>
      <c r="E15" s="9">
        <f t="shared" si="0"/>
        <v>10.007</v>
      </c>
      <c r="F15" s="9">
        <f>SUM(D15-C15)</f>
        <v>-34.197339999999997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41.818959999999997</v>
      </c>
      <c r="E16" s="9">
        <f t="shared" si="0"/>
        <v>21.66785492227979</v>
      </c>
      <c r="F16" s="9">
        <f t="shared" si="1"/>
        <v>-151.18104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1.1000000000000001</v>
      </c>
      <c r="E17" s="9">
        <f t="shared" si="0"/>
        <v>36.666666666666671</v>
      </c>
      <c r="F17" s="5">
        <f t="shared" si="1"/>
        <v>-1.9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1.1000000000000001</v>
      </c>
      <c r="E18" s="9">
        <f t="shared" si="0"/>
        <v>36.666666666666671</v>
      </c>
      <c r="F18" s="9">
        <f t="shared" si="1"/>
        <v>-1.9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8.0466800000000003</v>
      </c>
      <c r="E25" s="5">
        <f t="shared" si="0"/>
        <v>14.818931860036832</v>
      </c>
      <c r="F25" s="5">
        <f t="shared" si="1"/>
        <v>-46.253319999999995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8.0466800000000003</v>
      </c>
      <c r="E26" s="5">
        <f t="shared" si="0"/>
        <v>14.818931860036832</v>
      </c>
      <c r="F26" s="5">
        <f t="shared" si="1"/>
        <v>-46.253319999999995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8.0466800000000003</v>
      </c>
      <c r="E27" s="9">
        <f t="shared" si="0"/>
        <v>14.818931860036832</v>
      </c>
      <c r="F27" s="9">
        <f t="shared" si="1"/>
        <v>-46.253319999999995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239.67609999999999</v>
      </c>
      <c r="E37" s="5">
        <f t="shared" si="0"/>
        <v>35.78430230822061</v>
      </c>
      <c r="F37" s="5">
        <f t="shared" si="1"/>
        <v>-430.10389999999995</v>
      </c>
    </row>
    <row r="38" spans="1:11" s="6" customFormat="1">
      <c r="A38" s="3">
        <v>2000000000</v>
      </c>
      <c r="B38" s="4" t="s">
        <v>17</v>
      </c>
      <c r="C38" s="194">
        <f>C39+C40+C41+C42+C43+C44</f>
        <v>2839.652</v>
      </c>
      <c r="D38" s="489">
        <f>D39+D40+D41+D42+D43+D45+D44</f>
        <v>890.46510000000001</v>
      </c>
      <c r="E38" s="5">
        <f t="shared" si="0"/>
        <v>31.358247419049938</v>
      </c>
      <c r="F38" s="5">
        <f t="shared" si="1"/>
        <v>-1949.1869000000002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696.72400000000005</v>
      </c>
      <c r="E39" s="9">
        <f t="shared" si="0"/>
        <v>58.332551908908236</v>
      </c>
      <c r="F39" s="9">
        <f t="shared" si="1"/>
        <v>-497.67600000000004</v>
      </c>
    </row>
    <row r="40" spans="1:11">
      <c r="A40" s="16">
        <v>2021500200</v>
      </c>
      <c r="B40" s="17" t="s">
        <v>227</v>
      </c>
      <c r="C40" s="223">
        <v>100</v>
      </c>
      <c r="D40" s="20">
        <v>50</v>
      </c>
      <c r="E40" s="9">
        <f>SUM(D40/C40*100)</f>
        <v>50</v>
      </c>
      <c r="F40" s="9">
        <f>SUM(D40-C40)</f>
        <v>-50</v>
      </c>
    </row>
    <row r="41" spans="1:11">
      <c r="A41" s="16">
        <v>2022000000</v>
      </c>
      <c r="B41" s="17" t="s">
        <v>19</v>
      </c>
      <c r="C41" s="223">
        <v>751.93</v>
      </c>
      <c r="D41" s="10">
        <v>91.141000000000005</v>
      </c>
      <c r="E41" s="9">
        <f t="shared" si="0"/>
        <v>12.120942108972912</v>
      </c>
      <c r="F41" s="9">
        <f t="shared" si="1"/>
        <v>-660.78899999999999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52.600099999999998</v>
      </c>
      <c r="E42" s="9">
        <f t="shared" si="0"/>
        <v>56.364094211439955</v>
      </c>
      <c r="F42" s="9">
        <f t="shared" si="1"/>
        <v>-40.721900000000005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700</v>
      </c>
      <c r="D44" s="188">
        <v>0</v>
      </c>
      <c r="E44" s="9">
        <f t="shared" si="0"/>
        <v>0</v>
      </c>
      <c r="F44" s="9">
        <f t="shared" si="1"/>
        <v>-700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3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88">
        <f>C37+C38</f>
        <v>3509.4319999999998</v>
      </c>
      <c r="D47" s="478">
        <f>D37+D38</f>
        <v>1130.1412</v>
      </c>
      <c r="E47" s="269">
        <f t="shared" si="0"/>
        <v>32.202966178002598</v>
      </c>
      <c r="F47" s="269">
        <f t="shared" si="1"/>
        <v>-2379.2907999999998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141.70416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402</v>
      </c>
      <c r="D50" s="180" t="s">
        <v>417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556.22951999999998</v>
      </c>
      <c r="E52" s="34">
        <f>SUM(D52/C52*100)</f>
        <v>48.887479510448017</v>
      </c>
      <c r="F52" s="34">
        <f>SUM(D52-C52)</f>
        <v>-581.54548000000011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550.72951999999998</v>
      </c>
      <c r="E54" s="38">
        <f>SUM(D54/C54*100)</f>
        <v>49.437120287253137</v>
      </c>
      <c r="F54" s="38">
        <f t="shared" ref="F54:F94" si="3">SUM(D54-C54)</f>
        <v>-563.27048000000002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5.5</v>
      </c>
      <c r="E59" s="38">
        <f t="shared" si="4"/>
        <v>81.180811808118079</v>
      </c>
      <c r="F59" s="38">
        <f t="shared" si="3"/>
        <v>-1.2750000000000004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49.99783</v>
      </c>
      <c r="E60" s="34">
        <f t="shared" si="4"/>
        <v>55.342841646188923</v>
      </c>
      <c r="F60" s="34">
        <f t="shared" si="3"/>
        <v>-40.344169999999998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49.99783</v>
      </c>
      <c r="E61" s="38">
        <f t="shared" si="4"/>
        <v>55.342841646188923</v>
      </c>
      <c r="F61" s="38">
        <f t="shared" si="3"/>
        <v>-40.344169999999998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10</v>
      </c>
      <c r="D62" s="22">
        <f>D65+D66+D67</f>
        <v>0</v>
      </c>
      <c r="E62" s="34">
        <f t="shared" si="4"/>
        <v>0</v>
      </c>
      <c r="F62" s="34">
        <f t="shared" si="3"/>
        <v>-10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1</v>
      </c>
      <c r="D65" s="92">
        <v>0</v>
      </c>
      <c r="E65" s="34">
        <f t="shared" si="4"/>
        <v>0</v>
      </c>
      <c r="F65" s="34">
        <f t="shared" si="3"/>
        <v>-1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1154.02604</v>
      </c>
      <c r="D68" s="105">
        <f>D71+D72+D69+D70</f>
        <v>150</v>
      </c>
      <c r="E68" s="34">
        <f t="shared" si="4"/>
        <v>12.99797359858535</v>
      </c>
      <c r="F68" s="34">
        <f t="shared" si="3"/>
        <v>-1004.02604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0</v>
      </c>
      <c r="D70" s="92">
        <v>0</v>
      </c>
      <c r="E70" s="38" t="e">
        <f t="shared" si="4"/>
        <v>#DIV/0!</v>
      </c>
      <c r="F70" s="38">
        <f t="shared" si="3"/>
        <v>0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150</v>
      </c>
      <c r="E71" s="38">
        <f t="shared" si="4"/>
        <v>13.079098446234493</v>
      </c>
      <c r="F71" s="38">
        <f t="shared" si="3"/>
        <v>-996.86804000000006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987.04700000000003</v>
      </c>
      <c r="D73" s="22">
        <f>D76</f>
        <v>40.209690000000002</v>
      </c>
      <c r="E73" s="34">
        <f t="shared" si="4"/>
        <v>4.0737361037518989</v>
      </c>
      <c r="F73" s="34">
        <f t="shared" si="3"/>
        <v>-946.83731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t="15.75" customHeight="1">
      <c r="A75" s="35" t="s">
        <v>69</v>
      </c>
      <c r="B75" s="51" t="s">
        <v>70</v>
      </c>
      <c r="C75" s="92">
        <v>12</v>
      </c>
      <c r="D75" s="92"/>
      <c r="E75" s="38">
        <f t="shared" si="4"/>
        <v>0</v>
      </c>
      <c r="F75" s="38">
        <f t="shared" si="3"/>
        <v>-12</v>
      </c>
    </row>
    <row r="76" spans="1:7" ht="16.5" customHeight="1">
      <c r="A76" s="35" t="s">
        <v>71</v>
      </c>
      <c r="B76" s="39" t="s">
        <v>72</v>
      </c>
      <c r="C76" s="92">
        <v>975.04700000000003</v>
      </c>
      <c r="D76" s="92">
        <v>40.209690000000002</v>
      </c>
      <c r="E76" s="38">
        <f t="shared" si="4"/>
        <v>4.1238719774533941</v>
      </c>
      <c r="F76" s="38">
        <f t="shared" si="3"/>
        <v>-934.83731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192</v>
      </c>
      <c r="E77" s="34">
        <f t="shared" si="4"/>
        <v>67.844522968197879</v>
      </c>
      <c r="F77" s="34">
        <f t="shared" si="3"/>
        <v>-91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192</v>
      </c>
      <c r="E78" s="38">
        <f t="shared" si="4"/>
        <v>67.844522968197879</v>
      </c>
      <c r="F78" s="38">
        <f t="shared" si="3"/>
        <v>-91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90">
        <f>C52+C60+C62+C68+C73+C77+C84</f>
        <v>3664.19004</v>
      </c>
      <c r="D94" s="490">
        <f>D52+D60+D62+D68+D73+D77+D79+D84+D90</f>
        <v>988.43704000000002</v>
      </c>
      <c r="E94" s="128">
        <f t="shared" si="4"/>
        <v>26.975594311696781</v>
      </c>
      <c r="F94" s="34">
        <f t="shared" si="3"/>
        <v>-2675.7529999999997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29">
      <selection activeCell="D57" sqref="D57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B30CE22D-C12F-4E12-8BB9-3AAE0A6991CC}" scale="70" showPageBreaks="1" printArea="1" hiddenRows="1" view="pageBreakPreview" topLeftCell="A16">
      <selection activeCell="C48" sqref="C48:D48"/>
      <pageMargins left="0.74803149606299213" right="0.74803149606299213" top="0.19685039370078741" bottom="0.15748031496062992" header="0.51181102362204722" footer="0.23622047244094491"/>
      <pageSetup paperSize="9" scale="60" orientation="portrait" r:id="rId2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3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4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6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7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topLeftCell="A35" zoomScale="70" zoomScaleNormal="100" zoomScaleSheetLayoutView="70" workbookViewId="0">
      <selection activeCell="D62" sqref="D62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424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135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887.93925000000013</v>
      </c>
      <c r="E4" s="5">
        <f>SUM(D4/C4*100)</f>
        <v>24.983097271929235</v>
      </c>
      <c r="F4" s="5">
        <f>SUM(D4-C4)</f>
        <v>-2666.2207499999995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183.60207</v>
      </c>
      <c r="E5" s="5">
        <f t="shared" ref="E5:E52" si="0">SUM(D5/C5*100)</f>
        <v>45.491097621407327</v>
      </c>
      <c r="F5" s="5">
        <f t="shared" ref="F5:F52" si="1">SUM(D5-C5)</f>
        <v>-219.99793000000003</v>
      </c>
    </row>
    <row r="6" spans="1:6">
      <c r="A6" s="7">
        <v>1010200001</v>
      </c>
      <c r="B6" s="8" t="s">
        <v>224</v>
      </c>
      <c r="C6" s="9">
        <v>403.6</v>
      </c>
      <c r="D6" s="10">
        <v>183.60207</v>
      </c>
      <c r="E6" s="9">
        <f t="shared" ref="E6:E11" si="2">SUM(D6/C6*100)</f>
        <v>45.491097621407327</v>
      </c>
      <c r="F6" s="9">
        <f t="shared" si="1"/>
        <v>-219.99793000000003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379.70692000000003</v>
      </c>
      <c r="E7" s="5">
        <f t="shared" si="2"/>
        <v>51.342273784412349</v>
      </c>
      <c r="F7" s="5">
        <f t="shared" si="1"/>
        <v>-359.85308000000003</v>
      </c>
    </row>
    <row r="8" spans="1:6">
      <c r="A8" s="7">
        <v>1030223001</v>
      </c>
      <c r="B8" s="8" t="s">
        <v>268</v>
      </c>
      <c r="C8" s="9">
        <v>275.86</v>
      </c>
      <c r="D8" s="10">
        <v>178.43958000000001</v>
      </c>
      <c r="E8" s="9">
        <f t="shared" si="2"/>
        <v>64.684832886246653</v>
      </c>
      <c r="F8" s="9">
        <f t="shared" si="1"/>
        <v>-97.420420000000007</v>
      </c>
    </row>
    <row r="9" spans="1:6">
      <c r="A9" s="7">
        <v>1030224001</v>
      </c>
      <c r="B9" s="8" t="s">
        <v>274</v>
      </c>
      <c r="C9" s="9">
        <v>2.95</v>
      </c>
      <c r="D9" s="10">
        <v>1.16581</v>
      </c>
      <c r="E9" s="9">
        <f t="shared" si="2"/>
        <v>39.518983050847453</v>
      </c>
      <c r="F9" s="9">
        <f t="shared" si="1"/>
        <v>-1.7841900000000002</v>
      </c>
    </row>
    <row r="10" spans="1:6">
      <c r="A10" s="7">
        <v>1030225001</v>
      </c>
      <c r="B10" s="8" t="s">
        <v>267</v>
      </c>
      <c r="C10" s="9">
        <v>460.75</v>
      </c>
      <c r="D10" s="10">
        <v>235.41776999999999</v>
      </c>
      <c r="E10" s="9">
        <f t="shared" si="2"/>
        <v>51.094469886055336</v>
      </c>
      <c r="F10" s="9">
        <f t="shared" si="1"/>
        <v>-225.33223000000001</v>
      </c>
    </row>
    <row r="11" spans="1:6">
      <c r="A11" s="7">
        <v>1030226001</v>
      </c>
      <c r="B11" s="8" t="s">
        <v>276</v>
      </c>
      <c r="C11" s="9">
        <v>0</v>
      </c>
      <c r="D11" s="10">
        <v>-35.316240000000001</v>
      </c>
      <c r="E11" s="9" t="e">
        <f t="shared" si="2"/>
        <v>#DIV/0!</v>
      </c>
      <c r="F11" s="9">
        <f t="shared" si="1"/>
        <v>-35.316240000000001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28.9788</v>
      </c>
      <c r="E12" s="5">
        <f t="shared" si="0"/>
        <v>72.446999999999989</v>
      </c>
      <c r="F12" s="5">
        <f t="shared" si="1"/>
        <v>-11.0212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28.9788</v>
      </c>
      <c r="E13" s="9">
        <f t="shared" si="0"/>
        <v>72.446999999999989</v>
      </c>
      <c r="F13" s="9">
        <f t="shared" si="1"/>
        <v>-11.0212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290.09146000000004</v>
      </c>
      <c r="E14" s="5">
        <f t="shared" si="0"/>
        <v>12.286804743752649</v>
      </c>
      <c r="F14" s="5">
        <f t="shared" si="1"/>
        <v>-2070.9085399999999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24.664529999999999</v>
      </c>
      <c r="E15" s="5">
        <f t="shared" si="0"/>
        <v>2.2021901785714286</v>
      </c>
      <c r="F15" s="9">
        <f>SUM(D15-C15)</f>
        <v>-1095.33547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265.42693000000003</v>
      </c>
      <c r="E16" s="5">
        <f t="shared" si="0"/>
        <v>21.388149073327963</v>
      </c>
      <c r="F16" s="9">
        <f t="shared" si="1"/>
        <v>-975.57306999999992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5.56</v>
      </c>
      <c r="E17" s="5">
        <f t="shared" si="0"/>
        <v>55.599999999999994</v>
      </c>
      <c r="F17" s="5">
        <f t="shared" si="1"/>
        <v>-4.4400000000000004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5.56</v>
      </c>
      <c r="E18" s="9">
        <f t="shared" si="0"/>
        <v>55.599999999999994</v>
      </c>
      <c r="F18" s="9">
        <f t="shared" si="1"/>
        <v>-4.4400000000000004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83.227779999999996</v>
      </c>
      <c r="E25" s="5">
        <f t="shared" si="0"/>
        <v>18.749218292408202</v>
      </c>
      <c r="F25" s="5">
        <f t="shared" si="1"/>
        <v>-360.67221999999998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29.169</v>
      </c>
      <c r="E26" s="5">
        <f t="shared" si="0"/>
        <v>11.959409594095941</v>
      </c>
      <c r="F26" s="5">
        <f t="shared" si="1"/>
        <v>-214.73099999999999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0</v>
      </c>
      <c r="E28" s="9">
        <f t="shared" si="0"/>
        <v>0</v>
      </c>
      <c r="F28" s="9">
        <f t="shared" si="1"/>
        <v>-193.9</v>
      </c>
    </row>
    <row r="29" spans="1:6">
      <c r="A29" s="7">
        <v>1110503000</v>
      </c>
      <c r="B29" s="11" t="s">
        <v>220</v>
      </c>
      <c r="C29" s="12">
        <v>50</v>
      </c>
      <c r="D29" s="10">
        <v>29.169</v>
      </c>
      <c r="E29" s="9">
        <f>SUM(D29/C29*100)</f>
        <v>58.338000000000001</v>
      </c>
      <c r="F29" s="9">
        <f t="shared" si="1"/>
        <v>-20.831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54.258780000000002</v>
      </c>
      <c r="E30" s="5">
        <f t="shared" si="0"/>
        <v>27.129390000000004</v>
      </c>
      <c r="F30" s="5">
        <f t="shared" si="1"/>
        <v>-145.74122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54.258780000000002</v>
      </c>
      <c r="E31" s="9">
        <f>SUM(D31/C31*100)</f>
        <v>27.129390000000004</v>
      </c>
      <c r="F31" s="9">
        <f t="shared" si="1"/>
        <v>-145.74122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2.3295599999999999</v>
      </c>
      <c r="E35" s="9" t="e">
        <f t="shared" si="0"/>
        <v>#DIV/0!</v>
      </c>
      <c r="F35" s="9">
        <f t="shared" si="1"/>
        <v>2.3295599999999999</v>
      </c>
    </row>
    <row r="36" spans="1:7" ht="46.5" customHeight="1">
      <c r="A36" s="7">
        <v>1160701010</v>
      </c>
      <c r="B36" s="8" t="s">
        <v>403</v>
      </c>
      <c r="C36" s="9">
        <v>0</v>
      </c>
      <c r="D36" s="10">
        <v>2.3295599999999999</v>
      </c>
      <c r="E36" s="9" t="e">
        <f t="shared" si="0"/>
        <v>#DIV/0!</v>
      </c>
      <c r="F36" s="9">
        <f t="shared" si="1"/>
        <v>2.3295599999999999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21.7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28.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971.16703000000007</v>
      </c>
      <c r="E40" s="5">
        <f t="shared" si="0"/>
        <v>24.290956864079082</v>
      </c>
      <c r="F40" s="5">
        <f t="shared" si="1"/>
        <v>-3026.8929699999999</v>
      </c>
    </row>
    <row r="41" spans="1:7" s="6" customFormat="1" ht="20.25" customHeight="1">
      <c r="A41" s="3">
        <v>2000000000</v>
      </c>
      <c r="B41" s="4" t="s">
        <v>17</v>
      </c>
      <c r="C41" s="438">
        <f>C42+C43+C44+C46+C47+C45+C48</f>
        <v>15588.602030000002</v>
      </c>
      <c r="D41" s="438">
        <f>D42+D43+D44+D46+D47+D45+D48</f>
        <v>3343.4824999999996</v>
      </c>
      <c r="E41" s="5">
        <f t="shared" si="0"/>
        <v>21.448251059110522</v>
      </c>
      <c r="F41" s="5">
        <f t="shared" si="1"/>
        <v>-12245.119530000002</v>
      </c>
      <c r="G41" s="19"/>
    </row>
    <row r="42" spans="1:7" ht="19.5" customHeight="1">
      <c r="A42" s="16">
        <v>2021000000</v>
      </c>
      <c r="B42" s="17" t="s">
        <v>18</v>
      </c>
      <c r="C42" s="439">
        <v>3283.9</v>
      </c>
      <c r="D42" s="440">
        <v>1915.578</v>
      </c>
      <c r="E42" s="9">
        <f t="shared" si="0"/>
        <v>58.332409634885352</v>
      </c>
      <c r="F42" s="9">
        <f t="shared" si="1"/>
        <v>-1368.3220000000001</v>
      </c>
    </row>
    <row r="43" spans="1:7" ht="23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v>3807.79</v>
      </c>
      <c r="D44" s="10">
        <v>1240.6079999999999</v>
      </c>
      <c r="E44" s="9">
        <f t="shared" si="0"/>
        <v>32.580788331289277</v>
      </c>
      <c r="F44" s="9">
        <f t="shared" si="1"/>
        <v>-2567.1819999999998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105.1999</v>
      </c>
      <c r="E46" s="9">
        <f t="shared" si="0"/>
        <v>56.361215731866089</v>
      </c>
      <c r="F46" s="9">
        <f t="shared" si="1"/>
        <v>-81.453099999999992</v>
      </c>
    </row>
    <row r="47" spans="1:7" ht="14.25" customHeight="1">
      <c r="A47" s="16">
        <v>2020400000</v>
      </c>
      <c r="B47" s="17" t="s">
        <v>21</v>
      </c>
      <c r="C47" s="12">
        <v>8249.1624300000003</v>
      </c>
      <c r="D47" s="188">
        <v>71</v>
      </c>
      <c r="E47" s="9">
        <f t="shared" si="0"/>
        <v>0.86069344133401926</v>
      </c>
      <c r="F47" s="9">
        <f t="shared" si="1"/>
        <v>-8178.1624300000003</v>
      </c>
    </row>
    <row r="48" spans="1:7" ht="16.5" customHeight="1">
      <c r="A48" s="7">
        <v>2070500010</v>
      </c>
      <c r="B48" s="17" t="s">
        <v>332</v>
      </c>
      <c r="C48" s="12">
        <v>61.096600000000002</v>
      </c>
      <c r="D48" s="188">
        <v>11.0966</v>
      </c>
      <c r="E48" s="9">
        <f t="shared" si="0"/>
        <v>18.162385468258464</v>
      </c>
      <c r="F48" s="9">
        <f t="shared" si="1"/>
        <v>-50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SUM(C40,C41,C51)</f>
        <v>19586.662030000003</v>
      </c>
      <c r="D52" s="475">
        <f>D40+D41</f>
        <v>4314.6495299999997</v>
      </c>
      <c r="E52" s="5">
        <f t="shared" si="0"/>
        <v>22.028508601370905</v>
      </c>
      <c r="F52" s="5">
        <f t="shared" si="1"/>
        <v>-15272.012500000004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-349.99105999999665</v>
      </c>
      <c r="D53" s="5">
        <f>D52-D101</f>
        <v>-136.44012000000021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402</v>
      </c>
      <c r="D55" s="147" t="s">
        <v>423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947.51053000000002</v>
      </c>
      <c r="E57" s="34">
        <f>SUM(D57/C57*100)</f>
        <v>52.105594181395844</v>
      </c>
      <c r="F57" s="34">
        <f>SUM(D57-C57)</f>
        <v>-870.93246999999997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946.51053000000002</v>
      </c>
      <c r="E59" s="38">
        <f t="shared" ref="E59:E101" si="3">SUM(D59/C59*100)</f>
        <v>53.944518978684606</v>
      </c>
      <c r="F59" s="38">
        <f t="shared" ref="F59:F101" si="4">SUM(D59-C59)</f>
        <v>-808.08946999999989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1</v>
      </c>
      <c r="E64" s="38">
        <f t="shared" si="3"/>
        <v>17.114495978093444</v>
      </c>
      <c r="F64" s="38">
        <f t="shared" si="4"/>
        <v>-4.843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106.31768</v>
      </c>
      <c r="E65" s="34">
        <f t="shared" si="3"/>
        <v>58.842104680573158</v>
      </c>
      <c r="F65" s="34">
        <f t="shared" si="4"/>
        <v>-74.365319999999997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106.31768</v>
      </c>
      <c r="E66" s="38">
        <f t="shared" si="3"/>
        <v>58.842104680573158</v>
      </c>
      <c r="F66" s="38">
        <f t="shared" si="4"/>
        <v>-74.365319999999997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10.3</v>
      </c>
      <c r="D67" s="22">
        <f>D70+D72+D71</f>
        <v>0</v>
      </c>
      <c r="E67" s="34">
        <f t="shared" si="3"/>
        <v>0</v>
      </c>
      <c r="F67" s="34">
        <f t="shared" si="4"/>
        <v>-10.3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6.3</v>
      </c>
      <c r="D72" s="92">
        <v>0</v>
      </c>
      <c r="E72" s="38">
        <f t="shared" si="3"/>
        <v>0</v>
      </c>
      <c r="F72" s="38">
        <f t="shared" si="4"/>
        <v>-6.3</v>
      </c>
    </row>
    <row r="73" spans="1:7" s="6" customFormat="1" ht="17.25" customHeight="1">
      <c r="A73" s="435" t="s">
        <v>55</v>
      </c>
      <c r="B73" s="31" t="s">
        <v>56</v>
      </c>
      <c r="C73" s="105">
        <f>C75+C76+C77+C74</f>
        <v>4169.9670599999999</v>
      </c>
      <c r="D73" s="105">
        <f>SUM(D74:D77)</f>
        <v>1626.70795</v>
      </c>
      <c r="E73" s="34">
        <f t="shared" si="3"/>
        <v>39.010091125276183</v>
      </c>
      <c r="F73" s="34">
        <f t="shared" si="4"/>
        <v>-2543.25911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.5" customHeight="1">
      <c r="A75" s="35" t="s">
        <v>59</v>
      </c>
      <c r="B75" s="39" t="s">
        <v>60</v>
      </c>
      <c r="C75" s="106">
        <v>0</v>
      </c>
      <c r="D75" s="92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106">
        <v>4026.0510599999998</v>
      </c>
      <c r="D76" s="92">
        <v>1552.1079500000001</v>
      </c>
      <c r="E76" s="38">
        <f t="shared" si="3"/>
        <v>38.551621101397558</v>
      </c>
      <c r="F76" s="38">
        <f t="shared" si="4"/>
        <v>-2473.9431099999997</v>
      </c>
    </row>
    <row r="77" spans="1:7">
      <c r="A77" s="35" t="s">
        <v>63</v>
      </c>
      <c r="B77" s="39" t="s">
        <v>64</v>
      </c>
      <c r="C77" s="106">
        <v>129.6</v>
      </c>
      <c r="D77" s="92">
        <v>74.599999999999994</v>
      </c>
      <c r="E77" s="38">
        <f t="shared" si="3"/>
        <v>57.561728395061728</v>
      </c>
      <c r="F77" s="38">
        <f t="shared" si="4"/>
        <v>-55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10491.349029999999</v>
      </c>
      <c r="D78" s="22">
        <f>SUM(D79:D82)</f>
        <v>823.81673999999998</v>
      </c>
      <c r="E78" s="34">
        <f t="shared" si="3"/>
        <v>7.8523432748667217</v>
      </c>
      <c r="F78" s="34">
        <f t="shared" si="4"/>
        <v>-9667.5322899999992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92">
        <v>1595.721</v>
      </c>
      <c r="D80" s="92">
        <v>223.00537</v>
      </c>
      <c r="E80" s="38">
        <f t="shared" si="3"/>
        <v>13.975210578791655</v>
      </c>
      <c r="F80" s="38">
        <f t="shared" si="4"/>
        <v>-1372.7156299999999</v>
      </c>
    </row>
    <row r="81" spans="1:6" ht="15" customHeight="1">
      <c r="A81" s="35" t="s">
        <v>71</v>
      </c>
      <c r="B81" s="39" t="s">
        <v>72</v>
      </c>
      <c r="C81" s="92">
        <v>8895.6280299999999</v>
      </c>
      <c r="D81" s="92">
        <v>600.81137000000001</v>
      </c>
      <c r="E81" s="38">
        <f t="shared" si="3"/>
        <v>6.7540073390411317</v>
      </c>
      <c r="F81" s="38">
        <f t="shared" si="4"/>
        <v>-8294.8166600000004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933.80174999999997</v>
      </c>
      <c r="E83" s="34">
        <f t="shared" si="3"/>
        <v>28.789941421304142</v>
      </c>
      <c r="F83" s="34">
        <f t="shared" si="4"/>
        <v>-2309.6982499999999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933.80174999999997</v>
      </c>
      <c r="E84" s="38">
        <f t="shared" si="3"/>
        <v>28.789941421304142</v>
      </c>
      <c r="F84" s="38">
        <f t="shared" si="4"/>
        <v>-2309.6982499999999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12.935</v>
      </c>
      <c r="E91" s="34">
        <f t="shared" si="3"/>
        <v>57.717192450136089</v>
      </c>
      <c r="F91" s="22">
        <f>F92+F93+F94+F95+F96</f>
        <v>-9.4760000000000009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12.935</v>
      </c>
      <c r="E92" s="38">
        <f t="shared" si="3"/>
        <v>57.717192450136089</v>
      </c>
      <c r="F92" s="38">
        <f>SUM(D92-C92)</f>
        <v>-9.4760000000000009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19936.65309</v>
      </c>
      <c r="D101" s="102">
        <f>D57+D65+D67+D73+D78+D83+D91+D86+D97</f>
        <v>4451.0896499999999</v>
      </c>
      <c r="E101" s="34">
        <f t="shared" si="3"/>
        <v>22.326162921662192</v>
      </c>
      <c r="F101" s="34">
        <f t="shared" si="4"/>
        <v>-15485.56344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 topLeftCell="A35">
      <selection activeCell="D62" sqref="D62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B30CE22D-C12F-4E12-8BB9-3AAE0A6991CC}" scale="70" showPageBreaks="1" fitToPage="1" printArea="1" hiddenRows="1" view="pageBreakPreview" topLeftCell="A52">
      <selection activeCell="D52" activeCellId="2" sqref="C53:D53 C101:D101 C52:D52"/>
      <pageMargins left="0.74803149606299213" right="0.74803149606299213" top="0.98425196850393704" bottom="0.98425196850393704" header="0.51181102362204722" footer="0.51181102362204722"/>
      <pageSetup paperSize="9" scale="51" orientation="portrait" r:id="rId2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3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4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5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6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7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3"/>
  <sheetViews>
    <sheetView view="pageBreakPreview" topLeftCell="A45" zoomScale="70" zoomScaleNormal="100" zoomScaleSheetLayoutView="70" workbookViewId="0">
      <selection activeCell="E62" sqref="E62"/>
    </sheetView>
  </sheetViews>
  <sheetFormatPr defaultRowHeight="15.75"/>
  <cols>
    <col min="1" max="1" width="21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425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31.5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552.70893000000001</v>
      </c>
      <c r="E4" s="5">
        <f>SUM(D4/C4*100)</f>
        <v>29.963782195501437</v>
      </c>
      <c r="F4" s="5">
        <f>SUM(D4-C4)</f>
        <v>-1291.8810700000001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37.464149999999997</v>
      </c>
      <c r="E5" s="5">
        <f t="shared" ref="E5:E52" si="0">SUM(D5/C5*100)</f>
        <v>52.251255230125516</v>
      </c>
      <c r="F5" s="5">
        <f t="shared" ref="F5:F52" si="1">SUM(D5-C5)</f>
        <v>-34.235850000000006</v>
      </c>
    </row>
    <row r="6" spans="1:6">
      <c r="A6" s="7">
        <v>1010200001</v>
      </c>
      <c r="B6" s="8" t="s">
        <v>224</v>
      </c>
      <c r="C6" s="9">
        <v>71.7</v>
      </c>
      <c r="D6" s="10">
        <v>37.464149999999997</v>
      </c>
      <c r="E6" s="9">
        <f t="shared" ref="E6:E11" si="2">SUM(D6/C6*100)</f>
        <v>52.251255230125516</v>
      </c>
      <c r="F6" s="9">
        <f t="shared" si="1"/>
        <v>-34.235850000000006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358.82956999999999</v>
      </c>
      <c r="E7" s="9">
        <f t="shared" si="2"/>
        <v>51.342782125942563</v>
      </c>
      <c r="F7" s="9">
        <f t="shared" si="1"/>
        <v>-340.06043</v>
      </c>
    </row>
    <row r="8" spans="1:6">
      <c r="A8" s="7">
        <v>1030223001</v>
      </c>
      <c r="B8" s="8" t="s">
        <v>268</v>
      </c>
      <c r="C8" s="9">
        <v>260.69</v>
      </c>
      <c r="D8" s="10">
        <v>168.6285</v>
      </c>
      <c r="E8" s="9">
        <f t="shared" si="2"/>
        <v>64.685450151520968</v>
      </c>
      <c r="F8" s="9">
        <f t="shared" si="1"/>
        <v>-92.061499999999995</v>
      </c>
    </row>
    <row r="9" spans="1:6">
      <c r="A9" s="7">
        <v>1030224001</v>
      </c>
      <c r="B9" s="8" t="s">
        <v>274</v>
      </c>
      <c r="C9" s="9">
        <v>2.79</v>
      </c>
      <c r="D9" s="10">
        <v>1.1016999999999999</v>
      </c>
      <c r="E9" s="9">
        <f t="shared" si="2"/>
        <v>39.487455197132618</v>
      </c>
      <c r="F9" s="9">
        <f t="shared" si="1"/>
        <v>-1.6883000000000001</v>
      </c>
    </row>
    <row r="10" spans="1:6">
      <c r="A10" s="7">
        <v>1030225001</v>
      </c>
      <c r="B10" s="8" t="s">
        <v>267</v>
      </c>
      <c r="C10" s="9">
        <v>435.41</v>
      </c>
      <c r="D10" s="10">
        <v>222.47380999999999</v>
      </c>
      <c r="E10" s="9">
        <f t="shared" si="2"/>
        <v>51.095245860223692</v>
      </c>
      <c r="F10" s="9">
        <f t="shared" si="1"/>
        <v>-212.93619000000004</v>
      </c>
    </row>
    <row r="11" spans="1:6">
      <c r="A11" s="7">
        <v>1030226001</v>
      </c>
      <c r="B11" s="8" t="s">
        <v>276</v>
      </c>
      <c r="C11" s="9">
        <v>0</v>
      </c>
      <c r="D11" s="10">
        <v>-33.37444</v>
      </c>
      <c r="E11" s="9" t="e">
        <f t="shared" si="2"/>
        <v>#DIV/0!</v>
      </c>
      <c r="F11" s="9">
        <f t="shared" si="1"/>
        <v>-33.37444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2.0425900000000001</v>
      </c>
      <c r="E12" s="5">
        <f t="shared" si="0"/>
        <v>20.425900000000002</v>
      </c>
      <c r="F12" s="5">
        <f t="shared" si="1"/>
        <v>-7.9574099999999994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2.0425900000000001</v>
      </c>
      <c r="E13" s="9">
        <f t="shared" si="0"/>
        <v>20.425900000000002</v>
      </c>
      <c r="F13" s="9">
        <f t="shared" si="1"/>
        <v>-7.9574099999999994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492">
        <f>D15+D16</f>
        <v>152.37261999999998</v>
      </c>
      <c r="E14" s="5">
        <f t="shared" si="0"/>
        <v>14.374775471698111</v>
      </c>
      <c r="F14" s="5">
        <f t="shared" si="1"/>
        <v>-907.62738000000002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38.010779999999997</v>
      </c>
      <c r="E15" s="9">
        <f t="shared" si="0"/>
        <v>12.261541935483871</v>
      </c>
      <c r="F15" s="9">
        <f>SUM(D15-C15)</f>
        <v>-271.98921999999999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114.36184</v>
      </c>
      <c r="E16" s="9">
        <f t="shared" si="0"/>
        <v>15.248245333333333</v>
      </c>
      <c r="F16" s="9">
        <f t="shared" si="1"/>
        <v>-635.63815999999997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2</v>
      </c>
      <c r="E17" s="5">
        <f t="shared" si="0"/>
        <v>50</v>
      </c>
      <c r="F17" s="5">
        <f t="shared" si="1"/>
        <v>-2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2</v>
      </c>
      <c r="E18" s="9">
        <f t="shared" si="0"/>
        <v>50</v>
      </c>
      <c r="F18" s="9">
        <f t="shared" si="1"/>
        <v>-2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164.11697999999998</v>
      </c>
      <c r="E25" s="5">
        <f t="shared" si="0"/>
        <v>39.150042938931293</v>
      </c>
      <c r="F25" s="5">
        <f t="shared" si="1"/>
        <v>-255.08302000000006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146.75666999999999</v>
      </c>
      <c r="E26" s="5">
        <f t="shared" si="0"/>
        <v>40.856533964365248</v>
      </c>
      <c r="F26" s="5">
        <f t="shared" si="1"/>
        <v>-212.44333000000006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122.96592</v>
      </c>
      <c r="E28" s="9">
        <f t="shared" si="0"/>
        <v>37.421156421180761</v>
      </c>
      <c r="F28" s="9">
        <f t="shared" si="1"/>
        <v>-205.63408000000004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23.790749999999999</v>
      </c>
      <c r="E29" s="9">
        <f t="shared" si="0"/>
        <v>77.747549019607845</v>
      </c>
      <c r="F29" s="9">
        <f t="shared" si="1"/>
        <v>-6.8092500000000022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17.360309999999998</v>
      </c>
      <c r="E30" s="5">
        <f t="shared" si="0"/>
        <v>28.93385</v>
      </c>
      <c r="F30" s="5">
        <f t="shared" si="1"/>
        <v>-42.639690000000002</v>
      </c>
    </row>
    <row r="31" spans="1:6">
      <c r="A31" s="7">
        <v>1130206510</v>
      </c>
      <c r="B31" s="8" t="s">
        <v>14</v>
      </c>
      <c r="C31" s="9">
        <v>60</v>
      </c>
      <c r="D31" s="10">
        <v>17.360309999999998</v>
      </c>
      <c r="E31" s="9">
        <f t="shared" si="0"/>
        <v>28.93385</v>
      </c>
      <c r="F31" s="9">
        <f t="shared" si="1"/>
        <v>-42.639690000000002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0</v>
      </c>
      <c r="E35" s="5" t="e">
        <f t="shared" si="0"/>
        <v>#DIV/0!</v>
      </c>
      <c r="F35" s="5">
        <f t="shared" si="1"/>
        <v>0</v>
      </c>
    </row>
    <row r="36" spans="1:7" ht="24.75" customHeight="1">
      <c r="A36" s="7">
        <v>1163305010</v>
      </c>
      <c r="B36" s="8" t="s">
        <v>401</v>
      </c>
      <c r="C36" s="9">
        <v>0</v>
      </c>
      <c r="D36" s="9">
        <v>0</v>
      </c>
      <c r="E36" s="9" t="e">
        <f>SUM(D36/C36*100)</f>
        <v>#DIV/0!</v>
      </c>
      <c r="F36" s="9">
        <f>SUM(D36-C36)</f>
        <v>0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9" t="e">
        <f t="shared" si="0"/>
        <v>#DIV/0!</v>
      </c>
      <c r="F38" s="5">
        <f t="shared" si="1"/>
        <v>0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2" customFormat="1" ht="15.75" customHeight="1">
      <c r="A40" s="467">
        <v>1170505005</v>
      </c>
      <c r="B40" s="270" t="s">
        <v>216</v>
      </c>
      <c r="C40" s="148">
        <v>0</v>
      </c>
      <c r="D40" s="436">
        <v>0</v>
      </c>
      <c r="E40" s="271" t="e">
        <f t="shared" si="0"/>
        <v>#DIV/0!</v>
      </c>
      <c r="F40" s="271">
        <f t="shared" si="1"/>
        <v>0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716.82591000000002</v>
      </c>
      <c r="E41" s="5">
        <f t="shared" si="0"/>
        <v>31.664858931261293</v>
      </c>
      <c r="F41" s="5">
        <f t="shared" si="1"/>
        <v>-1546.9640899999999</v>
      </c>
    </row>
    <row r="42" spans="1:7" s="6" customFormat="1">
      <c r="A42" s="3">
        <v>2000000000</v>
      </c>
      <c r="B42" s="4" t="s">
        <v>17</v>
      </c>
      <c r="C42" s="5">
        <f>C43+C45+C47+C48+C49+C50+C44+C46</f>
        <v>21312.682939999999</v>
      </c>
      <c r="D42" s="5">
        <f>D43+D45+D47+D48+D49+D50+D44+D46</f>
        <v>2784.2555699999998</v>
      </c>
      <c r="E42" s="5">
        <f t="shared" si="0"/>
        <v>13.063843617616355</v>
      </c>
      <c r="F42" s="5">
        <f t="shared" si="1"/>
        <v>-18528.427369999998</v>
      </c>
      <c r="G42" s="19"/>
    </row>
    <row r="43" spans="1:7">
      <c r="A43" s="16">
        <v>2021000000</v>
      </c>
      <c r="B43" s="17" t="s">
        <v>18</v>
      </c>
      <c r="C43" s="437">
        <v>1706.8</v>
      </c>
      <c r="D43" s="20">
        <v>995.61699999999996</v>
      </c>
      <c r="E43" s="9">
        <f t="shared" si="0"/>
        <v>58.332376376845559</v>
      </c>
      <c r="F43" s="9">
        <f t="shared" si="1"/>
        <v>-711.18299999999999</v>
      </c>
    </row>
    <row r="44" spans="1:7">
      <c r="A44" s="16">
        <v>2021500200</v>
      </c>
      <c r="B44" s="17" t="s">
        <v>227</v>
      </c>
      <c r="C44" s="12">
        <v>670.5</v>
      </c>
      <c r="D44" s="20">
        <v>325</v>
      </c>
      <c r="E44" s="9">
        <f t="shared" si="0"/>
        <v>48.471290082028332</v>
      </c>
      <c r="F44" s="9">
        <f t="shared" si="1"/>
        <v>-345.5</v>
      </c>
    </row>
    <row r="45" spans="1:7" ht="16.5" customHeight="1">
      <c r="A45" s="16">
        <v>2022000000</v>
      </c>
      <c r="B45" s="17" t="s">
        <v>19</v>
      </c>
      <c r="C45" s="12">
        <v>4819.12655</v>
      </c>
      <c r="D45" s="10">
        <v>1057.0586699999999</v>
      </c>
      <c r="E45" s="9">
        <f t="shared" si="0"/>
        <v>21.934652660241923</v>
      </c>
      <c r="F45" s="9">
        <f t="shared" si="1"/>
        <v>-3762.0678800000001</v>
      </c>
    </row>
    <row r="46" spans="1:7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105.1999</v>
      </c>
      <c r="E47" s="9">
        <f>SUM(D47/C47*100)</f>
        <v>57.842505484596394</v>
      </c>
      <c r="F47" s="9">
        <f>SUM(D47-C47)</f>
        <v>-76.673099999999991</v>
      </c>
    </row>
    <row r="48" spans="1:7">
      <c r="A48" s="16">
        <v>2020400000</v>
      </c>
      <c r="B48" s="17" t="s">
        <v>21</v>
      </c>
      <c r="C48" s="12">
        <v>13697.186110000001</v>
      </c>
      <c r="D48" s="188">
        <v>33.5</v>
      </c>
      <c r="E48" s="9">
        <f t="shared" si="0"/>
        <v>0.24457578170411529</v>
      </c>
      <c r="F48" s="9">
        <f t="shared" si="1"/>
        <v>-13663.686110000001</v>
      </c>
    </row>
    <row r="49" spans="1:8" ht="47.25">
      <c r="A49" s="16">
        <v>2070000000</v>
      </c>
      <c r="B49" s="18" t="s">
        <v>22</v>
      </c>
      <c r="C49" s="12">
        <v>237.19728000000001</v>
      </c>
      <c r="D49" s="188">
        <v>267.88</v>
      </c>
      <c r="E49" s="9">
        <f t="shared" si="0"/>
        <v>112.93552775984614</v>
      </c>
      <c r="F49" s="9">
        <f t="shared" si="1"/>
        <v>30.682719999999989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C41+C42</f>
        <v>23576.47294</v>
      </c>
      <c r="D52" s="491">
        <f>D41+D42</f>
        <v>3501.0814799999998</v>
      </c>
      <c r="E52" s="5">
        <f t="shared" si="0"/>
        <v>14.84989501572155</v>
      </c>
      <c r="F52" s="5">
        <f t="shared" si="1"/>
        <v>-20075.391459999999</v>
      </c>
      <c r="G52" s="94"/>
      <c r="H52" s="94"/>
    </row>
    <row r="53" spans="1:8" s="6" customFormat="1">
      <c r="A53" s="3"/>
      <c r="B53" s="21" t="s">
        <v>306</v>
      </c>
      <c r="C53" s="5">
        <f>C52-C101</f>
        <v>-458.51318999999785</v>
      </c>
      <c r="D53" s="5">
        <f>D52-D101</f>
        <v>514.16787000000022</v>
      </c>
      <c r="E53" s="22"/>
      <c r="F53" s="22"/>
    </row>
    <row r="54" spans="1:8" ht="32.25" customHeight="1">
      <c r="A54" s="23"/>
      <c r="B54" s="24"/>
      <c r="C54" s="183"/>
      <c r="D54" s="25"/>
      <c r="E54" s="26"/>
      <c r="F54" s="27"/>
    </row>
    <row r="55" spans="1:8" ht="31.5">
      <c r="A55" s="28" t="s">
        <v>0</v>
      </c>
      <c r="B55" s="28" t="s">
        <v>26</v>
      </c>
      <c r="C55" s="72" t="s">
        <v>402</v>
      </c>
      <c r="D55" s="73" t="s">
        <v>417</v>
      </c>
      <c r="E55" s="72" t="s">
        <v>2</v>
      </c>
      <c r="F55" s="74" t="s">
        <v>3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27</v>
      </c>
      <c r="B57" s="31" t="s">
        <v>28</v>
      </c>
      <c r="C57" s="22">
        <f>C58+C59+C60+C61+C62+C64+C63</f>
        <v>1373.5740000000001</v>
      </c>
      <c r="D57" s="102">
        <f>D58+D59+D60+D61+D62+D64+D63</f>
        <v>807.32766000000004</v>
      </c>
      <c r="E57" s="34">
        <f>SUM(D57/C57*100)</f>
        <v>58.775694647685526</v>
      </c>
      <c r="F57" s="34">
        <f>SUM(D57-C57)</f>
        <v>-566.24634000000003</v>
      </c>
    </row>
    <row r="58" spans="1:8" s="6" customFormat="1" ht="1.5" hidden="1" customHeight="1">
      <c r="A58" s="35" t="s">
        <v>29</v>
      </c>
      <c r="B58" s="36" t="s">
        <v>30</v>
      </c>
      <c r="C58" s="92">
        <v>0</v>
      </c>
      <c r="D58" s="92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31</v>
      </c>
      <c r="B59" s="39" t="s">
        <v>32</v>
      </c>
      <c r="C59" s="92">
        <v>1341.9</v>
      </c>
      <c r="D59" s="92">
        <v>806.32766000000004</v>
      </c>
      <c r="E59" s="38">
        <f t="shared" ref="E59:E101" si="3">SUM(D59/C59*100)</f>
        <v>60.088505849914299</v>
      </c>
      <c r="F59" s="38">
        <f t="shared" ref="F59:F101" si="4">SUM(D59-C59)</f>
        <v>-535.57234000000005</v>
      </c>
    </row>
    <row r="60" spans="1:8" ht="16.5" hidden="1" customHeight="1">
      <c r="A60" s="35" t="s">
        <v>33</v>
      </c>
      <c r="B60" s="39" t="s">
        <v>34</v>
      </c>
      <c r="C60" s="92"/>
      <c r="D60" s="92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23</v>
      </c>
      <c r="D62" s="92">
        <v>0</v>
      </c>
      <c r="E62" s="38">
        <f t="shared" si="3"/>
        <v>0</v>
      </c>
      <c r="F62" s="38">
        <f t="shared" si="4"/>
        <v>-23</v>
      </c>
    </row>
    <row r="63" spans="1:8" ht="15.75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41</v>
      </c>
      <c r="B64" s="39" t="s">
        <v>42</v>
      </c>
      <c r="C64" s="92">
        <v>3.6739999999999999</v>
      </c>
      <c r="D64" s="92">
        <v>1</v>
      </c>
      <c r="E64" s="38">
        <f t="shared" si="3"/>
        <v>27.218290691344581</v>
      </c>
      <c r="F64" s="38">
        <f t="shared" si="4"/>
        <v>-2.6739999999999999</v>
      </c>
    </row>
    <row r="65" spans="1:7" s="6" customFormat="1">
      <c r="A65" s="41" t="s">
        <v>43</v>
      </c>
      <c r="B65" s="42" t="s">
        <v>44</v>
      </c>
      <c r="C65" s="22">
        <f>C66</f>
        <v>180.68299999999999</v>
      </c>
      <c r="D65" s="22">
        <f>D66</f>
        <v>98.759460000000004</v>
      </c>
      <c r="E65" s="34">
        <f t="shared" si="3"/>
        <v>54.658966255818207</v>
      </c>
      <c r="F65" s="34">
        <f t="shared" si="4"/>
        <v>-81.923539999999988</v>
      </c>
    </row>
    <row r="66" spans="1:7" ht="15" customHeight="1">
      <c r="A66" s="43" t="s">
        <v>45</v>
      </c>
      <c r="B66" s="44" t="s">
        <v>46</v>
      </c>
      <c r="C66" s="92">
        <v>180.68299999999999</v>
      </c>
      <c r="D66" s="92">
        <v>98.759460000000004</v>
      </c>
      <c r="E66" s="38">
        <f t="shared" si="3"/>
        <v>54.658966255818207</v>
      </c>
      <c r="F66" s="38">
        <f t="shared" si="4"/>
        <v>-81.923539999999988</v>
      </c>
    </row>
    <row r="67" spans="1:7" s="6" customFormat="1" ht="18" customHeight="1">
      <c r="A67" s="30" t="s">
        <v>47</v>
      </c>
      <c r="B67" s="31" t="s">
        <v>48</v>
      </c>
      <c r="C67" s="22">
        <f>C70+C71+C72</f>
        <v>6</v>
      </c>
      <c r="D67" s="22">
        <f>D70+D71+D72</f>
        <v>0</v>
      </c>
      <c r="E67" s="34">
        <f t="shared" si="3"/>
        <v>0</v>
      </c>
      <c r="F67" s="34">
        <f t="shared" si="4"/>
        <v>-6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51</v>
      </c>
      <c r="B69" s="39" t="s">
        <v>52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7.25" customHeight="1">
      <c r="A71" s="46" t="s">
        <v>214</v>
      </c>
      <c r="B71" s="47" t="s">
        <v>215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ht="17.25" customHeight="1">
      <c r="A72" s="46" t="s">
        <v>339</v>
      </c>
      <c r="B72" s="47" t="s">
        <v>390</v>
      </c>
      <c r="C72" s="92">
        <v>2</v>
      </c>
      <c r="D72" s="92">
        <v>0</v>
      </c>
      <c r="E72" s="38">
        <f>SUM(D72/C72*100)</f>
        <v>0</v>
      </c>
      <c r="F72" s="38">
        <f>SUM(D72-C72)</f>
        <v>-2</v>
      </c>
    </row>
    <row r="73" spans="1:7" s="6" customFormat="1" ht="19.5" customHeight="1">
      <c r="A73" s="30" t="s">
        <v>55</v>
      </c>
      <c r="B73" s="31" t="s">
        <v>56</v>
      </c>
      <c r="C73" s="105">
        <f>C75+C76+C77+C74</f>
        <v>5316.6770200000001</v>
      </c>
      <c r="D73" s="105">
        <f>SUM(D74:D77)</f>
        <v>432.90073999999998</v>
      </c>
      <c r="E73" s="34">
        <f t="shared" si="3"/>
        <v>8.1423178118876969</v>
      </c>
      <c r="F73" s="34">
        <f t="shared" si="4"/>
        <v>-4883.77628</v>
      </c>
    </row>
    <row r="74" spans="1:7" ht="17.25" customHeight="1">
      <c r="A74" s="35" t="s">
        <v>57</v>
      </c>
      <c r="B74" s="39" t="s">
        <v>58</v>
      </c>
      <c r="C74" s="106">
        <v>2.863</v>
      </c>
      <c r="D74" s="92">
        <v>0</v>
      </c>
      <c r="E74" s="38">
        <f t="shared" si="3"/>
        <v>0</v>
      </c>
      <c r="F74" s="38">
        <f t="shared" si="4"/>
        <v>-2.863</v>
      </c>
    </row>
    <row r="75" spans="1:7" s="6" customFormat="1" ht="17.25" customHeight="1">
      <c r="A75" s="35" t="s">
        <v>59</v>
      </c>
      <c r="B75" s="39" t="s">
        <v>60</v>
      </c>
      <c r="C75" s="106">
        <v>0</v>
      </c>
      <c r="D75" s="92">
        <v>0</v>
      </c>
      <c r="E75" s="38" t="e">
        <f t="shared" si="3"/>
        <v>#DIV/0!</v>
      </c>
      <c r="F75" s="38">
        <f t="shared" si="4"/>
        <v>0</v>
      </c>
      <c r="G75" s="50"/>
    </row>
    <row r="76" spans="1:7" ht="16.5" customHeight="1">
      <c r="A76" s="35" t="s">
        <v>61</v>
      </c>
      <c r="B76" s="39" t="s">
        <v>62</v>
      </c>
      <c r="C76" s="106">
        <v>3562.62147</v>
      </c>
      <c r="D76" s="92">
        <v>170.94499999999999</v>
      </c>
      <c r="E76" s="38">
        <f t="shared" si="3"/>
        <v>4.79829253372798</v>
      </c>
      <c r="F76" s="38">
        <f t="shared" si="4"/>
        <v>-3391.6764699999999</v>
      </c>
    </row>
    <row r="77" spans="1:7" ht="16.5" customHeight="1">
      <c r="A77" s="35" t="s">
        <v>63</v>
      </c>
      <c r="B77" s="39" t="s">
        <v>64</v>
      </c>
      <c r="C77" s="106">
        <v>1751.19255</v>
      </c>
      <c r="D77" s="92">
        <v>261.95573999999999</v>
      </c>
      <c r="E77" s="38">
        <f t="shared" si="3"/>
        <v>14.958705711716281</v>
      </c>
      <c r="F77" s="38">
        <f t="shared" si="4"/>
        <v>-1489.2368099999999</v>
      </c>
    </row>
    <row r="78" spans="1:7" ht="15.75" hidden="1" customHeight="1">
      <c r="A78" s="30" t="s">
        <v>47</v>
      </c>
      <c r="B78" s="31" t="s">
        <v>48</v>
      </c>
      <c r="C78" s="105">
        <v>0</v>
      </c>
      <c r="D78" s="92"/>
      <c r="E78" s="38"/>
      <c r="F78" s="38"/>
    </row>
    <row r="79" spans="1:7" ht="15.75" hidden="1" customHeight="1">
      <c r="A79" s="46" t="s">
        <v>214</v>
      </c>
      <c r="B79" s="47" t="s">
        <v>215</v>
      </c>
      <c r="C79" s="106">
        <v>0</v>
      </c>
      <c r="D79" s="92"/>
      <c r="E79" s="38"/>
      <c r="F79" s="38"/>
    </row>
    <row r="80" spans="1:7" s="6" customFormat="1" ht="19.5" customHeight="1">
      <c r="A80" s="30" t="s">
        <v>65</v>
      </c>
      <c r="B80" s="31" t="s">
        <v>66</v>
      </c>
      <c r="C80" s="22">
        <f>SUM(C81:C83)</f>
        <v>6123.3603999999996</v>
      </c>
      <c r="D80" s="22">
        <f>SUM(D81:D83)</f>
        <v>946.35644000000002</v>
      </c>
      <c r="E80" s="34">
        <f t="shared" si="3"/>
        <v>15.454854494600712</v>
      </c>
      <c r="F80" s="34">
        <f t="shared" si="4"/>
        <v>-5177.00396</v>
      </c>
    </row>
    <row r="81" spans="1:6" ht="17.25" customHeight="1">
      <c r="A81" s="35" t="s">
        <v>67</v>
      </c>
      <c r="B81" s="51" t="s">
        <v>68</v>
      </c>
      <c r="C81" s="92"/>
      <c r="D81" s="92"/>
      <c r="E81" s="38" t="e">
        <f t="shared" si="3"/>
        <v>#DIV/0!</v>
      </c>
      <c r="F81" s="38">
        <f t="shared" si="4"/>
        <v>0</v>
      </c>
    </row>
    <row r="82" spans="1:6">
      <c r="A82" s="35" t="s">
        <v>69</v>
      </c>
      <c r="B82" s="51" t="s">
        <v>70</v>
      </c>
      <c r="C82" s="92">
        <v>144</v>
      </c>
      <c r="D82" s="92">
        <v>42</v>
      </c>
      <c r="E82" s="38">
        <f t="shared" si="3"/>
        <v>29.166666666666668</v>
      </c>
      <c r="F82" s="38">
        <f t="shared" si="4"/>
        <v>-102</v>
      </c>
    </row>
    <row r="83" spans="1:6" ht="18" customHeight="1">
      <c r="A83" s="35" t="s">
        <v>71</v>
      </c>
      <c r="B83" s="39" t="s">
        <v>72</v>
      </c>
      <c r="C83" s="92">
        <v>5979.3603999999996</v>
      </c>
      <c r="D83" s="92">
        <v>904.35644000000002</v>
      </c>
      <c r="E83" s="38">
        <f t="shared" si="3"/>
        <v>15.124635069663976</v>
      </c>
      <c r="F83" s="38">
        <f t="shared" si="4"/>
        <v>-5075.00396</v>
      </c>
    </row>
    <row r="84" spans="1:6" s="6" customFormat="1" ht="16.5" customHeight="1">
      <c r="A84" s="30" t="s">
        <v>83</v>
      </c>
      <c r="B84" s="31" t="s">
        <v>84</v>
      </c>
      <c r="C84" s="22">
        <f>C85</f>
        <v>11032.691709999999</v>
      </c>
      <c r="D84" s="22">
        <f>SUM(D85)</f>
        <v>701.56930999999997</v>
      </c>
      <c r="E84" s="34">
        <f t="shared" si="3"/>
        <v>6.3590040258634222</v>
      </c>
      <c r="F84" s="34">
        <f t="shared" si="4"/>
        <v>-10331.122399999998</v>
      </c>
    </row>
    <row r="85" spans="1:6" ht="14.25" customHeight="1">
      <c r="A85" s="35" t="s">
        <v>85</v>
      </c>
      <c r="B85" s="39" t="s">
        <v>229</v>
      </c>
      <c r="C85" s="92">
        <v>11032.691709999999</v>
      </c>
      <c r="D85" s="92">
        <v>701.56930999999997</v>
      </c>
      <c r="E85" s="38">
        <f t="shared" si="3"/>
        <v>6.3590040258634222</v>
      </c>
      <c r="F85" s="38">
        <f t="shared" si="4"/>
        <v>-10331.122399999998</v>
      </c>
    </row>
    <row r="86" spans="1:6" s="6" customFormat="1" ht="12" hidden="1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t="9" hidden="1" customHeight="1">
      <c r="A87" s="53">
        <v>1001</v>
      </c>
      <c r="B87" s="54" t="s">
        <v>87</v>
      </c>
      <c r="C87" s="92"/>
      <c r="D87" s="92"/>
      <c r="E87" s="38" t="e">
        <f t="shared" si="3"/>
        <v>#DIV/0!</v>
      </c>
      <c r="F87" s="38">
        <f t="shared" si="4"/>
        <v>0</v>
      </c>
    </row>
    <row r="88" spans="1:6" ht="12" hidden="1" customHeight="1">
      <c r="A88" s="53">
        <v>1003</v>
      </c>
      <c r="B88" s="54" t="s">
        <v>88</v>
      </c>
      <c r="C88" s="92">
        <v>0</v>
      </c>
      <c r="D88" s="92">
        <v>0</v>
      </c>
      <c r="E88" s="38" t="e">
        <f t="shared" si="3"/>
        <v>#DIV/0!</v>
      </c>
      <c r="F88" s="38">
        <f t="shared" si="4"/>
        <v>0</v>
      </c>
    </row>
    <row r="89" spans="1:6" ht="12.75" hidden="1" customHeight="1">
      <c r="A89" s="53">
        <v>1004</v>
      </c>
      <c r="B89" s="54" t="s">
        <v>89</v>
      </c>
      <c r="C89" s="92">
        <v>0</v>
      </c>
      <c r="D89" s="190">
        <v>0</v>
      </c>
      <c r="E89" s="38" t="e">
        <f t="shared" si="3"/>
        <v>#DIV/0!</v>
      </c>
      <c r="F89" s="38">
        <f t="shared" si="4"/>
        <v>0</v>
      </c>
    </row>
    <row r="90" spans="1:6" ht="19.5" hidden="1" customHeight="1">
      <c r="A90" s="35" t="s">
        <v>90</v>
      </c>
      <c r="B90" s="39" t="s">
        <v>91</v>
      </c>
      <c r="C90" s="92">
        <v>0</v>
      </c>
      <c r="D90" s="92">
        <v>0</v>
      </c>
      <c r="E90" s="38"/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</v>
      </c>
      <c r="D91" s="22">
        <f>D92+D93+D94+D95+D96</f>
        <v>0</v>
      </c>
      <c r="E91" s="38">
        <f t="shared" si="3"/>
        <v>0</v>
      </c>
      <c r="F91" s="22">
        <f>F92+F93+F94+F95+F96</f>
        <v>-2</v>
      </c>
    </row>
    <row r="92" spans="1:6" ht="19.5" customHeight="1">
      <c r="A92" s="35" t="s">
        <v>94</v>
      </c>
      <c r="B92" s="39" t="s">
        <v>95</v>
      </c>
      <c r="C92" s="92">
        <v>2</v>
      </c>
      <c r="D92" s="92">
        <v>0</v>
      </c>
      <c r="E92" s="38">
        <f t="shared" si="3"/>
        <v>0</v>
      </c>
      <c r="F92" s="38">
        <f>SUM(D92-C92)</f>
        <v>-2</v>
      </c>
    </row>
    <row r="93" spans="1:6" ht="15" hidden="1" customHeight="1">
      <c r="A93" s="35" t="s">
        <v>96</v>
      </c>
      <c r="B93" s="39" t="s">
        <v>97</v>
      </c>
      <c r="C93" s="9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9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9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92"/>
      <c r="D96" s="92"/>
      <c r="E96" s="38" t="e">
        <f t="shared" si="3"/>
        <v>#DIV/0!</v>
      </c>
      <c r="F96" s="38"/>
    </row>
    <row r="97" spans="1:6" s="6" customFormat="1" ht="15" hidden="1" customHeight="1">
      <c r="A97" s="52">
        <v>1400</v>
      </c>
      <c r="B97" s="56" t="s">
        <v>112</v>
      </c>
      <c r="C97" s="105">
        <f>C98+C99+C100</f>
        <v>0</v>
      </c>
      <c r="D97" s="105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6.5" hidden="1" customHeight="1">
      <c r="A98" s="53">
        <v>1401</v>
      </c>
      <c r="B98" s="54" t="s">
        <v>113</v>
      </c>
      <c r="C98" s="92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s="6" customFormat="1">
      <c r="A101" s="52"/>
      <c r="B101" s="57" t="s">
        <v>116</v>
      </c>
      <c r="C101" s="102">
        <f>C57+C65+C67+C73+C80+C84+C86+C91+C78</f>
        <v>24034.986129999998</v>
      </c>
      <c r="D101" s="102">
        <f>D57+D65+D67+D73+D80+D84+D91+D86</f>
        <v>2986.9136099999996</v>
      </c>
      <c r="E101" s="34">
        <f t="shared" si="3"/>
        <v>12.427357327540925</v>
      </c>
      <c r="F101" s="34">
        <f t="shared" si="4"/>
        <v>-21048.072519999998</v>
      </c>
    </row>
    <row r="102" spans="1:6" ht="5.25" customHeight="1">
      <c r="C102" s="120"/>
      <c r="D102" s="61"/>
    </row>
    <row r="103" spans="1:6" s="65" customFormat="1" ht="12.75">
      <c r="A103" s="63" t="s">
        <v>117</v>
      </c>
      <c r="B103" s="63"/>
      <c r="C103" s="116"/>
      <c r="D103" s="64"/>
    </row>
    <row r="104" spans="1:6" s="65" customFormat="1" ht="12.75">
      <c r="A104" s="66" t="s">
        <v>118</v>
      </c>
      <c r="B104" s="66"/>
      <c r="C104" s="65" t="s">
        <v>119</v>
      </c>
    </row>
    <row r="105" spans="1:6">
      <c r="C105" s="120"/>
    </row>
    <row r="143" hidden="1"/>
  </sheetData>
  <customSheetViews>
    <customSheetView guid="{61528DAC-5C4C-48F4-ADE2-8A724B05A086}" scale="70" showPageBreaks="1" fitToPage="1" printArea="1" hiddenRows="1" view="pageBreakPreview" topLeftCell="A45">
      <selection activeCell="E62" sqref="E62"/>
      <pageMargins left="0.70866141732283472" right="0.70866141732283472" top="0.74803149606299213" bottom="0.74803149606299213" header="0.31496062992125984" footer="0.31496062992125984"/>
      <pageSetup paperSize="9" scale="51" orientation="portrait" r:id="rId1"/>
    </customSheetView>
    <customSheetView guid="{B30CE22D-C12F-4E12-8BB9-3AAE0A6991CC}" scale="70" showPageBreaks="1" fitToPage="1" printArea="1" hiddenRows="1" view="pageBreakPreview" topLeftCell="A36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53" orientation="portrait" r:id="rId2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3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4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5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6"/>
    </customSheetView>
    <customSheetView guid="{1718F1EE-9F48-4DBE-9531-3B70F9C4A5DD}" scale="70" showPageBreaks="1" printArea="1" hiddenRows="1" view="pageBreakPreview" topLeftCell="A40">
      <selection activeCell="C99" sqref="C99:D99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18" zoomScale="70" zoomScaleNormal="100" zoomScaleSheetLayoutView="70" workbookViewId="0">
      <selection activeCell="D60" sqref="D60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2" t="s">
        <v>426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2103.3145199999999</v>
      </c>
      <c r="E4" s="5">
        <f>SUM(D4/C4*100)</f>
        <v>46.507140206338505</v>
      </c>
      <c r="F4" s="5">
        <f>SUM(D4-C4)</f>
        <v>-2419.2480599999999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247.93507</v>
      </c>
      <c r="E5" s="5">
        <f t="shared" ref="E5:E50" si="0">SUM(D5/C5*100)</f>
        <v>51.205095002065256</v>
      </c>
      <c r="F5" s="5">
        <f t="shared" ref="F5:F50" si="1">SUM(D5-C5)</f>
        <v>-236.26492999999999</v>
      </c>
    </row>
    <row r="6" spans="1:6">
      <c r="A6" s="7">
        <v>1010200001</v>
      </c>
      <c r="B6" s="8" t="s">
        <v>224</v>
      </c>
      <c r="C6" s="221">
        <v>484.2</v>
      </c>
      <c r="D6" s="222">
        <v>247.93507</v>
      </c>
      <c r="E6" s="9">
        <f t="shared" ref="E6:E11" si="2">SUM(D6/C6*100)</f>
        <v>51.205095002065256</v>
      </c>
      <c r="F6" s="9">
        <f t="shared" si="1"/>
        <v>-236.26492999999999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427.98579000000001</v>
      </c>
      <c r="E7" s="5">
        <f t="shared" si="2"/>
        <v>51.342481315754753</v>
      </c>
      <c r="F7" s="5">
        <f t="shared" si="1"/>
        <v>-405.60421000000002</v>
      </c>
    </row>
    <row r="8" spans="1:6">
      <c r="A8" s="7">
        <v>1030223001</v>
      </c>
      <c r="B8" s="8" t="s">
        <v>268</v>
      </c>
      <c r="C8" s="221">
        <v>310.93</v>
      </c>
      <c r="D8" s="222">
        <v>201.12777</v>
      </c>
      <c r="E8" s="9">
        <f t="shared" si="2"/>
        <v>64.685868201846077</v>
      </c>
      <c r="F8" s="9">
        <f t="shared" si="1"/>
        <v>-109.80223000000001</v>
      </c>
    </row>
    <row r="9" spans="1:6">
      <c r="A9" s="7">
        <v>1030224001</v>
      </c>
      <c r="B9" s="8" t="s">
        <v>274</v>
      </c>
      <c r="C9" s="221">
        <v>3.33</v>
      </c>
      <c r="D9" s="222">
        <v>1.3140400000000001</v>
      </c>
      <c r="E9" s="9">
        <f t="shared" si="2"/>
        <v>39.460660660660665</v>
      </c>
      <c r="F9" s="9">
        <f t="shared" si="1"/>
        <v>-2.0159599999999998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265.35063000000002</v>
      </c>
      <c r="E10" s="9">
        <f t="shared" si="2"/>
        <v>51.094800993587896</v>
      </c>
      <c r="F10" s="9">
        <f t="shared" si="1"/>
        <v>-253.97937000000002</v>
      </c>
    </row>
    <row r="11" spans="1:6">
      <c r="A11" s="7">
        <v>1030226001</v>
      </c>
      <c r="B11" s="8" t="s">
        <v>275</v>
      </c>
      <c r="C11" s="221">
        <v>0</v>
      </c>
      <c r="D11" s="220">
        <v>-39.806649999999998</v>
      </c>
      <c r="E11" s="9" t="e">
        <f t="shared" si="2"/>
        <v>#DIV/0!</v>
      </c>
      <c r="F11" s="9">
        <f t="shared" si="1"/>
        <v>-39.806649999999998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14.0784</v>
      </c>
      <c r="E12" s="5">
        <f t="shared" si="0"/>
        <v>23.464000000000002</v>
      </c>
      <c r="F12" s="5">
        <f t="shared" si="1"/>
        <v>-45.921599999999998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14.0784</v>
      </c>
      <c r="E13" s="9">
        <f t="shared" si="0"/>
        <v>23.464000000000002</v>
      </c>
      <c r="F13" s="9">
        <f t="shared" si="1"/>
        <v>-45.921599999999998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1408.61526</v>
      </c>
      <c r="E14" s="5">
        <f t="shared" si="0"/>
        <v>45.078968914915407</v>
      </c>
      <c r="F14" s="5">
        <f t="shared" si="1"/>
        <v>-1716.1573199999998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51.366860000000003</v>
      </c>
      <c r="E15" s="9">
        <f t="shared" si="0"/>
        <v>15.107900000000003</v>
      </c>
      <c r="F15" s="9">
        <f>SUM(D15-C15)</f>
        <v>-288.63314000000003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1357.2483999999999</v>
      </c>
      <c r="E16" s="9">
        <f t="shared" si="0"/>
        <v>48.738213301425134</v>
      </c>
      <c r="F16" s="9">
        <f t="shared" si="1"/>
        <v>-1427.5241799999999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4.7</v>
      </c>
      <c r="E17" s="5">
        <f t="shared" si="0"/>
        <v>23.5</v>
      </c>
      <c r="F17" s="5">
        <f t="shared" si="1"/>
        <v>-15.3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4.7</v>
      </c>
      <c r="E18" s="9">
        <f t="shared" si="0"/>
        <v>23.5</v>
      </c>
      <c r="F18" s="9">
        <f t="shared" si="1"/>
        <v>-15.3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297.5</v>
      </c>
      <c r="D25" s="93">
        <f>D26+D29+D31+D36+D34</f>
        <v>113.08463</v>
      </c>
      <c r="E25" s="5">
        <f t="shared" si="0"/>
        <v>38.011640336134455</v>
      </c>
      <c r="F25" s="5">
        <f t="shared" si="1"/>
        <v>-184.41537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227.5</v>
      </c>
      <c r="D26" s="93">
        <f>D27+D28</f>
        <v>77.754000000000005</v>
      </c>
      <c r="E26" s="5">
        <f t="shared" si="0"/>
        <v>34.177582417582421</v>
      </c>
      <c r="F26" s="5">
        <f t="shared" si="1"/>
        <v>-149.74599999999998</v>
      </c>
    </row>
    <row r="27" spans="1:6" ht="15" customHeight="1">
      <c r="A27" s="16">
        <v>1110502510</v>
      </c>
      <c r="B27" s="17" t="s">
        <v>221</v>
      </c>
      <c r="C27" s="223">
        <v>215.5</v>
      </c>
      <c r="D27" s="220">
        <v>70.754000000000005</v>
      </c>
      <c r="E27" s="9">
        <f t="shared" si="0"/>
        <v>32.832482598607896</v>
      </c>
      <c r="F27" s="9">
        <f t="shared" si="1"/>
        <v>-144.74599999999998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7</v>
      </c>
      <c r="E28" s="9">
        <f t="shared" si="0"/>
        <v>58.333333333333336</v>
      </c>
      <c r="F28" s="9">
        <f t="shared" si="1"/>
        <v>-5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32.572279999999999</v>
      </c>
      <c r="E29" s="5">
        <f t="shared" si="0"/>
        <v>46.531828571428569</v>
      </c>
      <c r="F29" s="5">
        <f t="shared" si="1"/>
        <v>-37.427720000000001</v>
      </c>
    </row>
    <row r="30" spans="1:6" ht="36.75" customHeight="1">
      <c r="A30" s="7">
        <v>1130206005</v>
      </c>
      <c r="B30" s="8" t="s">
        <v>219</v>
      </c>
      <c r="C30" s="9">
        <v>70</v>
      </c>
      <c r="D30" s="10">
        <v>32.572279999999999</v>
      </c>
      <c r="E30" s="9">
        <f t="shared" si="0"/>
        <v>46.531828571428569</v>
      </c>
      <c r="F30" s="9">
        <f t="shared" si="1"/>
        <v>-37.427720000000001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3">
        <v>1160000000</v>
      </c>
      <c r="B34" s="13" t="s">
        <v>240</v>
      </c>
      <c r="C34" s="5">
        <f>C35</f>
        <v>0</v>
      </c>
      <c r="D34" s="5">
        <f>D35</f>
        <v>2.7583500000000001</v>
      </c>
      <c r="E34" s="5" t="e">
        <f>SUM(D34/C34*100)</f>
        <v>#DIV/0!</v>
      </c>
      <c r="F34" s="5">
        <f>SUM(D34-C34)</f>
        <v>2.7583500000000001</v>
      </c>
    </row>
    <row r="35" spans="1:7" ht="33" customHeight="1">
      <c r="A35" s="7">
        <v>1160701000</v>
      </c>
      <c r="B35" s="8" t="s">
        <v>427</v>
      </c>
      <c r="C35" s="9">
        <v>0</v>
      </c>
      <c r="D35" s="10">
        <v>2.7583500000000001</v>
      </c>
      <c r="E35" s="9" t="e">
        <f>SUM(D35/C35*100)</f>
        <v>#DIV/0!</v>
      </c>
      <c r="F35" s="9">
        <f>SUM(D35-C35)</f>
        <v>2.7583500000000001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4820.0625799999998</v>
      </c>
      <c r="D39" s="225">
        <f>D4+D25</f>
        <v>2216.3991499999997</v>
      </c>
      <c r="E39" s="5">
        <f t="shared" si="0"/>
        <v>45.982787841729639</v>
      </c>
      <c r="F39" s="5">
        <f t="shared" si="1"/>
        <v>-2603.6634300000001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5045.5029999999997</v>
      </c>
      <c r="D40" s="194">
        <f>D41+D43+D45+D46+D47+D48+D42+D44</f>
        <v>1245.7799</v>
      </c>
      <c r="E40" s="5">
        <f t="shared" si="0"/>
        <v>24.690896031575051</v>
      </c>
      <c r="F40" s="5">
        <f t="shared" si="1"/>
        <v>-3799.7230999999997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698.005</v>
      </c>
      <c r="E41" s="9">
        <f t="shared" si="0"/>
        <v>58.332358348654523</v>
      </c>
      <c r="F41" s="9">
        <f t="shared" si="1"/>
        <v>-498.59499999999991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f>1250.88+888.2</f>
        <v>2139.08</v>
      </c>
      <c r="D43" s="222">
        <v>343.815</v>
      </c>
      <c r="E43" s="9">
        <f t="shared" si="0"/>
        <v>16.073031396675205</v>
      </c>
      <c r="F43" s="9">
        <f t="shared" si="1"/>
        <v>-1795.2649999999999</v>
      </c>
    </row>
    <row r="44" spans="1:7" ht="15.75" hidden="1" customHeight="1">
      <c r="A44" s="16">
        <v>2022999910</v>
      </c>
      <c r="B44" s="18" t="s">
        <v>331</v>
      </c>
      <c r="C44" s="441">
        <v>0</v>
      </c>
      <c r="D44" s="442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105.1999</v>
      </c>
      <c r="E45" s="9">
        <f t="shared" si="0"/>
        <v>56.90695271633588</v>
      </c>
      <c r="F45" s="9">
        <f t="shared" si="1"/>
        <v>-79.6631</v>
      </c>
    </row>
    <row r="46" spans="1:7" ht="17.25" customHeight="1">
      <c r="A46" s="16">
        <v>2020400000</v>
      </c>
      <c r="B46" s="17" t="s">
        <v>21</v>
      </c>
      <c r="C46" s="223">
        <v>1426.2</v>
      </c>
      <c r="D46" s="229">
        <v>0</v>
      </c>
      <c r="E46" s="9">
        <f t="shared" si="0"/>
        <v>0</v>
      </c>
      <c r="F46" s="9">
        <f t="shared" si="1"/>
        <v>-1426.2</v>
      </c>
    </row>
    <row r="47" spans="1:7" ht="17.25" customHeight="1">
      <c r="A47" s="7">
        <v>2070500010</v>
      </c>
      <c r="B47" s="17" t="s">
        <v>338</v>
      </c>
      <c r="C47" s="223">
        <v>98.76</v>
      </c>
      <c r="D47" s="229">
        <v>98.76</v>
      </c>
      <c r="E47" s="9">
        <f t="shared" si="0"/>
        <v>100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57">
        <f>C39+C40</f>
        <v>9865.5655799999986</v>
      </c>
      <c r="D50" s="479">
        <f>D39+D40</f>
        <v>3462.1790499999997</v>
      </c>
      <c r="E50" s="194">
        <f t="shared" si="0"/>
        <v>35.093568857508927</v>
      </c>
      <c r="F50" s="93">
        <f t="shared" si="1"/>
        <v>-6403.3865299999989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194.20607999999993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402</v>
      </c>
      <c r="D53" s="180" t="s">
        <v>417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1694.434</v>
      </c>
      <c r="D55" s="32">
        <f>D56+D57+D58+D59+D60+D62+D61</f>
        <v>870.06101999999998</v>
      </c>
      <c r="E55" s="34">
        <f>SUM(D55/C55*100)</f>
        <v>51.348179982224153</v>
      </c>
      <c r="F55" s="34">
        <f>SUM(D55-C55)</f>
        <v>-824.37297999999998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869.06101999999998</v>
      </c>
      <c r="E57" s="38">
        <f t="shared" ref="E57:E69" si="3">SUM(D57/C57*100)</f>
        <v>53.088638973732436</v>
      </c>
      <c r="F57" s="38">
        <f t="shared" ref="F57:F69" si="4">SUM(D57-C57)</f>
        <v>-767.93898000000002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8.4339999999999993</v>
      </c>
      <c r="D62" s="37">
        <v>1</v>
      </c>
      <c r="E62" s="38">
        <f t="shared" si="3"/>
        <v>11.856770215793219</v>
      </c>
      <c r="F62" s="38">
        <f t="shared" si="4"/>
        <v>-7.4339999999999993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103.46124</v>
      </c>
      <c r="E63" s="34">
        <f t="shared" si="3"/>
        <v>57.261192253836832</v>
      </c>
      <c r="F63" s="34">
        <f t="shared" si="4"/>
        <v>-77.221759999999989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103.46124</v>
      </c>
      <c r="E64" s="38">
        <f t="shared" si="3"/>
        <v>57.261192253836832</v>
      </c>
      <c r="F64" s="38">
        <f t="shared" si="4"/>
        <v>-77.221759999999989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7.2219999999999995</v>
      </c>
      <c r="D65" s="32">
        <f>SUM(D68+D69+D70)</f>
        <v>1.2</v>
      </c>
      <c r="E65" s="34">
        <f t="shared" si="3"/>
        <v>16.615895873719193</v>
      </c>
      <c r="F65" s="34">
        <f t="shared" si="4"/>
        <v>-6.0219999999999994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2.8220000000000001</v>
      </c>
      <c r="D68" s="37">
        <v>0</v>
      </c>
      <c r="E68" s="34">
        <f t="shared" si="3"/>
        <v>0</v>
      </c>
      <c r="F68" s="34">
        <f t="shared" si="4"/>
        <v>-2.8220000000000001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1.2</v>
      </c>
      <c r="E69" s="38">
        <f t="shared" si="3"/>
        <v>50</v>
      </c>
      <c r="F69" s="38">
        <f t="shared" si="4"/>
        <v>-1.2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2559.6873000000001</v>
      </c>
      <c r="D71" s="48">
        <f>SUM(D72:D75)</f>
        <v>936.26511000000005</v>
      </c>
      <c r="E71" s="34">
        <f t="shared" ref="E71:E86" si="5">SUM(D71/C71*100)</f>
        <v>36.577323722315612</v>
      </c>
      <c r="F71" s="34">
        <f t="shared" ref="F71:F86" si="6">SUM(D71-C71)</f>
        <v>-1623.42219</v>
      </c>
    </row>
    <row r="72" spans="1:7" s="6" customFormat="1" ht="15.7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 hidden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2499.6662999999999</v>
      </c>
      <c r="D74" s="37">
        <v>902.26511000000005</v>
      </c>
      <c r="E74" s="38">
        <f t="shared" si="5"/>
        <v>36.095422416984221</v>
      </c>
      <c r="F74" s="38">
        <f t="shared" si="6"/>
        <v>-1597.4011899999998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34</v>
      </c>
      <c r="E75" s="38">
        <f t="shared" si="5"/>
        <v>68</v>
      </c>
      <c r="F75" s="38">
        <f t="shared" si="6"/>
        <v>-16</v>
      </c>
    </row>
    <row r="76" spans="1:7" ht="17.25" customHeight="1">
      <c r="A76" s="30" t="s">
        <v>65</v>
      </c>
      <c r="B76" s="31" t="s">
        <v>66</v>
      </c>
      <c r="C76" s="32">
        <f>SUM(C77:C79)</f>
        <v>3831.1094000000003</v>
      </c>
      <c r="D76" s="32">
        <f>SUM(D77:D79)</f>
        <v>656.98559999999998</v>
      </c>
      <c r="E76" s="34">
        <f t="shared" si="5"/>
        <v>17.148703714908269</v>
      </c>
      <c r="F76" s="34">
        <f t="shared" si="6"/>
        <v>-3174.1238000000003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9.5" customHeight="1">
      <c r="A78" s="35" t="s">
        <v>69</v>
      </c>
      <c r="B78" s="51" t="s">
        <v>70</v>
      </c>
      <c r="C78" s="37">
        <v>479.43400000000003</v>
      </c>
      <c r="D78" s="37">
        <v>208.46272999999999</v>
      </c>
      <c r="E78" s="38">
        <f t="shared" si="5"/>
        <v>43.481006770483525</v>
      </c>
      <c r="F78" s="38">
        <f t="shared" si="6"/>
        <v>-270.97127</v>
      </c>
    </row>
    <row r="79" spans="1:7" s="6" customFormat="1">
      <c r="A79" s="35" t="s">
        <v>71</v>
      </c>
      <c r="B79" s="39" t="s">
        <v>72</v>
      </c>
      <c r="C79" s="37">
        <v>3351.6754000000001</v>
      </c>
      <c r="D79" s="37">
        <v>448.52287000000001</v>
      </c>
      <c r="E79" s="38">
        <f t="shared" si="5"/>
        <v>13.382049765320353</v>
      </c>
      <c r="F79" s="38">
        <f t="shared" si="6"/>
        <v>-2903.1525300000003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700</v>
      </c>
      <c r="E80" s="34">
        <f t="shared" si="5"/>
        <v>35.439449169704332</v>
      </c>
      <c r="F80" s="34">
        <f t="shared" si="6"/>
        <v>-1275.2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700</v>
      </c>
      <c r="E81" s="38">
        <f t="shared" si="5"/>
        <v>35.439449169704332</v>
      </c>
      <c r="F81" s="38">
        <f t="shared" si="6"/>
        <v>-1275.2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57">
        <f>C55+C63+C65+C71+C76+C80+C82+C87+C93</f>
        <v>10250.3357</v>
      </c>
      <c r="D97" s="457">
        <f>D55+D63+D65+D71+D76+D80+D82+D87+D93</f>
        <v>3267.9729699999998</v>
      </c>
      <c r="E97" s="34">
        <f t="shared" si="7"/>
        <v>31.881618960050258</v>
      </c>
      <c r="F97" s="34">
        <f>SUM(D97-C97)</f>
        <v>-6982.3627299999998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18">
      <selection activeCell="D60" sqref="D60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6">
      <selection activeCell="C97" activeCellId="1" sqref="C51:D51 C97:D97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3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4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6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7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2"/>
  <sheetViews>
    <sheetView view="pageBreakPreview" topLeftCell="A34" zoomScale="70" zoomScaleNormal="10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428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1961.27612</v>
      </c>
      <c r="E4" s="5">
        <f>SUM(D4/C4*100)</f>
        <v>40.167778139598703</v>
      </c>
      <c r="F4" s="5">
        <f>SUM(D4-C4)</f>
        <v>-2921.43388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993.64373999999998</v>
      </c>
      <c r="E5" s="5">
        <f t="shared" ref="E5:E51" si="0">SUM(D5/C5*100)</f>
        <v>51.833267605633807</v>
      </c>
      <c r="F5" s="5">
        <f t="shared" ref="F5:F51" si="1">SUM(D5-C5)</f>
        <v>-923.35626000000002</v>
      </c>
    </row>
    <row r="6" spans="1:6">
      <c r="A6" s="7">
        <v>1010200001</v>
      </c>
      <c r="B6" s="8" t="s">
        <v>224</v>
      </c>
      <c r="C6" s="91">
        <v>1917</v>
      </c>
      <c r="D6" s="10">
        <v>993.64373999999998</v>
      </c>
      <c r="E6" s="9">
        <f t="shared" ref="E6:E11" si="2">SUM(D6/C6*100)</f>
        <v>51.833267605633807</v>
      </c>
      <c r="F6" s="9">
        <f t="shared" si="1"/>
        <v>-923.35626000000002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211.38324</v>
      </c>
      <c r="E7" s="9">
        <f t="shared" si="2"/>
        <v>51.342750965485415</v>
      </c>
      <c r="F7" s="9">
        <f t="shared" si="1"/>
        <v>-200.32675999999998</v>
      </c>
    </row>
    <row r="8" spans="1:6">
      <c r="A8" s="7">
        <v>1030223001</v>
      </c>
      <c r="B8" s="8" t="s">
        <v>268</v>
      </c>
      <c r="C8" s="9">
        <v>153.57</v>
      </c>
      <c r="D8" s="10">
        <v>99.337490000000003</v>
      </c>
      <c r="E8" s="9">
        <f t="shared" si="2"/>
        <v>64.685478934687765</v>
      </c>
      <c r="F8" s="9">
        <f t="shared" si="1"/>
        <v>-54.232509999999991</v>
      </c>
    </row>
    <row r="9" spans="1:6">
      <c r="A9" s="7">
        <v>1030224001</v>
      </c>
      <c r="B9" s="8" t="s">
        <v>274</v>
      </c>
      <c r="C9" s="9">
        <v>1.64</v>
      </c>
      <c r="D9" s="10">
        <v>0.64900999999999998</v>
      </c>
      <c r="E9" s="9">
        <f t="shared" si="2"/>
        <v>39.573780487804875</v>
      </c>
      <c r="F9" s="9">
        <f t="shared" si="1"/>
        <v>-0.99098999999999993</v>
      </c>
    </row>
    <row r="10" spans="1:6">
      <c r="A10" s="7">
        <v>1030225001</v>
      </c>
      <c r="B10" s="8" t="s">
        <v>267</v>
      </c>
      <c r="C10" s="9">
        <v>256.5</v>
      </c>
      <c r="D10" s="10">
        <v>131.05732</v>
      </c>
      <c r="E10" s="9">
        <f t="shared" si="2"/>
        <v>51.094471734892785</v>
      </c>
      <c r="F10" s="9">
        <f t="shared" si="1"/>
        <v>-125.44268</v>
      </c>
    </row>
    <row r="11" spans="1:6">
      <c r="A11" s="7">
        <v>1030226001</v>
      </c>
      <c r="B11" s="8" t="s">
        <v>276</v>
      </c>
      <c r="C11" s="9">
        <v>0</v>
      </c>
      <c r="D11" s="10">
        <v>-19.66058</v>
      </c>
      <c r="E11" s="9" t="e">
        <f t="shared" si="2"/>
        <v>#DIV/0!</v>
      </c>
      <c r="F11" s="9">
        <f t="shared" si="1"/>
        <v>-19.66058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42.070210000000003</v>
      </c>
      <c r="E12" s="5">
        <f t="shared" si="0"/>
        <v>56.093613333333337</v>
      </c>
      <c r="F12" s="5">
        <f t="shared" si="1"/>
        <v>-32.929789999999997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42.070210000000003</v>
      </c>
      <c r="E13" s="9">
        <f t="shared" si="0"/>
        <v>56.093613333333337</v>
      </c>
      <c r="F13" s="9">
        <f t="shared" si="1"/>
        <v>-32.929789999999997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714.17893000000004</v>
      </c>
      <c r="E14" s="5">
        <f t="shared" si="0"/>
        <v>28.809154094392902</v>
      </c>
      <c r="F14" s="5">
        <f t="shared" si="1"/>
        <v>-1764.82107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96.973780000000005</v>
      </c>
      <c r="E15" s="9">
        <f t="shared" si="0"/>
        <v>9.8952836734693879</v>
      </c>
      <c r="F15" s="9">
        <f>SUM(D15-C15)</f>
        <v>-883.02621999999997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617.20515</v>
      </c>
      <c r="E16" s="9">
        <f t="shared" si="0"/>
        <v>41.174459639759839</v>
      </c>
      <c r="F16" s="9">
        <f t="shared" si="1"/>
        <v>-881.79485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C26+C29+C31+C34+C36</f>
        <v>0</v>
      </c>
      <c r="D25" s="5">
        <f>D26+D29+D31+D34+D36</f>
        <v>15.261289999999999</v>
      </c>
      <c r="E25" s="5" t="e">
        <f t="shared" si="0"/>
        <v>#DIV/0!</v>
      </c>
      <c r="F25" s="5">
        <f t="shared" si="1"/>
        <v>15.261289999999999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1.75" customHeight="1">
      <c r="A31" s="70">
        <v>1140000000</v>
      </c>
      <c r="B31" s="71" t="s">
        <v>129</v>
      </c>
      <c r="C31" s="5">
        <f>C32+C33</f>
        <v>0</v>
      </c>
      <c r="D31" s="5">
        <f>D32+D33</f>
        <v>14.04</v>
      </c>
      <c r="E31" s="5" t="e">
        <f t="shared" si="0"/>
        <v>#DIV/0!</v>
      </c>
      <c r="F31" s="5">
        <f t="shared" si="1"/>
        <v>14.04</v>
      </c>
    </row>
    <row r="32" spans="1:6" ht="22.5" customHeight="1">
      <c r="A32" s="16">
        <v>1140200000</v>
      </c>
      <c r="B32" s="18" t="s">
        <v>130</v>
      </c>
      <c r="C32" s="9">
        <v>0</v>
      </c>
      <c r="D32" s="10">
        <v>14.04</v>
      </c>
      <c r="E32" s="9" t="e">
        <f t="shared" si="0"/>
        <v>#DIV/0!</v>
      </c>
      <c r="F32" s="9">
        <f t="shared" si="1"/>
        <v>14.04</v>
      </c>
    </row>
    <row r="33" spans="1:7" ht="21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D35</f>
        <v>1.22129</v>
      </c>
      <c r="E34" s="5" t="e">
        <f t="shared" si="0"/>
        <v>#DIV/0!</v>
      </c>
      <c r="F34" s="5">
        <f t="shared" si="1"/>
        <v>1.22129</v>
      </c>
    </row>
    <row r="35" spans="1:7" ht="31.5">
      <c r="A35" s="7">
        <v>11607010000</v>
      </c>
      <c r="B35" s="8" t="s">
        <v>427</v>
      </c>
      <c r="C35" s="9">
        <v>0</v>
      </c>
      <c r="D35" s="10">
        <v>1.22129</v>
      </c>
      <c r="E35" s="9" t="e">
        <f t="shared" si="0"/>
        <v>#DIV/0!</v>
      </c>
      <c r="F35" s="9">
        <f t="shared" si="1"/>
        <v>1.22129</v>
      </c>
    </row>
    <row r="36" spans="1:7" ht="20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>
        <v>0</v>
      </c>
      <c r="F36" s="5">
        <f t="shared" si="1"/>
        <v>0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0</v>
      </c>
      <c r="E37" s="9">
        <v>0</v>
      </c>
      <c r="F37" s="9">
        <f t="shared" si="1"/>
        <v>0</v>
      </c>
    </row>
    <row r="38" spans="1:7" ht="15" customHeight="1">
      <c r="A38" s="7">
        <v>1170505005</v>
      </c>
      <c r="B38" s="11" t="s">
        <v>216</v>
      </c>
      <c r="C38" s="9">
        <v>0</v>
      </c>
      <c r="D38" s="10">
        <v>0</v>
      </c>
      <c r="E38" s="9">
        <v>0</v>
      </c>
      <c r="F38" s="9">
        <f t="shared" si="1"/>
        <v>0</v>
      </c>
    </row>
    <row r="39" spans="1:7" s="6" customFormat="1" ht="18" customHeight="1">
      <c r="A39" s="3">
        <v>1000000000</v>
      </c>
      <c r="B39" s="4" t="s">
        <v>16</v>
      </c>
      <c r="C39" s="127">
        <f>SUM(C4,C25)</f>
        <v>4882.71</v>
      </c>
      <c r="D39" s="127">
        <f>D4+D25</f>
        <v>1976.5374099999999</v>
      </c>
      <c r="E39" s="5">
        <f t="shared" si="0"/>
        <v>40.480335920011626</v>
      </c>
      <c r="F39" s="5">
        <f t="shared" si="1"/>
        <v>-2906.1725900000001</v>
      </c>
    </row>
    <row r="40" spans="1:7" s="6" customFormat="1">
      <c r="A40" s="3">
        <v>2000000000</v>
      </c>
      <c r="B40" s="4" t="s">
        <v>17</v>
      </c>
      <c r="C40" s="93">
        <f>C41+C43+C45+C46+C47+C49+C42+C44+C48</f>
        <v>17934.422339999997</v>
      </c>
      <c r="D40" s="93">
        <f>D41+D43+D45+D46+D47+D49+D42+D48</f>
        <v>3582.72748</v>
      </c>
      <c r="E40" s="5">
        <f t="shared" si="0"/>
        <v>19.976821177057218</v>
      </c>
      <c r="F40" s="5">
        <f t="shared" si="1"/>
        <v>-14351.694859999998</v>
      </c>
      <c r="G40" s="19"/>
    </row>
    <row r="41" spans="1:7" ht="17.25" customHeight="1">
      <c r="A41" s="16">
        <v>2021000000</v>
      </c>
      <c r="B41" s="17" t="s">
        <v>18</v>
      </c>
      <c r="C41" s="12">
        <v>5155.8</v>
      </c>
      <c r="D41" s="20">
        <v>3007.5010000000002</v>
      </c>
      <c r="E41" s="9">
        <f t="shared" si="0"/>
        <v>58.332382947360259</v>
      </c>
      <c r="F41" s="9">
        <f t="shared" si="1"/>
        <v>-2148.299</v>
      </c>
    </row>
    <row r="42" spans="1:7" ht="15" customHeight="1">
      <c r="A42" s="16">
        <v>2021500210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 ht="17.25" customHeight="1">
      <c r="A43" s="16">
        <v>2022000000</v>
      </c>
      <c r="B43" s="17" t="s">
        <v>19</v>
      </c>
      <c r="C43" s="193">
        <v>11433.8704</v>
      </c>
      <c r="D43" s="10">
        <v>101.285</v>
      </c>
      <c r="E43" s="9">
        <f t="shared" si="0"/>
        <v>0.88583302465978631</v>
      </c>
      <c r="F43" s="9">
        <f t="shared" si="1"/>
        <v>-11332.5854</v>
      </c>
    </row>
    <row r="44" spans="1:7" ht="15" hidden="1" customHeight="1">
      <c r="A44" s="16">
        <v>2022999910</v>
      </c>
      <c r="B44" s="18" t="s">
        <v>331</v>
      </c>
      <c r="C44" s="193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6.5" customHeight="1">
      <c r="A45" s="16">
        <v>2023000000</v>
      </c>
      <c r="B45" s="17" t="s">
        <v>20</v>
      </c>
      <c r="C45" s="12">
        <v>11.71</v>
      </c>
      <c r="D45" s="187">
        <v>0</v>
      </c>
      <c r="E45" s="9">
        <f t="shared" si="0"/>
        <v>0</v>
      </c>
      <c r="F45" s="9">
        <f t="shared" si="1"/>
        <v>-11.71</v>
      </c>
    </row>
    <row r="46" spans="1:7" ht="24" customHeight="1">
      <c r="A46" s="16">
        <v>2020400000</v>
      </c>
      <c r="B46" s="17" t="s">
        <v>21</v>
      </c>
      <c r="C46" s="12">
        <v>800.00028999999995</v>
      </c>
      <c r="D46" s="188">
        <v>0</v>
      </c>
      <c r="E46" s="9">
        <f t="shared" si="0"/>
        <v>0</v>
      </c>
      <c r="F46" s="9">
        <f t="shared" si="1"/>
        <v>-800.00028999999995</v>
      </c>
    </row>
    <row r="47" spans="1:7" ht="4.5" hidden="1" customHeight="1">
      <c r="A47" s="16">
        <v>2020900000</v>
      </c>
      <c r="B47" s="18" t="s">
        <v>22</v>
      </c>
      <c r="C47" s="12"/>
      <c r="D47" s="188"/>
      <c r="E47" s="9" t="e">
        <f>SUM(D47/C47*100)</f>
        <v>#DIV/0!</v>
      </c>
      <c r="F47" s="9">
        <f>SUM(D47-C47)</f>
        <v>0</v>
      </c>
    </row>
    <row r="48" spans="1:7" ht="18" customHeight="1">
      <c r="A48" s="7">
        <v>2070500010</v>
      </c>
      <c r="B48" s="18" t="s">
        <v>283</v>
      </c>
      <c r="C48" s="12">
        <v>533.04165</v>
      </c>
      <c r="D48" s="188">
        <v>473.94148000000001</v>
      </c>
      <c r="E48" s="9">
        <f>SUM(D48/C48*100)</f>
        <v>88.912654386388013</v>
      </c>
      <c r="F48" s="9">
        <f>SUM(D48-C48)</f>
        <v>-59.100169999999991</v>
      </c>
    </row>
    <row r="49" spans="1:7" hidden="1">
      <c r="A49" s="7">
        <v>2190500005</v>
      </c>
      <c r="B49" s="11" t="s">
        <v>23</v>
      </c>
      <c r="C49" s="14">
        <v>0</v>
      </c>
      <c r="D49" s="14"/>
      <c r="E49" s="9" t="e">
        <f>SUM(D49/C49*100)</f>
        <v>#DIV/0!</v>
      </c>
      <c r="F49" s="9">
        <f>SUM(D49-C49)</f>
        <v>0</v>
      </c>
    </row>
    <row r="50" spans="1:7" s="6" customFormat="1" ht="31.5">
      <c r="A50" s="3">
        <v>3000000000</v>
      </c>
      <c r="B50" s="13" t="s">
        <v>24</v>
      </c>
      <c r="C50" s="191">
        <v>0</v>
      </c>
      <c r="D50" s="14">
        <v>0</v>
      </c>
      <c r="E50" s="9" t="e">
        <f>SUM(D50/C50*100)</f>
        <v>#DIV/0!</v>
      </c>
      <c r="F50" s="9">
        <f>SUM(D50-C50)</f>
        <v>0</v>
      </c>
    </row>
    <row r="51" spans="1:7" s="6" customFormat="1" ht="15" customHeight="1">
      <c r="A51" s="3"/>
      <c r="B51" s="4" t="s">
        <v>25</v>
      </c>
      <c r="C51" s="93">
        <f>SUM(C39,C40,C50)</f>
        <v>22817.132339999996</v>
      </c>
      <c r="D51" s="479">
        <f>D39+D40</f>
        <v>5559.2648900000004</v>
      </c>
      <c r="E51" s="93">
        <f t="shared" si="0"/>
        <v>24.364432861943079</v>
      </c>
      <c r="F51" s="93">
        <f t="shared" si="1"/>
        <v>-17257.867449999998</v>
      </c>
      <c r="G51" s="151"/>
    </row>
    <row r="52" spans="1:7" s="6" customFormat="1" ht="23.25" customHeight="1">
      <c r="A52" s="3"/>
      <c r="B52" s="21" t="s">
        <v>306</v>
      </c>
      <c r="C52" s="93">
        <f>C51-C98</f>
        <v>-112.35854000000472</v>
      </c>
      <c r="D52" s="93">
        <f>D51-D98</f>
        <v>751.57837000000018</v>
      </c>
      <c r="E52" s="195"/>
      <c r="F52" s="195"/>
    </row>
    <row r="53" spans="1:7">
      <c r="A53" s="23"/>
      <c r="B53" s="24"/>
      <c r="C53" s="25"/>
      <c r="D53" s="25"/>
      <c r="E53" s="26"/>
      <c r="F53" s="27"/>
    </row>
    <row r="54" spans="1:7" ht="32.25" customHeight="1">
      <c r="A54" s="28" t="s">
        <v>0</v>
      </c>
      <c r="B54" s="28" t="s">
        <v>26</v>
      </c>
      <c r="C54" s="184" t="s">
        <v>402</v>
      </c>
      <c r="D54" s="73" t="s">
        <v>417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15" customHeight="1">
      <c r="A56" s="30" t="s">
        <v>27</v>
      </c>
      <c r="B56" s="31" t="s">
        <v>28</v>
      </c>
      <c r="C56" s="32">
        <f>C57+C58+C59+C60+C61+C63+C62+C65</f>
        <v>2106.0650000000001</v>
      </c>
      <c r="D56" s="33">
        <f>D57+D58+D59+D60+D61+D63+D62</f>
        <v>1161.6405500000001</v>
      </c>
      <c r="E56" s="34">
        <f>SUM(D56/C56*100)</f>
        <v>55.156918233767712</v>
      </c>
      <c r="F56" s="34">
        <f>SUM(D56-C56)</f>
        <v>-944.42444999999998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6.5" customHeight="1">
      <c r="A58" s="35" t="s">
        <v>31</v>
      </c>
      <c r="B58" s="39" t="s">
        <v>32</v>
      </c>
      <c r="C58" s="97">
        <v>1909.2</v>
      </c>
      <c r="D58" s="37">
        <v>1149.6405500000001</v>
      </c>
      <c r="E58" s="38">
        <f t="shared" ref="E58:E98" si="3">SUM(D58/C58*100)</f>
        <v>60.215826000419028</v>
      </c>
      <c r="F58" s="38">
        <f t="shared" ref="F58:F98" si="4">SUM(D58-C58)</f>
        <v>-759.55944999999997</v>
      </c>
    </row>
    <row r="59" spans="1:7" ht="1.5" hidden="1" customHeight="1">
      <c r="A59" s="35" t="s">
        <v>33</v>
      </c>
      <c r="B59" s="39" t="s">
        <v>34</v>
      </c>
      <c r="C59" s="97"/>
      <c r="D59" s="37"/>
      <c r="E59" s="38"/>
      <c r="F59" s="38">
        <f t="shared" si="4"/>
        <v>0</v>
      </c>
    </row>
    <row r="60" spans="1:7" ht="17.25" hidden="1" customHeight="1">
      <c r="A60" s="35" t="s">
        <v>35</v>
      </c>
      <c r="B60" s="39" t="s">
        <v>36</v>
      </c>
      <c r="C60" s="97"/>
      <c r="D60" s="37"/>
      <c r="E60" s="38" t="e">
        <f t="shared" si="3"/>
        <v>#DIV/0!</v>
      </c>
      <c r="F60" s="38">
        <f t="shared" si="4"/>
        <v>0</v>
      </c>
    </row>
    <row r="61" spans="1:7">
      <c r="A61" s="35" t="s">
        <v>37</v>
      </c>
      <c r="B61" s="39" t="s">
        <v>38</v>
      </c>
      <c r="C61" s="97">
        <v>90</v>
      </c>
      <c r="D61" s="37">
        <v>0</v>
      </c>
      <c r="E61" s="38">
        <f t="shared" si="3"/>
        <v>0</v>
      </c>
      <c r="F61" s="38">
        <f t="shared" si="4"/>
        <v>-90</v>
      </c>
    </row>
    <row r="62" spans="1:7" ht="18" customHeight="1">
      <c r="A62" s="35" t="s">
        <v>39</v>
      </c>
      <c r="B62" s="39" t="s">
        <v>40</v>
      </c>
      <c r="C62" s="149">
        <v>55</v>
      </c>
      <c r="D62" s="40">
        <v>0</v>
      </c>
      <c r="E62" s="38">
        <f t="shared" si="3"/>
        <v>0</v>
      </c>
      <c r="F62" s="38">
        <f t="shared" si="4"/>
        <v>-55</v>
      </c>
    </row>
    <row r="63" spans="1:7" ht="15.75" customHeight="1">
      <c r="A63" s="35" t="s">
        <v>41</v>
      </c>
      <c r="B63" s="39" t="s">
        <v>42</v>
      </c>
      <c r="C63" s="97">
        <v>51.865000000000002</v>
      </c>
      <c r="D63" s="37">
        <v>12</v>
      </c>
      <c r="E63" s="38">
        <f t="shared" si="3"/>
        <v>23.136990263183264</v>
      </c>
      <c r="F63" s="38">
        <f t="shared" si="4"/>
        <v>-39.865000000000002</v>
      </c>
    </row>
    <row r="64" spans="1:7" s="6" customFormat="1" ht="15.75" hidden="1" customHeight="1">
      <c r="A64" s="41" t="s">
        <v>43</v>
      </c>
      <c r="B64" s="42" t="s">
        <v>44</v>
      </c>
      <c r="C64" s="150">
        <f>C65</f>
        <v>0</v>
      </c>
      <c r="D64" s="32">
        <f>D65</f>
        <v>0</v>
      </c>
      <c r="E64" s="34" t="e">
        <f t="shared" si="3"/>
        <v>#DIV/0!</v>
      </c>
      <c r="F64" s="34">
        <f t="shared" si="4"/>
        <v>0</v>
      </c>
    </row>
    <row r="65" spans="1:7" ht="18" hidden="1" customHeight="1">
      <c r="A65" s="43" t="s">
        <v>45</v>
      </c>
      <c r="B65" s="44" t="s">
        <v>46</v>
      </c>
      <c r="C65" s="97">
        <v>0</v>
      </c>
      <c r="D65" s="37">
        <v>0</v>
      </c>
      <c r="E65" s="38" t="e">
        <f t="shared" si="3"/>
        <v>#DIV/0!</v>
      </c>
      <c r="F65" s="38">
        <f t="shared" si="4"/>
        <v>0</v>
      </c>
    </row>
    <row r="66" spans="1:7" s="6" customFormat="1" ht="18" customHeight="1">
      <c r="A66" s="30" t="s">
        <v>47</v>
      </c>
      <c r="B66" s="31" t="s">
        <v>48</v>
      </c>
      <c r="C66" s="150">
        <f>C69+C70+C71</f>
        <v>32</v>
      </c>
      <c r="D66" s="150">
        <f>SUM(D69+D70+D71)</f>
        <v>2.6850000000000001</v>
      </c>
      <c r="E66" s="34">
        <f t="shared" si="3"/>
        <v>8.390625</v>
      </c>
      <c r="F66" s="34">
        <f t="shared" si="4"/>
        <v>-29.315000000000001</v>
      </c>
    </row>
    <row r="67" spans="1:7" ht="3.75" hidden="1" customHeight="1">
      <c r="A67" s="35" t="s">
        <v>49</v>
      </c>
      <c r="B67" s="39" t="s">
        <v>50</v>
      </c>
      <c r="C67" s="97"/>
      <c r="D67" s="37"/>
      <c r="E67" s="34" t="e">
        <f t="shared" si="3"/>
        <v>#DIV/0!</v>
      </c>
      <c r="F67" s="34">
        <f t="shared" si="4"/>
        <v>0</v>
      </c>
    </row>
    <row r="68" spans="1:7" ht="15.75" hidden="1" customHeight="1">
      <c r="A68" s="45" t="s">
        <v>51</v>
      </c>
      <c r="B68" s="39" t="s">
        <v>52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9.5" customHeight="1">
      <c r="A69" s="46" t="s">
        <v>53</v>
      </c>
      <c r="B69" s="47" t="s">
        <v>54</v>
      </c>
      <c r="C69" s="97">
        <v>10</v>
      </c>
      <c r="D69" s="37">
        <v>2.6850000000000001</v>
      </c>
      <c r="E69" s="34">
        <f t="shared" si="3"/>
        <v>26.85</v>
      </c>
      <c r="F69" s="34">
        <f t="shared" si="4"/>
        <v>-7.3149999999999995</v>
      </c>
    </row>
    <row r="70" spans="1:7" ht="17.25" customHeight="1">
      <c r="A70" s="46" t="s">
        <v>214</v>
      </c>
      <c r="B70" s="47" t="s">
        <v>215</v>
      </c>
      <c r="C70" s="97">
        <v>20</v>
      </c>
      <c r="D70" s="37">
        <v>0</v>
      </c>
      <c r="E70" s="34">
        <f t="shared" si="3"/>
        <v>0</v>
      </c>
      <c r="F70" s="34">
        <f t="shared" si="4"/>
        <v>-20</v>
      </c>
    </row>
    <row r="71" spans="1:7" ht="17.25" customHeight="1">
      <c r="A71" s="46" t="s">
        <v>339</v>
      </c>
      <c r="B71" s="47" t="s">
        <v>394</v>
      </c>
      <c r="C71" s="97">
        <v>2</v>
      </c>
      <c r="D71" s="37">
        <v>0</v>
      </c>
      <c r="E71" s="34">
        <f>SUM(D71/C71*100)</f>
        <v>0</v>
      </c>
      <c r="F71" s="34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4517.0631899999998</v>
      </c>
      <c r="D72" s="48">
        <f>SUM(D73:D76)</f>
        <v>235.02500000000001</v>
      </c>
      <c r="E72" s="34">
        <f t="shared" si="3"/>
        <v>5.2030487534534586</v>
      </c>
      <c r="F72" s="34">
        <f t="shared" si="4"/>
        <v>-4282.0381900000002</v>
      </c>
    </row>
    <row r="73" spans="1:7" ht="15" customHeight="1">
      <c r="A73" s="35" t="s">
        <v>57</v>
      </c>
      <c r="B73" s="39" t="s">
        <v>58</v>
      </c>
      <c r="C73" s="49">
        <v>28.632000000000001</v>
      </c>
      <c r="D73" s="37">
        <v>0</v>
      </c>
      <c r="E73" s="38">
        <f t="shared" si="3"/>
        <v>0</v>
      </c>
      <c r="F73" s="38">
        <f t="shared" si="4"/>
        <v>-28.632000000000001</v>
      </c>
    </row>
    <row r="74" spans="1:7" s="6" customFormat="1" ht="15.7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ht="15" customHeight="1">
      <c r="A75" s="35" t="s">
        <v>61</v>
      </c>
      <c r="B75" s="39" t="s">
        <v>62</v>
      </c>
      <c r="C75" s="49">
        <v>4388.4311900000002</v>
      </c>
      <c r="D75" s="37">
        <v>235.02500000000001</v>
      </c>
      <c r="E75" s="38">
        <f t="shared" si="3"/>
        <v>5.3555585088255651</v>
      </c>
      <c r="F75" s="38">
        <f t="shared" si="4"/>
        <v>-4153.4061900000006</v>
      </c>
    </row>
    <row r="76" spans="1:7" ht="18" customHeight="1">
      <c r="A76" s="35" t="s">
        <v>63</v>
      </c>
      <c r="B76" s="39" t="s">
        <v>64</v>
      </c>
      <c r="C76" s="49">
        <v>100</v>
      </c>
      <c r="D76" s="37">
        <v>0</v>
      </c>
      <c r="E76" s="38">
        <f t="shared" si="3"/>
        <v>0</v>
      </c>
      <c r="F76" s="38">
        <f t="shared" si="4"/>
        <v>-100</v>
      </c>
    </row>
    <row r="77" spans="1:7" s="6" customFormat="1" ht="18" customHeight="1">
      <c r="A77" s="30" t="s">
        <v>65</v>
      </c>
      <c r="B77" s="31" t="s">
        <v>66</v>
      </c>
      <c r="C77" s="32">
        <f>C78+C79+C80+C83</f>
        <v>11792.54969</v>
      </c>
      <c r="D77" s="32">
        <f>D78+D79+D80+D83</f>
        <v>1572.6039700000001</v>
      </c>
      <c r="E77" s="34">
        <f t="shared" si="3"/>
        <v>13.335572131051162</v>
      </c>
      <c r="F77" s="34">
        <f t="shared" si="4"/>
        <v>-10219.94572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8" customHeight="1">
      <c r="A79" s="35" t="s">
        <v>69</v>
      </c>
      <c r="B79" s="51" t="s">
        <v>70</v>
      </c>
      <c r="C79" s="37">
        <v>630</v>
      </c>
      <c r="D79" s="37">
        <v>545.23284000000001</v>
      </c>
      <c r="E79" s="38">
        <f t="shared" si="3"/>
        <v>86.544895238095236</v>
      </c>
      <c r="F79" s="38">
        <f t="shared" si="4"/>
        <v>-84.76715999999999</v>
      </c>
    </row>
    <row r="80" spans="1:7" ht="17.25" customHeight="1">
      <c r="A80" s="35" t="s">
        <v>71</v>
      </c>
      <c r="B80" s="39" t="s">
        <v>72</v>
      </c>
      <c r="C80" s="37">
        <v>11162.54969</v>
      </c>
      <c r="D80" s="37">
        <v>1027.37113</v>
      </c>
      <c r="E80" s="38">
        <f t="shared" si="3"/>
        <v>9.2037317506445078</v>
      </c>
      <c r="F80" s="38">
        <f t="shared" si="4"/>
        <v>-10135.17856</v>
      </c>
    </row>
    <row r="81" spans="1:6" s="6" customFormat="1" ht="18.75" customHeight="1">
      <c r="A81" s="30" t="s">
        <v>83</v>
      </c>
      <c r="B81" s="31" t="s">
        <v>84</v>
      </c>
      <c r="C81" s="32">
        <f>C82</f>
        <v>4457.2</v>
      </c>
      <c r="D81" s="32">
        <f>D82</f>
        <v>1835.732</v>
      </c>
      <c r="E81" s="38">
        <f t="shared" si="3"/>
        <v>41.185766849142965</v>
      </c>
      <c r="F81" s="38">
        <f t="shared" si="4"/>
        <v>-2621.4679999999998</v>
      </c>
    </row>
    <row r="82" spans="1:6" ht="19.5" customHeight="1">
      <c r="A82" s="35" t="s">
        <v>85</v>
      </c>
      <c r="B82" s="39" t="s">
        <v>229</v>
      </c>
      <c r="C82" s="37">
        <v>4457.2</v>
      </c>
      <c r="D82" s="37">
        <v>1835.732</v>
      </c>
      <c r="E82" s="38">
        <f t="shared" si="3"/>
        <v>41.185766849142965</v>
      </c>
      <c r="F82" s="38">
        <f t="shared" si="4"/>
        <v>-2621.4679999999998</v>
      </c>
    </row>
    <row r="83" spans="1:6" ht="15" hidden="1" customHeight="1">
      <c r="A83" s="35" t="s">
        <v>251</v>
      </c>
      <c r="B83" s="39" t="s">
        <v>252</v>
      </c>
      <c r="C83" s="37">
        <v>0</v>
      </c>
      <c r="D83" s="37"/>
      <c r="E83" s="38" t="e">
        <f t="shared" si="3"/>
        <v>#DIV/0!</v>
      </c>
      <c r="F83" s="38">
        <f t="shared" si="4"/>
        <v>0</v>
      </c>
    </row>
    <row r="84" spans="1:6" s="6" customFormat="1" ht="12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2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8.75" hidden="1" customHeight="1">
      <c r="A87" s="53">
        <v>1004</v>
      </c>
      <c r="B87" s="54" t="s">
        <v>89</v>
      </c>
      <c r="C87" s="37">
        <v>0</v>
      </c>
      <c r="D87" s="55">
        <v>0</v>
      </c>
      <c r="E87" s="38" t="e">
        <f t="shared" si="3"/>
        <v>#DIV/0!</v>
      </c>
      <c r="F87" s="38">
        <f t="shared" si="4"/>
        <v>0</v>
      </c>
    </row>
    <row r="88" spans="1:6" ht="17.2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9.5" customHeight="1">
      <c r="A89" s="30" t="s">
        <v>92</v>
      </c>
      <c r="B89" s="31" t="s">
        <v>93</v>
      </c>
      <c r="C89" s="32">
        <f>C90+C91+C92+C93+C94</f>
        <v>24.613</v>
      </c>
      <c r="D89" s="32">
        <f>D90+D91+D92+D93+D94</f>
        <v>0</v>
      </c>
      <c r="E89" s="38">
        <f t="shared" si="3"/>
        <v>0</v>
      </c>
      <c r="F89" s="22">
        <f>F90+F91+F92+F93+F94</f>
        <v>-24.613</v>
      </c>
    </row>
    <row r="90" spans="1:6" ht="15.75" customHeight="1">
      <c r="A90" s="35" t="s">
        <v>94</v>
      </c>
      <c r="B90" s="39" t="s">
        <v>95</v>
      </c>
      <c r="C90" s="37">
        <v>24.613</v>
      </c>
      <c r="D90" s="37">
        <v>0</v>
      </c>
      <c r="E90" s="38">
        <f t="shared" si="3"/>
        <v>0</v>
      </c>
      <c r="F90" s="38">
        <f>SUM(D90-C90)</f>
        <v>-24.613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8" hidden="1" customHeight="1">
      <c r="A95" s="52">
        <v>1400</v>
      </c>
      <c r="B95" s="56" t="s">
        <v>112</v>
      </c>
      <c r="C95" s="48">
        <f>SUM(C96+C97)</f>
        <v>0</v>
      </c>
      <c r="D95" s="48">
        <f>SUM(D96+D97)</f>
        <v>0</v>
      </c>
      <c r="E95" s="34" t="e">
        <f t="shared" si="3"/>
        <v>#DIV/0!</v>
      </c>
      <c r="F95" s="34">
        <f t="shared" si="4"/>
        <v>0</v>
      </c>
    </row>
    <row r="96" spans="1:6" ht="20.25" hidden="1" customHeight="1">
      <c r="A96" s="53">
        <v>1402</v>
      </c>
      <c r="B96" s="54" t="s">
        <v>114</v>
      </c>
      <c r="C96" s="175"/>
      <c r="D96" s="176"/>
      <c r="E96" s="38" t="e">
        <f t="shared" si="3"/>
        <v>#DIV/0!</v>
      </c>
      <c r="F96" s="38">
        <f t="shared" si="4"/>
        <v>0</v>
      </c>
    </row>
    <row r="97" spans="1:7" ht="15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6.5" customHeight="1">
      <c r="A98" s="52"/>
      <c r="B98" s="57" t="s">
        <v>116</v>
      </c>
      <c r="C98" s="457">
        <f>C56+C72+C77+C84+C89+C95+C66+C81</f>
        <v>22929.490880000001</v>
      </c>
      <c r="D98" s="457">
        <f>SUM(D56+D66+D72+D77+D81+D89)</f>
        <v>4807.6865200000002</v>
      </c>
      <c r="E98" s="34">
        <f t="shared" si="3"/>
        <v>20.967262400899848</v>
      </c>
      <c r="F98" s="34">
        <f t="shared" si="4"/>
        <v>-18121.804360000002</v>
      </c>
      <c r="G98" s="200"/>
    </row>
    <row r="99" spans="1:7" ht="20.25" customHeight="1">
      <c r="D99" s="181"/>
    </row>
    <row r="100" spans="1:7" s="65" customFormat="1" ht="13.5" customHeight="1">
      <c r="A100" s="63" t="s">
        <v>117</v>
      </c>
      <c r="B100" s="63"/>
      <c r="C100" s="119"/>
      <c r="D100" s="64"/>
    </row>
    <row r="101" spans="1:7" s="65" customFormat="1" ht="12.75">
      <c r="A101" s="66" t="s">
        <v>118</v>
      </c>
      <c r="B101" s="66"/>
      <c r="C101" s="134" t="s">
        <v>119</v>
      </c>
      <c r="D101" s="134"/>
    </row>
    <row r="102" spans="1:7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D61" sqref="D6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printArea="1" hiddenRows="1" view="pageBreakPreview" topLeftCell="A48">
      <selection activeCell="C98" activeCellId="1" sqref="C52:D52 C98:D98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3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4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5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6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7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4"/>
  <sheetViews>
    <sheetView view="pageBreakPreview" topLeftCell="A16" zoomScale="70" zoomScaleNormal="100" zoomScaleSheetLayoutView="86" workbookViewId="0">
      <selection activeCell="D63" sqref="D63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2" t="s">
        <v>429</v>
      </c>
      <c r="B1" s="542"/>
      <c r="C1" s="542"/>
      <c r="D1" s="542"/>
      <c r="E1" s="542"/>
      <c r="F1" s="542"/>
    </row>
    <row r="2" spans="1:6">
      <c r="A2" s="542"/>
      <c r="B2" s="542"/>
      <c r="C2" s="542"/>
      <c r="D2" s="542"/>
      <c r="E2" s="542"/>
      <c r="F2" s="542"/>
    </row>
    <row r="3" spans="1:6" ht="63">
      <c r="A3" s="2" t="s">
        <v>0</v>
      </c>
      <c r="B3" s="2" t="s">
        <v>1</v>
      </c>
      <c r="C3" s="72" t="s">
        <v>402</v>
      </c>
      <c r="D3" s="73" t="s">
        <v>422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2250.7807600000001</v>
      </c>
      <c r="E4" s="5">
        <f>SUM(D4/C4*100)</f>
        <v>44.847973475149885</v>
      </c>
      <c r="F4" s="5">
        <f>SUM(D4-C4)</f>
        <v>-2767.9092400000004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884.70915000000002</v>
      </c>
      <c r="E5" s="5">
        <f t="shared" ref="E5:E53" si="0">SUM(D5/C5*100)</f>
        <v>55.05003733432892</v>
      </c>
      <c r="F5" s="5">
        <f t="shared" ref="F5:F53" si="1">SUM(D5-C5)</f>
        <v>-722.39084999999989</v>
      </c>
    </row>
    <row r="6" spans="1:6">
      <c r="A6" s="7">
        <v>1010200001</v>
      </c>
      <c r="B6" s="8" t="s">
        <v>224</v>
      </c>
      <c r="C6" s="9">
        <v>1607.1</v>
      </c>
      <c r="D6" s="10">
        <v>884.70915000000002</v>
      </c>
      <c r="E6" s="9">
        <f t="shared" ref="E6:E11" si="2">SUM(D6/C6*100)</f>
        <v>55.05003733432892</v>
      </c>
      <c r="F6" s="9">
        <f t="shared" si="1"/>
        <v>-722.39084999999989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396.66980000000001</v>
      </c>
      <c r="E7" s="9">
        <f t="shared" si="2"/>
        <v>51.342859731552316</v>
      </c>
      <c r="F7" s="9">
        <f t="shared" si="1"/>
        <v>-375.92020000000002</v>
      </c>
    </row>
    <row r="8" spans="1:6">
      <c r="A8" s="7">
        <v>1030223001</v>
      </c>
      <c r="B8" s="8" t="s">
        <v>268</v>
      </c>
      <c r="C8" s="9">
        <v>288.18</v>
      </c>
      <c r="D8" s="10">
        <v>186.41113000000001</v>
      </c>
      <c r="E8" s="9">
        <f t="shared" si="2"/>
        <v>64.685658269137349</v>
      </c>
      <c r="F8" s="9">
        <f t="shared" si="1"/>
        <v>-101.76886999999999</v>
      </c>
    </row>
    <row r="9" spans="1:6">
      <c r="A9" s="7">
        <v>1030224001</v>
      </c>
      <c r="B9" s="8" t="s">
        <v>274</v>
      </c>
      <c r="C9" s="9">
        <v>3.09</v>
      </c>
      <c r="D9" s="10">
        <v>1.2178800000000001</v>
      </c>
      <c r="E9" s="9">
        <f t="shared" si="2"/>
        <v>39.413592233009716</v>
      </c>
      <c r="F9" s="9">
        <f t="shared" si="1"/>
        <v>-1.8721199999999998</v>
      </c>
    </row>
    <row r="10" spans="1:6">
      <c r="A10" s="7">
        <v>1030225001</v>
      </c>
      <c r="B10" s="8" t="s">
        <v>267</v>
      </c>
      <c r="C10" s="9">
        <v>481.32</v>
      </c>
      <c r="D10" s="10">
        <v>245.93471</v>
      </c>
      <c r="E10" s="9">
        <f t="shared" si="2"/>
        <v>51.095884235020364</v>
      </c>
      <c r="F10" s="9">
        <f t="shared" si="1"/>
        <v>-235.38529</v>
      </c>
    </row>
    <row r="11" spans="1:6">
      <c r="A11" s="7">
        <v>1030226001</v>
      </c>
      <c r="B11" s="8" t="s">
        <v>277</v>
      </c>
      <c r="C11" s="9">
        <v>0</v>
      </c>
      <c r="D11" s="10">
        <v>-36.893920000000001</v>
      </c>
      <c r="E11" s="9" t="e">
        <f t="shared" si="2"/>
        <v>#DIV/0!</v>
      </c>
      <c r="F11" s="9">
        <f t="shared" si="1"/>
        <v>-36.893920000000001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947.58600999999999</v>
      </c>
      <c r="E14" s="5">
        <f t="shared" si="0"/>
        <v>36.431603613994618</v>
      </c>
      <c r="F14" s="5">
        <f t="shared" si="1"/>
        <v>-1653.41399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362.50895000000003</v>
      </c>
      <c r="E15" s="9">
        <f t="shared" si="0"/>
        <v>80.557544444444446</v>
      </c>
      <c r="F15" s="9">
        <f>SUM(D15-C15)</f>
        <v>-87.491049999999973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585.07705999999996</v>
      </c>
      <c r="E16" s="9">
        <f t="shared" si="0"/>
        <v>27.20023523942352</v>
      </c>
      <c r="F16" s="9">
        <f t="shared" si="1"/>
        <v>-1565.9229399999999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</v>
      </c>
      <c r="E17" s="5">
        <f t="shared" si="0"/>
        <v>12.5</v>
      </c>
      <c r="F17" s="5">
        <f t="shared" si="1"/>
        <v>-7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1</v>
      </c>
      <c r="E18" s="9">
        <f t="shared" si="0"/>
        <v>12.5</v>
      </c>
      <c r="F18" s="9">
        <f t="shared" si="1"/>
        <v>-7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0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C26+C29+C31+C37+C34</f>
        <v>0</v>
      </c>
      <c r="D25" s="5">
        <f>D26+D29+D31+D37+D34</f>
        <v>18.426490000000001</v>
      </c>
      <c r="E25" s="5" t="e">
        <f t="shared" si="0"/>
        <v>#DIV/0!</v>
      </c>
      <c r="F25" s="5">
        <f t="shared" si="1"/>
        <v>18.426490000000001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C36</f>
        <v>0</v>
      </c>
      <c r="D34" s="5">
        <f>SUM(D35)</f>
        <v>18.426490000000001</v>
      </c>
      <c r="E34" s="5" t="e">
        <f t="shared" si="0"/>
        <v>#DIV/0!</v>
      </c>
      <c r="F34" s="5">
        <f t="shared" si="1"/>
        <v>18.426490000000001</v>
      </c>
    </row>
    <row r="35" spans="1:7" ht="15.75" customHeight="1">
      <c r="A35" s="7">
        <v>1160700001</v>
      </c>
      <c r="B35" s="8" t="s">
        <v>413</v>
      </c>
      <c r="C35" s="9">
        <v>0</v>
      </c>
      <c r="D35" s="9">
        <v>18.426490000000001</v>
      </c>
      <c r="E35" s="5"/>
      <c r="F35" s="5"/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5" customHeight="1">
      <c r="A37" s="3">
        <v>1170000000</v>
      </c>
      <c r="B37" s="13" t="s">
        <v>132</v>
      </c>
      <c r="C37" s="5">
        <f>C38+C39</f>
        <v>0</v>
      </c>
      <c r="D37" s="5">
        <f>D38+D39</f>
        <v>-1.78</v>
      </c>
      <c r="E37" s="5" t="e">
        <f t="shared" si="0"/>
        <v>#DIV/0!</v>
      </c>
      <c r="F37" s="5">
        <f t="shared" si="1"/>
        <v>-1.78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-1.78</v>
      </c>
      <c r="E38" s="9" t="e">
        <f t="shared" si="0"/>
        <v>#DIV/0!</v>
      </c>
      <c r="F38" s="9">
        <f t="shared" si="1"/>
        <v>-1.78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5018.6900000000005</v>
      </c>
      <c r="D40" s="127">
        <f>SUM(D4,D25)</f>
        <v>2269.2072499999999</v>
      </c>
      <c r="E40" s="5">
        <f t="shared" si="0"/>
        <v>45.215130840916643</v>
      </c>
      <c r="F40" s="5">
        <f t="shared" si="1"/>
        <v>-2749.4827500000006</v>
      </c>
    </row>
    <row r="41" spans="1:7" s="6" customFormat="1" ht="20.25" customHeight="1">
      <c r="A41" s="3">
        <v>2000000000</v>
      </c>
      <c r="B41" s="4" t="s">
        <v>17</v>
      </c>
      <c r="C41" s="5">
        <f>C42+C44+C46+C47+C49+C50+C43+C45+C52+C48</f>
        <v>11068.2979</v>
      </c>
      <c r="D41" s="5">
        <f>D42+D44+D46+D47+D49+D50+D43+D45+D52+D48</f>
        <v>873.66290000000004</v>
      </c>
      <c r="E41" s="5">
        <f t="shared" si="0"/>
        <v>7.8933807880252314</v>
      </c>
      <c r="F41" s="5">
        <f t="shared" si="1"/>
        <v>-10194.635</v>
      </c>
      <c r="G41" s="19"/>
    </row>
    <row r="42" spans="1:7" ht="15.75" customHeight="1">
      <c r="A42" s="16">
        <v>2021500200</v>
      </c>
      <c r="B42" s="17" t="s">
        <v>396</v>
      </c>
      <c r="C42" s="12">
        <v>1600</v>
      </c>
      <c r="D42" s="20">
        <v>0</v>
      </c>
      <c r="E42" s="9">
        <f t="shared" si="0"/>
        <v>0</v>
      </c>
      <c r="F42" s="9">
        <f t="shared" si="1"/>
        <v>-1600</v>
      </c>
    </row>
    <row r="43" spans="1:7" ht="15.75" customHeight="1">
      <c r="A43" s="16">
        <v>2020100310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15.75" customHeight="1">
      <c r="A44" s="16">
        <v>2022000000</v>
      </c>
      <c r="B44" s="17" t="s">
        <v>19</v>
      </c>
      <c r="C44" s="12">
        <v>5536.2950199999996</v>
      </c>
      <c r="D44" s="10">
        <v>268.46300000000002</v>
      </c>
      <c r="E44" s="9">
        <f t="shared" si="0"/>
        <v>4.8491454850251108</v>
      </c>
      <c r="F44" s="9">
        <f t="shared" si="1"/>
        <v>-5267.8320199999998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5" customHeight="1">
      <c r="A46" s="16">
        <v>2023000000</v>
      </c>
      <c r="B46" s="17" t="s">
        <v>20</v>
      </c>
      <c r="C46" s="12">
        <v>184.863</v>
      </c>
      <c r="D46" s="187">
        <v>105.1999</v>
      </c>
      <c r="E46" s="9">
        <f t="shared" si="0"/>
        <v>56.90695271633588</v>
      </c>
      <c r="F46" s="9">
        <f t="shared" si="1"/>
        <v>-79.6631</v>
      </c>
    </row>
    <row r="47" spans="1:7" ht="15" customHeight="1">
      <c r="A47" s="16">
        <v>2020400000</v>
      </c>
      <c r="B47" s="17" t="s">
        <v>21</v>
      </c>
      <c r="C47" s="12">
        <v>3247.3</v>
      </c>
      <c r="D47" s="188">
        <v>0</v>
      </c>
      <c r="E47" s="9">
        <f t="shared" si="0"/>
        <v>0</v>
      </c>
      <c r="F47" s="9">
        <f t="shared" si="1"/>
        <v>-3247.3</v>
      </c>
    </row>
    <row r="48" spans="1:7" ht="12.75" customHeight="1">
      <c r="A48" s="16">
        <v>2020700000</v>
      </c>
      <c r="B48" s="17" t="s">
        <v>338</v>
      </c>
      <c r="C48" s="12">
        <v>499.83987999999999</v>
      </c>
      <c r="D48" s="188">
        <v>500</v>
      </c>
      <c r="E48" s="9">
        <f t="shared" si="0"/>
        <v>100.032034258651</v>
      </c>
      <c r="F48" s="9">
        <f t="shared" si="1"/>
        <v>0.16012000000000626</v>
      </c>
    </row>
    <row r="49" spans="1:7" ht="15" customHeight="1">
      <c r="A49" s="16">
        <v>2020900000</v>
      </c>
      <c r="B49" s="18" t="s">
        <v>22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7" ht="15.75" customHeight="1">
      <c r="A50" s="7">
        <v>2190500005</v>
      </c>
      <c r="B50" s="11" t="s">
        <v>23</v>
      </c>
      <c r="C50" s="14">
        <v>0</v>
      </c>
      <c r="D50" s="14">
        <v>0</v>
      </c>
      <c r="E50" s="5" t="e">
        <f>SUM(D50/C50*100)</f>
        <v>#DIV/0!</v>
      </c>
      <c r="F50" s="5">
        <f>SUM(D50-C50)</f>
        <v>0</v>
      </c>
    </row>
    <row r="51" spans="1:7" s="6" customFormat="1" ht="18" hidden="1" customHeight="1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7">
        <v>2070500010</v>
      </c>
      <c r="B52" s="8" t="s">
        <v>333</v>
      </c>
      <c r="C52" s="12">
        <v>0</v>
      </c>
      <c r="D52" s="10">
        <v>0</v>
      </c>
      <c r="E52" s="9" t="e">
        <f t="shared" si="0"/>
        <v>#DIV/0!</v>
      </c>
      <c r="F52" s="9">
        <f t="shared" si="1"/>
        <v>0</v>
      </c>
    </row>
    <row r="53" spans="1:7" s="6" customFormat="1" ht="15.75" customHeight="1">
      <c r="A53" s="3"/>
      <c r="B53" s="4" t="s">
        <v>25</v>
      </c>
      <c r="C53" s="93">
        <f>C40+C41</f>
        <v>16086.9879</v>
      </c>
      <c r="D53" s="458">
        <f>D40+D41</f>
        <v>3142.8701499999997</v>
      </c>
      <c r="E53" s="5">
        <f t="shared" si="0"/>
        <v>19.536722284723044</v>
      </c>
      <c r="F53" s="5">
        <f t="shared" si="1"/>
        <v>-12944.117750000001</v>
      </c>
      <c r="G53" s="94"/>
    </row>
    <row r="54" spans="1:7" s="6" customFormat="1">
      <c r="A54" s="3"/>
      <c r="B54" s="21" t="s">
        <v>307</v>
      </c>
      <c r="C54" s="93">
        <f>C53-C104</f>
        <v>-148.79490999999871</v>
      </c>
      <c r="D54" s="93">
        <f>D53-D104</f>
        <v>775.59186</v>
      </c>
      <c r="E54" s="22"/>
      <c r="F54" s="22"/>
    </row>
    <row r="55" spans="1:7">
      <c r="A55" s="23"/>
      <c r="B55" s="24"/>
      <c r="C55" s="186"/>
      <c r="D55" s="186"/>
      <c r="E55" s="26"/>
      <c r="F55" s="92"/>
    </row>
    <row r="56" spans="1:7" ht="42.75" customHeight="1">
      <c r="A56" s="28" t="s">
        <v>0</v>
      </c>
      <c r="B56" s="28" t="s">
        <v>26</v>
      </c>
      <c r="C56" s="179" t="s">
        <v>402</v>
      </c>
      <c r="D56" s="180" t="s">
        <v>417</v>
      </c>
      <c r="E56" s="72" t="s">
        <v>2</v>
      </c>
      <c r="F56" s="74" t="s">
        <v>3</v>
      </c>
    </row>
    <row r="57" spans="1:7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7" s="6" customFormat="1" ht="29.25" customHeight="1">
      <c r="A58" s="30" t="s">
        <v>27</v>
      </c>
      <c r="B58" s="31" t="s">
        <v>28</v>
      </c>
      <c r="C58" s="182">
        <f>C59+C60+C61+C62+C63+C65+C64</f>
        <v>2234.732</v>
      </c>
      <c r="D58" s="32">
        <f>D59+D60+D61+D62+D63+D65+D64</f>
        <v>1135.26837</v>
      </c>
      <c r="E58" s="34">
        <f>SUM(D58/C58*100)</f>
        <v>50.801096954802638</v>
      </c>
      <c r="F58" s="34">
        <f>SUM(D58-C58)</f>
        <v>-1099.46363</v>
      </c>
    </row>
    <row r="59" spans="1:7" s="6" customFormat="1" ht="31.5" hidden="1">
      <c r="A59" s="35" t="s">
        <v>29</v>
      </c>
      <c r="B59" s="36" t="s">
        <v>30</v>
      </c>
      <c r="C59" s="37"/>
      <c r="D59" s="37"/>
      <c r="E59" s="38"/>
      <c r="F59" s="38"/>
    </row>
    <row r="60" spans="1:7">
      <c r="A60" s="35" t="s">
        <v>31</v>
      </c>
      <c r="B60" s="39" t="s">
        <v>32</v>
      </c>
      <c r="C60" s="37">
        <v>2193.3000000000002</v>
      </c>
      <c r="D60" s="37">
        <v>1135.26837</v>
      </c>
      <c r="E60" s="38">
        <f t="shared" ref="E60:E104" si="3">SUM(D60/C60*100)</f>
        <v>51.760742716454658</v>
      </c>
      <c r="F60" s="38">
        <f t="shared" ref="F60:F104" si="4">SUM(D60-C60)</f>
        <v>-1058.0316300000002</v>
      </c>
    </row>
    <row r="61" spans="1:7" ht="0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7" ht="31.5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7">
      <c r="A63" s="35" t="s">
        <v>37</v>
      </c>
      <c r="B63" s="39" t="s">
        <v>38</v>
      </c>
      <c r="C63" s="37">
        <v>32</v>
      </c>
      <c r="D63" s="37">
        <v>0</v>
      </c>
      <c r="E63" s="38">
        <f t="shared" si="3"/>
        <v>0</v>
      </c>
      <c r="F63" s="38">
        <f t="shared" si="4"/>
        <v>-32</v>
      </c>
    </row>
    <row r="64" spans="1:7" ht="15.7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>SUM(D64/C64*100)</f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4.4320000000000004</v>
      </c>
      <c r="D65" s="37">
        <v>0</v>
      </c>
      <c r="E65" s="38">
        <f t="shared" si="3"/>
        <v>0</v>
      </c>
      <c r="F65" s="38">
        <f t="shared" si="4"/>
        <v>-4.4320000000000004</v>
      </c>
    </row>
    <row r="66" spans="1:7" s="6" customFormat="1">
      <c r="A66" s="41" t="s">
        <v>43</v>
      </c>
      <c r="B66" s="42" t="s">
        <v>44</v>
      </c>
      <c r="C66" s="32">
        <f>C67</f>
        <v>180.68299999999999</v>
      </c>
      <c r="D66" s="32">
        <f>D67</f>
        <v>89.245670000000004</v>
      </c>
      <c r="E66" s="34">
        <f t="shared" si="3"/>
        <v>49.393506860080919</v>
      </c>
      <c r="F66" s="34">
        <f t="shared" si="4"/>
        <v>-91.437329999999989</v>
      </c>
    </row>
    <row r="67" spans="1:7">
      <c r="A67" s="43" t="s">
        <v>45</v>
      </c>
      <c r="B67" s="44" t="s">
        <v>46</v>
      </c>
      <c r="C67" s="37">
        <v>180.68299999999999</v>
      </c>
      <c r="D67" s="37">
        <v>89.245670000000004</v>
      </c>
      <c r="E67" s="38">
        <f t="shared" si="3"/>
        <v>49.393506860080919</v>
      </c>
      <c r="F67" s="38">
        <f t="shared" si="4"/>
        <v>-91.437329999999989</v>
      </c>
    </row>
    <row r="68" spans="1:7" s="6" customFormat="1" ht="15" customHeight="1">
      <c r="A68" s="30" t="s">
        <v>47</v>
      </c>
      <c r="B68" s="31" t="s">
        <v>48</v>
      </c>
      <c r="C68" s="32">
        <f>C71+C72+C73</f>
        <v>6</v>
      </c>
      <c r="D68" s="32">
        <f>D71+D72</f>
        <v>0.6</v>
      </c>
      <c r="E68" s="34">
        <f t="shared" si="3"/>
        <v>10</v>
      </c>
      <c r="F68" s="34">
        <f t="shared" si="4"/>
        <v>-5.4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6">
        <v>1.6</v>
      </c>
      <c r="D71" s="37">
        <v>0</v>
      </c>
      <c r="E71" s="34">
        <f t="shared" si="3"/>
        <v>0</v>
      </c>
      <c r="F71" s="34">
        <f t="shared" si="4"/>
        <v>-1.6</v>
      </c>
    </row>
    <row r="72" spans="1:7" ht="15.75" customHeight="1">
      <c r="A72" s="46" t="s">
        <v>214</v>
      </c>
      <c r="B72" s="47" t="s">
        <v>215</v>
      </c>
      <c r="C72" s="37">
        <v>2.4</v>
      </c>
      <c r="D72" s="37">
        <v>0.6</v>
      </c>
      <c r="E72" s="34">
        <f t="shared" si="3"/>
        <v>25</v>
      </c>
      <c r="F72" s="34">
        <f t="shared" si="4"/>
        <v>-1.7999999999999998</v>
      </c>
    </row>
    <row r="73" spans="1:7" ht="15.75" customHeight="1">
      <c r="A73" s="46" t="s">
        <v>339</v>
      </c>
      <c r="B73" s="47" t="s">
        <v>395</v>
      </c>
      <c r="C73" s="37">
        <v>2</v>
      </c>
      <c r="D73" s="37"/>
      <c r="E73" s="34"/>
      <c r="F73" s="34"/>
    </row>
    <row r="74" spans="1:7" s="6" customFormat="1" ht="17.25" customHeight="1">
      <c r="A74" s="30" t="s">
        <v>55</v>
      </c>
      <c r="B74" s="31" t="s">
        <v>56</v>
      </c>
      <c r="C74" s="48">
        <f>SUM(C75:C78)</f>
        <v>3512.7004100000004</v>
      </c>
      <c r="D74" s="48">
        <f>SUM(D75:D78)</f>
        <v>348.29199999999997</v>
      </c>
      <c r="E74" s="34">
        <f t="shared" si="3"/>
        <v>9.9152207517748412</v>
      </c>
      <c r="F74" s="34">
        <f t="shared" si="4"/>
        <v>-3164.4084100000005</v>
      </c>
    </row>
    <row r="75" spans="1:7" ht="15" customHeight="1">
      <c r="A75" s="35" t="s">
        <v>57</v>
      </c>
      <c r="B75" s="39" t="s">
        <v>58</v>
      </c>
      <c r="C75" s="49">
        <v>10.021000000000001</v>
      </c>
      <c r="D75" s="37">
        <v>0</v>
      </c>
      <c r="E75" s="38">
        <f t="shared" si="3"/>
        <v>0</v>
      </c>
      <c r="F75" s="38">
        <f t="shared" si="4"/>
        <v>-10.021000000000001</v>
      </c>
    </row>
    <row r="76" spans="1:7" s="6" customFormat="1" ht="15" hidden="1" customHeight="1">
      <c r="A76" s="35" t="s">
        <v>59</v>
      </c>
      <c r="B76" s="39" t="s">
        <v>60</v>
      </c>
      <c r="C76" s="49">
        <v>0</v>
      </c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2039.52439</v>
      </c>
      <c r="D77" s="37">
        <v>298.29199999999997</v>
      </c>
      <c r="E77" s="38">
        <f t="shared" si="3"/>
        <v>14.625566698910619</v>
      </c>
      <c r="F77" s="38">
        <f t="shared" si="4"/>
        <v>-1741.2323900000001</v>
      </c>
    </row>
    <row r="78" spans="1:7">
      <c r="A78" s="35" t="s">
        <v>63</v>
      </c>
      <c r="B78" s="39" t="s">
        <v>64</v>
      </c>
      <c r="C78" s="49">
        <v>1463.1550199999999</v>
      </c>
      <c r="D78" s="37">
        <v>50</v>
      </c>
      <c r="E78" s="38">
        <f t="shared" si="3"/>
        <v>3.4172729011311462</v>
      </c>
      <c r="F78" s="38">
        <f t="shared" si="4"/>
        <v>-1413.1550199999999</v>
      </c>
    </row>
    <row r="79" spans="1:7" s="6" customFormat="1" ht="17.25" customHeight="1">
      <c r="A79" s="30" t="s">
        <v>65</v>
      </c>
      <c r="B79" s="31" t="s">
        <v>66</v>
      </c>
      <c r="C79" s="32">
        <f>SUM(C80:C83)</f>
        <v>9057.6673999999985</v>
      </c>
      <c r="D79" s="32">
        <f>SUM(D80:D83)</f>
        <v>677.87225000000001</v>
      </c>
      <c r="E79" s="34">
        <f t="shared" si="3"/>
        <v>7.483960495171198</v>
      </c>
      <c r="F79" s="34">
        <f t="shared" si="4"/>
        <v>-8379.7951499999981</v>
      </c>
    </row>
    <row r="80" spans="1:7" ht="17.25" hidden="1" customHeight="1">
      <c r="A80" s="35" t="s">
        <v>67</v>
      </c>
      <c r="B80" s="51" t="s">
        <v>68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8" customHeight="1">
      <c r="A81" s="35" t="s">
        <v>69</v>
      </c>
      <c r="B81" s="51" t="s">
        <v>70</v>
      </c>
      <c r="C81" s="37">
        <v>6891.6593999999996</v>
      </c>
      <c r="D81" s="37">
        <v>200.53</v>
      </c>
      <c r="E81" s="38">
        <f t="shared" si="3"/>
        <v>2.9097491382119092</v>
      </c>
      <c r="F81" s="38">
        <f t="shared" si="4"/>
        <v>-6691.1293999999998</v>
      </c>
    </row>
    <row r="82" spans="1:6" ht="18" customHeight="1">
      <c r="A82" s="35" t="s">
        <v>71</v>
      </c>
      <c r="B82" s="39" t="s">
        <v>72</v>
      </c>
      <c r="C82" s="37">
        <v>2166.0079999999998</v>
      </c>
      <c r="D82" s="37">
        <v>477.34224999999998</v>
      </c>
      <c r="E82" s="38">
        <f t="shared" si="3"/>
        <v>22.03788028483736</v>
      </c>
      <c r="F82" s="38">
        <f t="shared" si="4"/>
        <v>-1688.6657499999999</v>
      </c>
    </row>
    <row r="83" spans="1:6" hidden="1">
      <c r="A83" s="35" t="s">
        <v>251</v>
      </c>
      <c r="B83" s="39" t="s">
        <v>252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s="6" customFormat="1" ht="20.25" customHeight="1">
      <c r="A84" s="30" t="s">
        <v>83</v>
      </c>
      <c r="B84" s="31" t="s">
        <v>84</v>
      </c>
      <c r="C84" s="32">
        <f>C85+C86</f>
        <v>1212</v>
      </c>
      <c r="D84" s="32">
        <f>D85+D86</f>
        <v>101</v>
      </c>
      <c r="E84" s="34">
        <f t="shared" si="3"/>
        <v>8.3333333333333321</v>
      </c>
      <c r="F84" s="34">
        <f t="shared" si="4"/>
        <v>-1111</v>
      </c>
    </row>
    <row r="85" spans="1:6" ht="18" customHeight="1">
      <c r="A85" s="35" t="s">
        <v>85</v>
      </c>
      <c r="B85" s="39" t="s">
        <v>229</v>
      </c>
      <c r="C85" s="37">
        <v>1212</v>
      </c>
      <c r="D85" s="37">
        <v>101</v>
      </c>
      <c r="E85" s="38">
        <f t="shared" si="3"/>
        <v>8.3333333333333321</v>
      </c>
      <c r="F85" s="38">
        <f t="shared" si="4"/>
        <v>-1111</v>
      </c>
    </row>
    <row r="86" spans="1:6" hidden="1">
      <c r="A86" s="35" t="s">
        <v>258</v>
      </c>
      <c r="B86" s="39" t="s">
        <v>259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s="6" customFormat="1" hidden="1">
      <c r="A87" s="52">
        <v>1000</v>
      </c>
      <c r="B87" s="31" t="s">
        <v>86</v>
      </c>
      <c r="C87" s="32">
        <f>SUM(C88:C91)</f>
        <v>0</v>
      </c>
      <c r="D87" s="32">
        <f>SUM(D88:D91)</f>
        <v>0</v>
      </c>
      <c r="E87" s="38" t="e">
        <f t="shared" si="3"/>
        <v>#DIV/0!</v>
      </c>
      <c r="F87" s="38">
        <f t="shared" si="4"/>
        <v>0</v>
      </c>
    </row>
    <row r="88" spans="1:6" hidden="1">
      <c r="A88" s="53">
        <v>1001</v>
      </c>
      <c r="B88" s="54" t="s">
        <v>87</v>
      </c>
      <c r="C88" s="37"/>
      <c r="D88" s="37"/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53">
        <v>1003</v>
      </c>
      <c r="B89" s="54" t="s">
        <v>88</v>
      </c>
      <c r="C89" s="37">
        <v>0</v>
      </c>
      <c r="D89" s="37">
        <v>0</v>
      </c>
      <c r="E89" s="38" t="e">
        <f t="shared" si="3"/>
        <v>#DIV/0!</v>
      </c>
      <c r="F89" s="38">
        <f t="shared" si="4"/>
        <v>0</v>
      </c>
    </row>
    <row r="90" spans="1:6" ht="15" hidden="1" customHeight="1">
      <c r="A90" s="53">
        <v>1004</v>
      </c>
      <c r="B90" s="54" t="s">
        <v>89</v>
      </c>
      <c r="C90" s="37">
        <v>0</v>
      </c>
      <c r="D90" s="55">
        <v>0</v>
      </c>
      <c r="E90" s="38" t="e">
        <f t="shared" si="3"/>
        <v>#DIV/0!</v>
      </c>
      <c r="F90" s="38">
        <f t="shared" si="4"/>
        <v>0</v>
      </c>
    </row>
    <row r="91" spans="1:6" ht="18" hidden="1" customHeight="1">
      <c r="A91" s="35" t="s">
        <v>90</v>
      </c>
      <c r="B91" s="39" t="s">
        <v>91</v>
      </c>
      <c r="C91" s="37">
        <v>0</v>
      </c>
      <c r="D91" s="37">
        <v>0</v>
      </c>
      <c r="E91" s="38" t="e">
        <f t="shared" si="3"/>
        <v>#DIV/0!</v>
      </c>
      <c r="F91" s="38">
        <f t="shared" si="4"/>
        <v>0</v>
      </c>
    </row>
    <row r="92" spans="1:6" ht="18.75" hidden="1" customHeight="1">
      <c r="A92" s="52">
        <v>1000</v>
      </c>
      <c r="B92" s="31" t="s">
        <v>86</v>
      </c>
      <c r="C92" s="32">
        <f>SUM(C93)</f>
        <v>0</v>
      </c>
      <c r="D92" s="32">
        <f>SUM(D93)</f>
        <v>0</v>
      </c>
      <c r="E92" s="34" t="e">
        <f t="shared" si="3"/>
        <v>#DIV/0!</v>
      </c>
      <c r="F92" s="34">
        <f t="shared" si="4"/>
        <v>0</v>
      </c>
    </row>
    <row r="93" spans="1:6" ht="20.25" hidden="1" customHeight="1">
      <c r="A93" s="53">
        <v>1006</v>
      </c>
      <c r="B93" s="54" t="s">
        <v>87</v>
      </c>
      <c r="C93" s="37">
        <v>0</v>
      </c>
      <c r="D93" s="37">
        <v>0</v>
      </c>
      <c r="E93" s="38" t="e">
        <f t="shared" si="3"/>
        <v>#DIV/0!</v>
      </c>
      <c r="F93" s="38">
        <f t="shared" si="4"/>
        <v>0</v>
      </c>
    </row>
    <row r="94" spans="1:6" ht="16.5" customHeight="1">
      <c r="A94" s="53">
        <v>1100</v>
      </c>
      <c r="B94" s="56" t="s">
        <v>93</v>
      </c>
      <c r="C94" s="32">
        <f>C95+C96+C97+C98+C99</f>
        <v>32</v>
      </c>
      <c r="D94" s="32">
        <f>D95+D96+D97+D98+D99</f>
        <v>15</v>
      </c>
      <c r="E94" s="38">
        <f t="shared" si="3"/>
        <v>46.875</v>
      </c>
      <c r="F94" s="22">
        <f>F95+F96+F97+F98+F99</f>
        <v>-17</v>
      </c>
    </row>
    <row r="95" spans="1:6" ht="18.75" customHeight="1">
      <c r="A95" s="53">
        <v>1101</v>
      </c>
      <c r="B95" s="54" t="s">
        <v>95</v>
      </c>
      <c r="C95" s="37">
        <v>32</v>
      </c>
      <c r="D95" s="37">
        <v>15</v>
      </c>
      <c r="E95" s="38">
        <f t="shared" si="3"/>
        <v>46.875</v>
      </c>
      <c r="F95" s="38">
        <f>SUM(D95-C95)</f>
        <v>-17</v>
      </c>
    </row>
    <row r="96" spans="1:6" ht="0.75" hidden="1" customHeight="1">
      <c r="A96" s="35" t="s">
        <v>90</v>
      </c>
      <c r="B96" s="39" t="s">
        <v>91</v>
      </c>
      <c r="C96" s="37"/>
      <c r="D96" s="37"/>
      <c r="E96" s="38" t="e">
        <f t="shared" si="3"/>
        <v>#DIV/0!</v>
      </c>
      <c r="F96" s="38">
        <f>SUM(D96-C96)</f>
        <v>0</v>
      </c>
    </row>
    <row r="97" spans="1:6" ht="18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7.25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ht="18" hidden="1" customHeight="1">
      <c r="A99" s="35" t="s">
        <v>102</v>
      </c>
      <c r="B99" s="39" t="s">
        <v>103</v>
      </c>
      <c r="C99" s="37"/>
      <c r="D99" s="37"/>
      <c r="E99" s="38" t="e">
        <f t="shared" si="3"/>
        <v>#DIV/0!</v>
      </c>
      <c r="F99" s="38"/>
    </row>
    <row r="100" spans="1:6" s="6" customFormat="1" ht="57.75" hidden="1" customHeight="1">
      <c r="A100" s="52">
        <v>1400</v>
      </c>
      <c r="B100" s="56" t="s">
        <v>112</v>
      </c>
      <c r="C100" s="48">
        <f>C101+C102+C103</f>
        <v>0</v>
      </c>
      <c r="D100" s="48">
        <f>SUM(D101:D103)</f>
        <v>0</v>
      </c>
      <c r="E100" s="34" t="e">
        <f t="shared" si="3"/>
        <v>#DIV/0!</v>
      </c>
      <c r="F100" s="34">
        <f t="shared" si="4"/>
        <v>0</v>
      </c>
    </row>
    <row r="101" spans="1:6" ht="1.5" hidden="1" customHeight="1">
      <c r="A101" s="53">
        <v>1401</v>
      </c>
      <c r="B101" s="54" t="s">
        <v>113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16.5" hidden="1" customHeight="1">
      <c r="A102" s="53">
        <v>1402</v>
      </c>
      <c r="B102" s="54" t="s">
        <v>114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ht="20.25" hidden="1" customHeight="1">
      <c r="A103" s="53">
        <v>1403</v>
      </c>
      <c r="B103" s="54" t="s">
        <v>115</v>
      </c>
      <c r="C103" s="49"/>
      <c r="D103" s="37"/>
      <c r="E103" s="38" t="e">
        <f t="shared" si="3"/>
        <v>#DIV/0!</v>
      </c>
      <c r="F103" s="38">
        <f t="shared" si="4"/>
        <v>0</v>
      </c>
    </row>
    <row r="104" spans="1:6" s="6" customFormat="1" ht="14.25" customHeight="1">
      <c r="A104" s="52"/>
      <c r="B104" s="57" t="s">
        <v>116</v>
      </c>
      <c r="C104" s="457">
        <f>C58+C66+C68+C74+C79+C84+C87+C94+C100+C92</f>
        <v>16235.782809999999</v>
      </c>
      <c r="D104" s="457">
        <f>D58+D66+D68+D74+D79+D84+D87+D94+D100+D92</f>
        <v>2367.2782899999997</v>
      </c>
      <c r="E104" s="34">
        <f t="shared" si="3"/>
        <v>14.580623045424934</v>
      </c>
      <c r="F104" s="34">
        <f t="shared" si="4"/>
        <v>-13868.504519999999</v>
      </c>
    </row>
    <row r="105" spans="1:6">
      <c r="D105" s="181"/>
    </row>
    <row r="106" spans="1:6" s="65" customFormat="1" ht="12.75">
      <c r="A106" s="63" t="s">
        <v>117</v>
      </c>
      <c r="B106" s="63"/>
      <c r="C106" s="119"/>
      <c r="D106" s="64"/>
    </row>
    <row r="107" spans="1:6" s="65" customFormat="1" ht="18.75" customHeight="1">
      <c r="A107" s="66" t="s">
        <v>118</v>
      </c>
      <c r="B107" s="66"/>
      <c r="C107" s="65" t="s">
        <v>119</v>
      </c>
    </row>
    <row r="144" hidden="1"/>
  </sheetData>
  <customSheetViews>
    <customSheetView guid="{61528DAC-5C4C-48F4-ADE2-8A724B05A086}" scale="70" showPageBreaks="1" hiddenRows="1" view="pageBreakPreview" topLeftCell="A16">
      <selection activeCell="D63" sqref="D63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B30CE22D-C12F-4E12-8BB9-3AAE0A6991CC}" scale="70" showPageBreaks="1" hiddenRows="1" view="pageBreakPreview" topLeftCell="A34">
      <selection activeCell="C53" activeCellId="1" sqref="C104:D104 C53:D54"/>
      <pageMargins left="0.70866141732283472" right="0.70866141732283472" top="0.74803149606299213" bottom="0.74803149606299213" header="0.31496062992125984" footer="0.31496062992125984"/>
      <pageSetup paperSize="9" scale="60" orientation="portrait" r:id="rId2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3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4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5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6"/>
    </customSheetView>
    <customSheetView guid="{1718F1EE-9F48-4DBE-9531-3B70F9C4A5DD}" scale="70" showPageBreaks="1" hiddenRows="1" view="pageBreakPreview" topLeftCell="A42">
      <selection activeCell="D101" sqref="D101"/>
      <pageMargins left="0.7" right="0.7" top="0.75" bottom="0.75" header="0.3" footer="0.3"/>
      <pageSetup paperSize="9" scale="39" orientation="portrait" r:id="rId7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2020-08-06T12:19:02Z</cp:lastPrinted>
  <dcterms:created xsi:type="dcterms:W3CDTF">1996-10-08T23:32:33Z</dcterms:created>
  <dcterms:modified xsi:type="dcterms:W3CDTF">2020-08-06T12:21:49Z</dcterms:modified>
</cp:coreProperties>
</file>