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'стр.1_6'!$A$1:$P$184</definedName>
  </definedNames>
  <calcPr fullCalcOnLoad="1"/>
</workbook>
</file>

<file path=xl/sharedStrings.xml><?xml version="1.0" encoding="utf-8"?>
<sst xmlns="http://schemas.openxmlformats.org/spreadsheetml/2006/main" count="508" uniqueCount="361">
  <si>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</si>
  <si>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</si>
  <si>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</si>
  <si>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</si>
  <si>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</si>
  <si>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</si>
  <si>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</si>
  <si>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</si>
  <si>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</si>
  <si>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</si>
  <si>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</si>
  <si>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</si>
  <si>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</si>
  <si>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</si>
  <si>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</si>
  <si>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</si>
  <si>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</si>
  <si>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</si>
  <si>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</si>
  <si>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</si>
  <si>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</si>
  <si>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</si>
  <si>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</si>
  <si>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</si>
  <si>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</si>
  <si>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</si>
  <si>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</si>
  <si>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</si>
  <si>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</si>
  <si>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</si>
  <si>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</si>
  <si>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</si>
  <si>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</si>
  <si>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</si>
  <si>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</si>
  <si>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</si>
  <si>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</si>
  <si>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</si>
  <si>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</si>
  <si>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</si>
  <si>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</si>
  <si>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</si>
  <si>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</si>
  <si>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</si>
  <si>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</si>
  <si>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</si>
  <si>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</si>
  <si>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</si>
  <si>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</si>
  <si>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</si>
  <si>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</si>
  <si>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</si>
  <si>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</si>
  <si>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</si>
  <si>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</si>
  <si>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</si>
  <si>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</si>
  <si>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</si>
  <si>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</si>
  <si>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</si>
  <si>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</si>
  <si>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</si>
  <si>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</si>
  <si>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</si>
  <si>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</si>
  <si>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</si>
  <si>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</si>
  <si>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</si>
  <si>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</si>
  <si>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</si>
  <si>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</si>
  <si>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</si>
  <si>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</si>
  <si>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</si>
  <si>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</si>
  <si>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</si>
  <si>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</si>
  <si>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</si>
  <si>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</si>
  <si>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</si>
  <si>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</si>
  <si>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</si>
  <si>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</si>
  <si>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</si>
  <si>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</si>
  <si>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</si>
  <si>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</si>
  <si>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</si>
  <si>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</si>
  <si>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</si>
  <si>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</si>
  <si>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</si>
  <si>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</si>
  <si>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</si>
  <si>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</si>
  <si>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</si>
  <si>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</si>
  <si>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</si>
  <si>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</si>
  <si>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</si>
  <si>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</si>
  <si>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</si>
  <si>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</si>
  <si>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</si>
  <si>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</si>
  <si>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</si>
  <si>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</si>
  <si>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</si>
  <si>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</si>
  <si>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</si>
  <si>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</si>
  <si>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</si>
  <si>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</si>
  <si>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</si>
  <si>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</si>
  <si>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</si>
  <si>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</si>
  <si>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</si>
  <si>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</si>
  <si>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</si>
  <si>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</si>
  <si>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</si>
  <si>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</si>
  <si>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</si>
  <si>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</si>
  <si>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</si>
  <si>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</si>
  <si>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</si>
  <si>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</si>
  <si>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</si>
  <si>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</si>
  <si>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</si>
  <si>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</si>
  <si>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</si>
  <si>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</si>
  <si>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</si>
  <si>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</si>
  <si>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</si>
  <si>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</si>
  <si>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</si>
  <si>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</si>
  <si>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</si>
  <si>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</si>
  <si>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</si>
  <si>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</si>
  <si>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</si>
  <si>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</si>
  <si>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</si>
  <si>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</si>
  <si>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</si>
  <si>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</si>
  <si>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</si>
  <si>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</si>
  <si>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</si>
  <si>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</si>
  <si>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</si>
  <si>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</si>
  <si>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</si>
  <si>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</si>
  <si>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</si>
  <si>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</si>
  <si>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</si>
  <si>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</si>
  <si>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</si>
  <si>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</si>
  <si>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</si>
  <si>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</si>
  <si>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</si>
  <si>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</si>
  <si>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</si>
  <si>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</si>
  <si>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</si>
  <si>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</si>
  <si>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</si>
  <si>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</si>
  <si>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</si>
  <si>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</si>
  <si>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</si>
  <si>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</si>
  <si>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</si>
  <si>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</si>
  <si>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</si>
  <si>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</si>
  <si>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</si>
  <si>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</si>
  <si>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</si>
  <si>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</si>
  <si>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</si>
  <si>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</si>
  <si>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</si>
  <si>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</si>
  <si>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</si>
  <si>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</si>
  <si>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</si>
  <si>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</si>
  <si>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</si>
  <si>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</si>
  <si>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</si>
  <si>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</si>
  <si>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</si>
  <si>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</si>
  <si>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</si>
  <si>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</si>
  <si>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</si>
  <si>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</si>
  <si>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</si>
  <si>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</si>
  <si>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</si>
  <si>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</si>
  <si>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</si>
  <si>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</si>
  <si>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</si>
  <si>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10.1</t>
  </si>
  <si>
    <t>10.2</t>
  </si>
  <si>
    <t>Налоговые и неналоговые доходы, всего</t>
  </si>
  <si>
    <t>10.3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</si>
  <si>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</si>
  <si>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</si>
  <si>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</si>
  <si>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</si>
  <si>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</si>
  <si>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</si>
  <si>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</si>
  <si>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</si>
  <si>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</si>
  <si>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10.9</t>
  </si>
  <si>
    <t>налог на имущество физических лиц</t>
  </si>
  <si>
    <t>10.10</t>
  </si>
  <si>
    <t>налог на имущество организаций</t>
  </si>
  <si>
    <t>10.11</t>
  </si>
  <si>
    <t>налог на игорный бизнес</t>
  </si>
  <si>
    <t>10.12</t>
  </si>
  <si>
    <t>транспортный налог</t>
  </si>
  <si>
    <t>10.13</t>
  </si>
  <si>
    <t>земельный налог</t>
  </si>
  <si>
    <t>10.14</t>
  </si>
  <si>
    <t>Неналоговые доходы</t>
  </si>
  <si>
    <t>10.15</t>
  </si>
  <si>
    <t>Безвозмездные поступления всего, в том числе</t>
  </si>
  <si>
    <t>10.16</t>
  </si>
  <si>
    <t>субсидии из федерального бюджета</t>
  </si>
  <si>
    <t>10.17</t>
  </si>
  <si>
    <t>субвенции из федерального бюджета</t>
  </si>
  <si>
    <t>10.18</t>
  </si>
  <si>
    <t>дотации из федерального бюджета, в том числе:</t>
  </si>
  <si>
    <t>10.19</t>
  </si>
  <si>
    <t>дотации на выравнивание бюджетной обеспеченности</t>
  </si>
  <si>
    <t>10.20</t>
  </si>
  <si>
    <t>10.21</t>
  </si>
  <si>
    <t>общегосударственные вопросы</t>
  </si>
  <si>
    <t>10.22</t>
  </si>
  <si>
    <t>национальная оборона</t>
  </si>
  <si>
    <t>10.23</t>
  </si>
  <si>
    <t>10.24</t>
  </si>
  <si>
    <t>национальная экономика</t>
  </si>
  <si>
    <t>10.25</t>
  </si>
  <si>
    <t>жилищно-коммунальное хозяйство</t>
  </si>
  <si>
    <t>10.26</t>
  </si>
  <si>
    <t>охрана окружающей среды</t>
  </si>
  <si>
    <t>10.27</t>
  </si>
  <si>
    <t>образование</t>
  </si>
  <si>
    <t>10.28</t>
  </si>
  <si>
    <t>культура, кинематография</t>
  </si>
  <si>
    <t>10.29</t>
  </si>
  <si>
    <t>здравоохранение</t>
  </si>
  <si>
    <t>10.30</t>
  </si>
  <si>
    <t>социальная политика</t>
  </si>
  <si>
    <t>10.31</t>
  </si>
  <si>
    <t>физическая культура и спорт</t>
  </si>
  <si>
    <t>10.32</t>
  </si>
  <si>
    <t>средства массовой информации</t>
  </si>
  <si>
    <t>10.33</t>
  </si>
  <si>
    <t>обслуживание государственного и муниципального долга</t>
  </si>
  <si>
    <t>10.34</t>
  </si>
  <si>
    <t>10.35</t>
  </si>
  <si>
    <t>Государственный долг субъекта Российской Федерации</t>
  </si>
  <si>
    <t>10.36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</si>
  <si>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</si>
  <si>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</si>
  <si>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</si>
  <si>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</si>
  <si>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</si>
  <si>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</si>
  <si>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11.3</t>
  </si>
  <si>
    <t>трудоспособного населения</t>
  </si>
  <si>
    <t>11.4</t>
  </si>
  <si>
    <t>пенсионеров</t>
  </si>
  <si>
    <t>11.5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</si>
  <si>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</si>
  <si>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</si>
  <si>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</si>
  <si>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</si>
  <si>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</si>
  <si>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</si>
  <si>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</si>
  <si>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Среднегодовая численность занятых в экономике (по данным баланса трудовых ресурсов)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</si>
  <si>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</si>
  <si>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</si>
  <si>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</si>
  <si>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</si>
  <si>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</si>
  <si>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</si>
  <si>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</si>
  <si>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</si>
  <si>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</si>
  <si>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</si>
  <si>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</si>
  <si>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</si>
  <si>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</si>
  <si>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</si>
  <si>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</si>
  <si>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</si>
  <si>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</si>
  <si>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</si>
  <si>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</si>
  <si>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</si>
  <si>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</si>
  <si>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</si>
  <si>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</si>
  <si>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</si>
  <si>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Основные фонды</t>
  </si>
  <si>
    <t>13.1</t>
  </si>
  <si>
    <t>Амортизация основных фондов</t>
  </si>
  <si>
    <t>13.2</t>
  </si>
  <si>
    <t>Темп роста амортизации основных фондов</t>
  </si>
  <si>
    <t>13.3</t>
  </si>
  <si>
    <t>Среднегодовая стоимость амортизируемого имущества</t>
  </si>
  <si>
    <t>Финансы организаций</t>
  </si>
  <si>
    <t>14.1</t>
  </si>
  <si>
    <t>Темп роста прибыли прибыльных организаций для целей бухгалтерского учета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</si>
  <si>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</si>
  <si>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</si>
  <si>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</si>
  <si>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</si>
  <si>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</si>
  <si>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</si>
  <si>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руб./мес.</t>
  </si>
  <si>
    <t>% к раб. силе</t>
  </si>
  <si>
    <t>млрд рублей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</si>
  <si>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</si>
  <si>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</si>
  <si>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</si>
  <si>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</si>
  <si>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</si>
  <si>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</si>
  <si>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</si>
  <si>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</si>
  <si>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</si>
  <si>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</si>
  <si>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</si>
  <si>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 xml:space="preserve"> чел.</t>
  </si>
  <si>
    <t>млн. руб.</t>
  </si>
  <si>
    <t>Кудеихинское сельское поселение Порецкого района</t>
  </si>
  <si>
    <t>кв. м общей площади</t>
  </si>
  <si>
    <t xml:space="preserve"> Бюджет Кудеихинского сельского поселения Порецкого района</t>
  </si>
  <si>
    <t xml:space="preserve">Доходы  бюджета 
</t>
  </si>
  <si>
    <t>Налоговые доходы  бюджета  всего, в том числе:</t>
  </si>
  <si>
    <t>Дефицит(-), профицит(+)  бюджета , тыс. рублей</t>
  </si>
  <si>
    <t>тыс. руб.</t>
  </si>
  <si>
    <t>единый сельскохозяйственный налог</t>
  </si>
  <si>
    <t>Расходы бюджета 
 всего, в том числе по направлениям: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</si>
</sst>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2"/>
    </xf>
    <xf numFmtId="0" fontId="7" fillId="0" borderId="0" xfId="0" applyFont="1" applyAlignment="1">
      <alignment/>
    </xf>
    <xf numFmtId="172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left" vertical="center" indent="1"/>
    </xf>
    <xf numFmtId="0" fontId="7" fillId="34" borderId="10" xfId="0" applyFont="1" applyFill="1" applyBorder="1" applyAlignment="1">
      <alignment horizontal="left" vertical="center" wrapText="1" indent="1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view="pageBreakPreview" zoomScale="120" zoomScaleNormal="200" zoomScaleSheetLayoutView="120" zoomScalePageLayoutView="0" workbookViewId="0" topLeftCell="A1">
      <pane xSplit="2" ySplit="10" topLeftCell="C1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20" sqref="C120"/>
    </sheetView>
  </sheetViews>
  <sheetFormatPr defaultColWidth="9.00390625" defaultRowHeight="12.75"/>
  <cols>
    <col min="1" max="1" width="3.625" style="3" customWidth="1"/>
    <col min="2" max="2" width="35.375" style="1" customWidth="1"/>
    <col min="3" max="3" width="15.00390625" style="1" customWidth="1"/>
    <col min="4" max="5" width="5.75390625" style="1" customWidth="1"/>
    <col min="6" max="6" width="6.75390625" style="1" customWidth="1"/>
    <col min="7" max="16" width="9.75390625" style="1" customWidth="1"/>
    <col min="17" max="16384" width="9.125" style="1" customWidth="1"/>
  </cols>
  <sheetData>
    <row r="1" s="2" customFormat="1" ht="11.25" customHeight="1">
      <c r="A1" s="9"/>
    </row>
    <row r="2" s="4" customFormat="1" ht="14.25" customHeight="1">
      <c r="A2" s="5"/>
    </row>
    <row r="3" spans="1:16" s="10" customFormat="1" ht="24.75" customHeight="1">
      <c r="A3" s="36" t="s">
        <v>330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7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8" customFormat="1" ht="8.25" customHeight="1">
      <c r="A5" s="38" t="s">
        <v>352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="4" customFormat="1" ht="6" customHeight="1">
      <c r="A6" s="5"/>
    </row>
    <row r="7" spans="1:16" s="2" customFormat="1" ht="21" customHeight="1">
      <c r="A7" s="11"/>
      <c r="B7" s="12"/>
      <c r="C7" s="12"/>
      <c r="D7" s="13" t="s">
        <v>2</v>
      </c>
      <c r="E7" s="13" t="s">
        <v>2</v>
      </c>
      <c r="F7" s="14" t="s">
        <v>3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</row>
    <row r="8" spans="1:16" s="2" customFormat="1" ht="12.75">
      <c r="A8" s="15"/>
      <c r="B8" s="16" t="s">
        <v>0</v>
      </c>
      <c r="C8" s="16" t="s">
        <v>1</v>
      </c>
      <c r="D8" s="17"/>
      <c r="E8" s="12"/>
      <c r="F8" s="12"/>
      <c r="G8" s="39">
        <v>2020</v>
      </c>
      <c r="H8" s="39"/>
      <c r="I8" s="39">
        <v>2021</v>
      </c>
      <c r="J8" s="39"/>
      <c r="K8" s="40">
        <v>2022</v>
      </c>
      <c r="L8" s="41"/>
      <c r="M8" s="40">
        <v>2023</v>
      </c>
      <c r="N8" s="41"/>
      <c r="O8" s="39">
        <v>2024</v>
      </c>
      <c r="P8" s="39"/>
    </row>
    <row r="9" spans="1:16" s="2" customFormat="1" ht="12" customHeight="1">
      <c r="A9" s="15"/>
      <c r="B9" s="16"/>
      <c r="C9" s="16"/>
      <c r="D9" s="18">
        <v>2017</v>
      </c>
      <c r="E9" s="16">
        <v>2018</v>
      </c>
      <c r="F9" s="16">
        <v>2019</v>
      </c>
      <c r="G9" s="13" t="s">
        <v>4</v>
      </c>
      <c r="H9" s="13" t="s">
        <v>347</v>
      </c>
      <c r="I9" s="13" t="s">
        <v>4</v>
      </c>
      <c r="J9" s="13" t="s">
        <v>347</v>
      </c>
      <c r="K9" s="13" t="s">
        <v>4</v>
      </c>
      <c r="L9" s="13" t="s">
        <v>347</v>
      </c>
      <c r="M9" s="13" t="s">
        <v>4</v>
      </c>
      <c r="N9" s="13" t="s">
        <v>347</v>
      </c>
      <c r="O9" s="13" t="s">
        <v>4</v>
      </c>
      <c r="P9" s="13" t="s">
        <v>347</v>
      </c>
    </row>
    <row r="10" spans="1:16" s="2" customFormat="1" ht="12" customHeight="1">
      <c r="A10" s="19"/>
      <c r="B10" s="20"/>
      <c r="C10" s="20"/>
      <c r="D10" s="21"/>
      <c r="E10" s="20"/>
      <c r="F10" s="20"/>
      <c r="G10" s="13" t="s">
        <v>5</v>
      </c>
      <c r="H10" s="13" t="s">
        <v>6</v>
      </c>
      <c r="I10" s="13" t="s">
        <v>5</v>
      </c>
      <c r="J10" s="13" t="s">
        <v>6</v>
      </c>
      <c r="K10" s="13" t="s">
        <v>5</v>
      </c>
      <c r="L10" s="13" t="s">
        <v>6</v>
      </c>
      <c r="M10" s="13" t="s">
        <v>5</v>
      </c>
      <c r="N10" s="13" t="s">
        <v>6</v>
      </c>
      <c r="O10" s="13" t="s">
        <v>5</v>
      </c>
      <c r="P10" s="13" t="s">
        <v>6</v>
      </c>
    </row>
    <row r="11" spans="1:16" s="2" customFormat="1" ht="10.5">
      <c r="A11" s="22"/>
      <c r="B11" s="25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2" customFormat="1" ht="10.5">
      <c r="A12" s="13" t="s">
        <v>9</v>
      </c>
      <c r="B12" s="23" t="s">
        <v>10</v>
      </c>
      <c r="C12" s="13" t="s">
        <v>350</v>
      </c>
      <c r="D12" s="13">
        <v>870</v>
      </c>
      <c r="E12" s="13">
        <v>871</v>
      </c>
      <c r="F12" s="13">
        <v>859</v>
      </c>
      <c r="G12" s="13">
        <f>F12+5-15+3-3</f>
        <v>849</v>
      </c>
      <c r="H12" s="13">
        <f>F12+7-13+5-3</f>
        <v>855</v>
      </c>
      <c r="I12" s="13">
        <f>G12+5-15+3-3</f>
        <v>839</v>
      </c>
      <c r="J12" s="13">
        <f>H12+7-13+5-3</f>
        <v>851</v>
      </c>
      <c r="K12" s="13">
        <f>I12+5-15+3-3</f>
        <v>829</v>
      </c>
      <c r="L12" s="13">
        <f>J12+7-13+5-3</f>
        <v>847</v>
      </c>
      <c r="M12" s="13">
        <f>K12+5-15+3-3</f>
        <v>819</v>
      </c>
      <c r="N12" s="13">
        <f>L12+7-13+5-3</f>
        <v>843</v>
      </c>
      <c r="O12" s="13">
        <f>M12+5-15+3-3</f>
        <v>809</v>
      </c>
      <c r="P12" s="13">
        <f>N12+7-13+5-3</f>
        <v>839</v>
      </c>
    </row>
    <row r="13" spans="1:16" s="2" customFormat="1" ht="10.5">
      <c r="A13" s="13" t="s">
        <v>11</v>
      </c>
      <c r="B13" s="23" t="s">
        <v>12</v>
      </c>
      <c r="C13" s="13" t="s">
        <v>350</v>
      </c>
      <c r="D13" s="13">
        <v>870</v>
      </c>
      <c r="E13" s="13">
        <v>871</v>
      </c>
      <c r="F13" s="13">
        <v>859</v>
      </c>
      <c r="G13" s="13">
        <f>F13+5-15+3-3</f>
        <v>849</v>
      </c>
      <c r="H13" s="13">
        <f>F13+7-13+5-3</f>
        <v>855</v>
      </c>
      <c r="I13" s="13">
        <f>G13+5-15+3-3</f>
        <v>839</v>
      </c>
      <c r="J13" s="13">
        <f>H13+7-13+5-3</f>
        <v>851</v>
      </c>
      <c r="K13" s="13">
        <f>I13+5-15+3-3</f>
        <v>829</v>
      </c>
      <c r="L13" s="13">
        <f>J13+7-13+5-3</f>
        <v>847</v>
      </c>
      <c r="M13" s="13">
        <f>K13+5-15+3-3</f>
        <v>819</v>
      </c>
      <c r="N13" s="13">
        <f>L13+7-13+5-3</f>
        <v>843</v>
      </c>
      <c r="O13" s="13">
        <f>M13+5-15+3-3</f>
        <v>809</v>
      </c>
      <c r="P13" s="13">
        <f>N13+7-13+5-3</f>
        <v>839</v>
      </c>
    </row>
    <row r="14" spans="1:16" s="33" customFormat="1" ht="21">
      <c r="A14" s="13" t="s">
        <v>13</v>
      </c>
      <c r="B14" s="24" t="s">
        <v>43</v>
      </c>
      <c r="C14" s="13" t="s">
        <v>350</v>
      </c>
      <c r="D14" s="13">
        <v>494</v>
      </c>
      <c r="E14" s="13">
        <v>494</v>
      </c>
      <c r="F14" s="13">
        <v>494</v>
      </c>
      <c r="G14" s="13">
        <v>492</v>
      </c>
      <c r="H14" s="13">
        <v>494</v>
      </c>
      <c r="I14" s="13">
        <v>492</v>
      </c>
      <c r="J14" s="13">
        <v>493</v>
      </c>
      <c r="K14" s="13">
        <v>493</v>
      </c>
      <c r="L14" s="13">
        <v>494</v>
      </c>
      <c r="M14" s="13">
        <v>492</v>
      </c>
      <c r="N14" s="13">
        <v>493</v>
      </c>
      <c r="O14" s="13">
        <v>493</v>
      </c>
      <c r="P14" s="13">
        <v>494</v>
      </c>
    </row>
    <row r="15" spans="1:16" s="2" customFormat="1" ht="21">
      <c r="A15" s="13" t="s">
        <v>14</v>
      </c>
      <c r="B15" s="24" t="s">
        <v>53</v>
      </c>
      <c r="C15" s="13" t="s">
        <v>350</v>
      </c>
      <c r="D15" s="13">
        <v>271</v>
      </c>
      <c r="E15" s="13">
        <v>269</v>
      </c>
      <c r="F15" s="13">
        <v>270</v>
      </c>
      <c r="G15" s="13">
        <v>266</v>
      </c>
      <c r="H15" s="13">
        <v>270</v>
      </c>
      <c r="I15" s="13">
        <v>266</v>
      </c>
      <c r="J15" s="13">
        <v>270</v>
      </c>
      <c r="K15" s="13">
        <v>265</v>
      </c>
      <c r="L15" s="13">
        <v>269</v>
      </c>
      <c r="M15" s="13">
        <v>264</v>
      </c>
      <c r="N15" s="13">
        <v>268</v>
      </c>
      <c r="O15" s="13">
        <v>263</v>
      </c>
      <c r="P15" s="13">
        <v>267</v>
      </c>
    </row>
    <row r="16" spans="1:16" s="2" customFormat="1" ht="10.5">
      <c r="A16" s="13" t="s">
        <v>15</v>
      </c>
      <c r="B16" s="23" t="s">
        <v>59</v>
      </c>
      <c r="C16" s="13" t="s">
        <v>51</v>
      </c>
      <c r="D16" s="13">
        <v>72</v>
      </c>
      <c r="E16" s="13">
        <v>72</v>
      </c>
      <c r="F16" s="13">
        <v>72</v>
      </c>
      <c r="G16" s="13">
        <v>72</v>
      </c>
      <c r="H16" s="13">
        <v>72</v>
      </c>
      <c r="I16" s="13">
        <v>72</v>
      </c>
      <c r="J16" s="13">
        <v>73.5</v>
      </c>
      <c r="K16" s="13">
        <v>72</v>
      </c>
      <c r="L16" s="13">
        <v>73.5</v>
      </c>
      <c r="M16" s="13">
        <v>73.5</v>
      </c>
      <c r="N16" s="13">
        <v>74</v>
      </c>
      <c r="O16" s="13">
        <v>74.5</v>
      </c>
      <c r="P16" s="13">
        <v>75</v>
      </c>
    </row>
    <row r="17" spans="1:16" s="2" customFormat="1" ht="21" customHeight="1">
      <c r="A17" s="13" t="s">
        <v>16</v>
      </c>
      <c r="B17" s="23" t="s">
        <v>17</v>
      </c>
      <c r="C17" s="14" t="s">
        <v>52</v>
      </c>
      <c r="D17" s="13">
        <v>6.9</v>
      </c>
      <c r="E17" s="13">
        <v>6.9</v>
      </c>
      <c r="F17" s="35">
        <f>7/F13*1000</f>
        <v>8.149010477299184</v>
      </c>
      <c r="G17" s="35">
        <f>5/G13*1000</f>
        <v>5.889281507656066</v>
      </c>
      <c r="H17" s="35">
        <f aca="true" t="shared" si="0" ref="H17:P17">7/H13*1000</f>
        <v>8.187134502923977</v>
      </c>
      <c r="I17" s="35">
        <f>5/I13*1000</f>
        <v>5.959475566150179</v>
      </c>
      <c r="J17" s="35">
        <f t="shared" si="0"/>
        <v>8.225616921269095</v>
      </c>
      <c r="K17" s="35">
        <f>5/K13*1000</f>
        <v>6.031363088057901</v>
      </c>
      <c r="L17" s="35">
        <f t="shared" si="0"/>
        <v>8.264462809917356</v>
      </c>
      <c r="M17" s="35">
        <f>5/M13*1000</f>
        <v>6.105006105006105</v>
      </c>
      <c r="N17" s="35">
        <f t="shared" si="0"/>
        <v>8.30367734282325</v>
      </c>
      <c r="O17" s="35">
        <f>5/O13*1000</f>
        <v>6.1804697156983925</v>
      </c>
      <c r="P17" s="35">
        <f t="shared" si="0"/>
        <v>8.34326579261025</v>
      </c>
    </row>
    <row r="18" spans="1:16" s="2" customFormat="1" ht="10.5">
      <c r="A18" s="13" t="s">
        <v>18</v>
      </c>
      <c r="B18" s="23" t="s">
        <v>19</v>
      </c>
      <c r="C18" s="13" t="s">
        <v>54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2" customFormat="1" ht="21">
      <c r="A19" s="13" t="s">
        <v>20</v>
      </c>
      <c r="B19" s="23" t="s">
        <v>21</v>
      </c>
      <c r="C19" s="14" t="s">
        <v>55</v>
      </c>
      <c r="D19" s="13">
        <v>14.94</v>
      </c>
      <c r="E19" s="13">
        <v>14.94</v>
      </c>
      <c r="F19" s="35">
        <f>15/F13*1000</f>
        <v>17.462165308498253</v>
      </c>
      <c r="G19" s="35">
        <f aca="true" t="shared" si="1" ref="G19:O19">15/G13*1000</f>
        <v>17.6678445229682</v>
      </c>
      <c r="H19" s="35">
        <f>13/H13*1000</f>
        <v>15.2046783625731</v>
      </c>
      <c r="I19" s="35">
        <f t="shared" si="1"/>
        <v>17.878426698450536</v>
      </c>
      <c r="J19" s="35">
        <f>13/J13*1000</f>
        <v>15.276145710928319</v>
      </c>
      <c r="K19" s="35">
        <f t="shared" si="1"/>
        <v>18.094089264173704</v>
      </c>
      <c r="L19" s="35">
        <f>13/L13*1000</f>
        <v>15.348288075560802</v>
      </c>
      <c r="M19" s="35">
        <f t="shared" si="1"/>
        <v>18.315018315018317</v>
      </c>
      <c r="N19" s="35">
        <f>13/N13*1000</f>
        <v>15.42111506524318</v>
      </c>
      <c r="O19" s="35">
        <f t="shared" si="1"/>
        <v>18.541409147095177</v>
      </c>
      <c r="P19" s="35">
        <f>13/P13*1000</f>
        <v>15.494636471990464</v>
      </c>
    </row>
    <row r="20" spans="1:16" s="2" customFormat="1" ht="10.5">
      <c r="A20" s="13" t="s">
        <v>22</v>
      </c>
      <c r="B20" s="23" t="s">
        <v>23</v>
      </c>
      <c r="C20" s="13" t="s">
        <v>56</v>
      </c>
      <c r="D20" s="35">
        <f>(9-15)/D13*1000</f>
        <v>-6.896551724137931</v>
      </c>
      <c r="E20" s="35">
        <f>(2-9)/E13*1000</f>
        <v>-8.036739380022961</v>
      </c>
      <c r="F20" s="35">
        <f>(7-15)/F13*1000</f>
        <v>-9.313154831199068</v>
      </c>
      <c r="G20" s="35">
        <f>(5-15)/G13*1000</f>
        <v>-11.778563015312132</v>
      </c>
      <c r="H20" s="35">
        <f>(7-13)/H13*1000</f>
        <v>-7.017543859649123</v>
      </c>
      <c r="I20" s="35">
        <f>(5-15)/I13*1000</f>
        <v>-11.918951132300357</v>
      </c>
      <c r="J20" s="35">
        <f>(7-13)/J13*1000</f>
        <v>-7.050528789659225</v>
      </c>
      <c r="K20" s="35">
        <f>(5-15)/K13*1000</f>
        <v>-12.062726176115802</v>
      </c>
      <c r="L20" s="35">
        <f>(7-13)/L13*1000</f>
        <v>-7.083825265643448</v>
      </c>
      <c r="M20" s="35">
        <f>(5-15)/M13*1000</f>
        <v>-12.21001221001221</v>
      </c>
      <c r="N20" s="35">
        <f>(7-13)/N13*1000</f>
        <v>-7.117437722419928</v>
      </c>
      <c r="O20" s="35">
        <f>(5-15)/O13*1000</f>
        <v>-12.360939431396785</v>
      </c>
      <c r="P20" s="35">
        <f>(7-13)/P13*1000</f>
        <v>-7.151370679380214</v>
      </c>
    </row>
    <row r="21" spans="1:16" s="2" customFormat="1" ht="10.5">
      <c r="A21" s="13" t="s">
        <v>24</v>
      </c>
      <c r="B21" s="23" t="s">
        <v>25</v>
      </c>
      <c r="C21" s="13" t="s">
        <v>350</v>
      </c>
      <c r="D21" s="13">
        <v>-8</v>
      </c>
      <c r="E21" s="13">
        <v>9</v>
      </c>
      <c r="F21" s="13">
        <v>0</v>
      </c>
      <c r="G21" s="13">
        <v>0</v>
      </c>
      <c r="H21" s="13">
        <v>2</v>
      </c>
      <c r="I21" s="13">
        <v>0</v>
      </c>
      <c r="J21" s="13">
        <v>2</v>
      </c>
      <c r="K21" s="13">
        <v>0</v>
      </c>
      <c r="L21" s="13">
        <v>2</v>
      </c>
      <c r="M21" s="13">
        <v>0</v>
      </c>
      <c r="N21" s="13">
        <v>2</v>
      </c>
      <c r="O21" s="13">
        <v>0</v>
      </c>
      <c r="P21" s="13">
        <v>2</v>
      </c>
    </row>
    <row r="22" spans="1:16" s="2" customFormat="1" ht="10.5">
      <c r="A22" s="22"/>
      <c r="B22" s="25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2" customFormat="1" ht="10.5">
      <c r="A23" s="13" t="s">
        <v>27</v>
      </c>
      <c r="B23" s="23" t="s">
        <v>26</v>
      </c>
      <c r="C23" s="13" t="s">
        <v>333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2" customFormat="1" ht="10.5">
      <c r="A24" s="13" t="s">
        <v>28</v>
      </c>
      <c r="B24" s="23" t="s">
        <v>29</v>
      </c>
      <c r="C24" s="13" t="s">
        <v>57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2" customFormat="1" ht="10.5">
      <c r="A25" s="13" t="s">
        <v>30</v>
      </c>
      <c r="B25" s="23" t="s">
        <v>31</v>
      </c>
      <c r="C25" s="13" t="s">
        <v>57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2" customFormat="1" ht="10.5" hidden="1">
      <c r="A26" s="22"/>
      <c r="B26" s="25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2" customFormat="1" ht="21" hidden="1">
      <c r="A27" s="13" t="s">
        <v>33</v>
      </c>
      <c r="B27" s="24" t="s">
        <v>34</v>
      </c>
      <c r="C27" s="13" t="s">
        <v>333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2" customFormat="1" ht="21" hidden="1">
      <c r="A28" s="13" t="s">
        <v>35</v>
      </c>
      <c r="B28" s="23" t="s">
        <v>36</v>
      </c>
      <c r="C28" s="14" t="s">
        <v>58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2" customFormat="1" ht="10.5" customHeight="1" hidden="1">
      <c r="A29" s="13"/>
      <c r="B29" s="27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2" customFormat="1" ht="21" hidden="1">
      <c r="A30" s="13" t="s">
        <v>38</v>
      </c>
      <c r="B30" s="26" t="s">
        <v>109</v>
      </c>
      <c r="C30" s="14" t="s">
        <v>58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2" customFormat="1" ht="21" hidden="1">
      <c r="A31" s="13" t="s">
        <v>39</v>
      </c>
      <c r="B31" s="23" t="s">
        <v>40</v>
      </c>
      <c r="C31" s="14" t="s">
        <v>58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" customFormat="1" ht="21" hidden="1">
      <c r="A32" s="13" t="s">
        <v>41</v>
      </c>
      <c r="B32" s="23" t="s">
        <v>42</v>
      </c>
      <c r="C32" s="14" t="s">
        <v>58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2" customFormat="1" ht="21" hidden="1">
      <c r="A33" s="13" t="s">
        <v>44</v>
      </c>
      <c r="B33" s="23" t="s">
        <v>47</v>
      </c>
      <c r="C33" s="14" t="s">
        <v>58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2" customFormat="1" ht="21" hidden="1">
      <c r="A34" s="13" t="s">
        <v>45</v>
      </c>
      <c r="B34" s="23" t="s">
        <v>48</v>
      </c>
      <c r="C34" s="14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2" customFormat="1" ht="21" hidden="1">
      <c r="A35" s="13" t="s">
        <v>46</v>
      </c>
      <c r="B35" s="24" t="s">
        <v>49</v>
      </c>
      <c r="C35" s="14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2" customFormat="1" ht="21" hidden="1">
      <c r="A36" s="13" t="s">
        <v>50</v>
      </c>
      <c r="B36" s="26" t="s">
        <v>110</v>
      </c>
      <c r="C36" s="14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2" customFormat="1" ht="21" hidden="1">
      <c r="A37" s="13" t="s">
        <v>60</v>
      </c>
      <c r="B37" s="23" t="s">
        <v>61</v>
      </c>
      <c r="C37" s="14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2" customFormat="1" ht="21" hidden="1">
      <c r="A38" s="13" t="s">
        <v>62</v>
      </c>
      <c r="B38" s="23" t="s">
        <v>63</v>
      </c>
      <c r="C38" s="14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2" customFormat="1" ht="21" hidden="1">
      <c r="A39" s="13" t="s">
        <v>64</v>
      </c>
      <c r="B39" s="23" t="s">
        <v>65</v>
      </c>
      <c r="C39" s="14" t="s">
        <v>58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2" customFormat="1" ht="21" hidden="1">
      <c r="A40" s="13" t="s">
        <v>66</v>
      </c>
      <c r="B40" s="23" t="s">
        <v>67</v>
      </c>
      <c r="C40" s="14" t="s">
        <v>58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2" customFormat="1" ht="21" hidden="1">
      <c r="A41" s="13" t="s">
        <v>68</v>
      </c>
      <c r="B41" s="23" t="s">
        <v>69</v>
      </c>
      <c r="C41" s="14" t="s">
        <v>58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2" customFormat="1" ht="21" hidden="1">
      <c r="A42" s="13" t="s">
        <v>70</v>
      </c>
      <c r="B42" s="23" t="s">
        <v>71</v>
      </c>
      <c r="C42" s="14" t="s">
        <v>58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2" customFormat="1" ht="30.75" customHeight="1" hidden="1">
      <c r="A43" s="13" t="s">
        <v>72</v>
      </c>
      <c r="B43" s="24" t="s">
        <v>73</v>
      </c>
      <c r="C43" s="14" t="s">
        <v>58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2" customFormat="1" ht="21" hidden="1">
      <c r="A44" s="13" t="s">
        <v>74</v>
      </c>
      <c r="B44" s="23" t="s">
        <v>75</v>
      </c>
      <c r="C44" s="14" t="s">
        <v>58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2" customFormat="1" ht="21" hidden="1">
      <c r="A45" s="13" t="s">
        <v>76</v>
      </c>
      <c r="B45" s="24" t="s">
        <v>77</v>
      </c>
      <c r="C45" s="14" t="s">
        <v>58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2" customFormat="1" ht="21" hidden="1">
      <c r="A46" s="13" t="s">
        <v>78</v>
      </c>
      <c r="B46" s="23" t="s">
        <v>79</v>
      </c>
      <c r="C46" s="14" t="s">
        <v>58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2" customFormat="1" ht="21" hidden="1">
      <c r="A47" s="13" t="s">
        <v>80</v>
      </c>
      <c r="B47" s="24" t="s">
        <v>81</v>
      </c>
      <c r="C47" s="14" t="s">
        <v>58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2" customFormat="1" ht="21" hidden="1">
      <c r="A48" s="13" t="s">
        <v>82</v>
      </c>
      <c r="B48" s="24" t="s">
        <v>83</v>
      </c>
      <c r="C48" s="14" t="s">
        <v>58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2" customFormat="1" ht="21" hidden="1">
      <c r="A49" s="13" t="s">
        <v>84</v>
      </c>
      <c r="B49" s="23" t="s">
        <v>85</v>
      </c>
      <c r="C49" s="14" t="s">
        <v>58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2" customFormat="1" ht="21" hidden="1">
      <c r="A50" s="13" t="s">
        <v>86</v>
      </c>
      <c r="B50" s="24" t="s">
        <v>87</v>
      </c>
      <c r="C50" s="14" t="s">
        <v>58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2" customFormat="1" ht="21" hidden="1">
      <c r="A51" s="13" t="s">
        <v>88</v>
      </c>
      <c r="B51" s="23" t="s">
        <v>89</v>
      </c>
      <c r="C51" s="14" t="s">
        <v>58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2" customFormat="1" ht="21" hidden="1">
      <c r="A52" s="13" t="s">
        <v>90</v>
      </c>
      <c r="B52" s="24" t="s">
        <v>91</v>
      </c>
      <c r="C52" s="14" t="s">
        <v>58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2" customFormat="1" ht="21" hidden="1">
      <c r="A53" s="13" t="s">
        <v>92</v>
      </c>
      <c r="B53" s="24" t="s">
        <v>93</v>
      </c>
      <c r="C53" s="14" t="s">
        <v>58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2" customFormat="1" ht="21" hidden="1">
      <c r="A54" s="13" t="s">
        <v>94</v>
      </c>
      <c r="B54" s="23" t="s">
        <v>95</v>
      </c>
      <c r="C54" s="14" t="s">
        <v>58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2" customFormat="1" ht="21" hidden="1">
      <c r="A55" s="13" t="s">
        <v>96</v>
      </c>
      <c r="B55" s="24" t="s">
        <v>97</v>
      </c>
      <c r="C55" s="14" t="s">
        <v>58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2" customFormat="1" ht="21" hidden="1">
      <c r="A56" s="13" t="s">
        <v>98</v>
      </c>
      <c r="B56" s="24" t="s">
        <v>340</v>
      </c>
      <c r="C56" s="14" t="s">
        <v>58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2" customFormat="1" ht="21" hidden="1">
      <c r="A57" s="13" t="s">
        <v>99</v>
      </c>
      <c r="B57" s="24" t="s">
        <v>100</v>
      </c>
      <c r="C57" s="14" t="s">
        <v>58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2" customFormat="1" ht="21" hidden="1">
      <c r="A58" s="13" t="s">
        <v>101</v>
      </c>
      <c r="B58" s="23" t="s">
        <v>102</v>
      </c>
      <c r="C58" s="14" t="s">
        <v>58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2" customFormat="1" ht="21" hidden="1">
      <c r="A59" s="13" t="s">
        <v>103</v>
      </c>
      <c r="B59" s="23" t="s">
        <v>104</v>
      </c>
      <c r="C59" s="14" t="s">
        <v>58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2" customFormat="1" ht="21" hidden="1">
      <c r="A60" s="13" t="s">
        <v>105</v>
      </c>
      <c r="B60" s="23" t="s">
        <v>106</v>
      </c>
      <c r="C60" s="14" t="s">
        <v>58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2" customFormat="1" ht="21" hidden="1">
      <c r="A61" s="13" t="s">
        <v>107</v>
      </c>
      <c r="B61" s="27" t="s">
        <v>108</v>
      </c>
      <c r="C61" s="14" t="s">
        <v>58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2" customFormat="1" ht="21" customHeight="1" hidden="1">
      <c r="A62" s="13" t="s">
        <v>111</v>
      </c>
      <c r="B62" s="27" t="s">
        <v>112</v>
      </c>
      <c r="C62" s="14" t="s">
        <v>58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2" customFormat="1" ht="10.5" hidden="1">
      <c r="A63" s="13" t="s">
        <v>113</v>
      </c>
      <c r="B63" s="23" t="s">
        <v>114</v>
      </c>
      <c r="C63" s="13" t="s">
        <v>339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2" customFormat="1" ht="21" hidden="1">
      <c r="A64" s="13" t="s">
        <v>115</v>
      </c>
      <c r="B64" s="24" t="s">
        <v>116</v>
      </c>
      <c r="C64" s="14" t="s">
        <v>117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2" customFormat="1" ht="30.75" customHeight="1" hidden="1">
      <c r="A65" s="13" t="s">
        <v>118</v>
      </c>
      <c r="B65" s="24" t="s">
        <v>119</v>
      </c>
      <c r="C65" s="14" t="s">
        <v>341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2" customFormat="1" ht="10.5">
      <c r="A66" s="22"/>
      <c r="B66" s="25" t="s">
        <v>120</v>
      </c>
      <c r="C66" s="2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s="2" customFormat="1" ht="10.5">
      <c r="A67" s="13" t="s">
        <v>121</v>
      </c>
      <c r="B67" s="23" t="s">
        <v>122</v>
      </c>
      <c r="C67" s="13" t="s">
        <v>333</v>
      </c>
      <c r="D67" s="13">
        <v>26.02</v>
      </c>
      <c r="E67" s="13">
        <v>26.08</v>
      </c>
      <c r="F67" s="13">
        <v>27.58</v>
      </c>
      <c r="G67" s="13">
        <f>G69+G71</f>
        <v>28.900000000000002</v>
      </c>
      <c r="H67" s="13">
        <f aca="true" t="shared" si="2" ref="H67:P67">H69+H71</f>
        <v>29.080000000000002</v>
      </c>
      <c r="I67" s="13">
        <f t="shared" si="2"/>
        <v>30.169999999999998</v>
      </c>
      <c r="J67" s="13">
        <f t="shared" si="2"/>
        <v>30.45</v>
      </c>
      <c r="K67" s="13">
        <f t="shared" si="2"/>
        <v>31.29</v>
      </c>
      <c r="L67" s="13">
        <f t="shared" si="2"/>
        <v>31.71</v>
      </c>
      <c r="M67" s="13">
        <f t="shared" si="2"/>
        <v>32.39</v>
      </c>
      <c r="N67" s="13">
        <f t="shared" si="2"/>
        <v>32.93</v>
      </c>
      <c r="O67" s="13">
        <f t="shared" si="2"/>
        <v>33.39</v>
      </c>
      <c r="P67" s="13">
        <f t="shared" si="2"/>
        <v>34.06</v>
      </c>
    </row>
    <row r="68" spans="1:16" s="2" customFormat="1" ht="21">
      <c r="A68" s="13" t="s">
        <v>123</v>
      </c>
      <c r="B68" s="23" t="s">
        <v>124</v>
      </c>
      <c r="C68" s="14" t="s">
        <v>58</v>
      </c>
      <c r="D68" s="13">
        <v>100.3</v>
      </c>
      <c r="E68" s="13">
        <v>105.3</v>
      </c>
      <c r="F68" s="13">
        <v>100.7</v>
      </c>
      <c r="G68" s="13">
        <v>100.1</v>
      </c>
      <c r="H68" s="13">
        <v>101</v>
      </c>
      <c r="I68" s="13">
        <v>100.1</v>
      </c>
      <c r="J68" s="13">
        <v>101</v>
      </c>
      <c r="K68" s="13">
        <v>100.1</v>
      </c>
      <c r="L68" s="13">
        <v>101</v>
      </c>
      <c r="M68" s="13">
        <v>100.1</v>
      </c>
      <c r="N68" s="13">
        <v>101</v>
      </c>
      <c r="O68" s="13">
        <v>100.1</v>
      </c>
      <c r="P68" s="13">
        <v>101</v>
      </c>
    </row>
    <row r="69" spans="1:16" s="2" customFormat="1" ht="10.5">
      <c r="A69" s="13" t="s">
        <v>125</v>
      </c>
      <c r="B69" s="23" t="s">
        <v>126</v>
      </c>
      <c r="C69" s="13" t="s">
        <v>333</v>
      </c>
      <c r="D69" s="13">
        <v>9.53</v>
      </c>
      <c r="E69" s="13">
        <f>E67-E71</f>
        <v>9.579999999999998</v>
      </c>
      <c r="F69" s="13">
        <v>10.09</v>
      </c>
      <c r="G69" s="13">
        <v>10.55</v>
      </c>
      <c r="H69" s="13">
        <v>10.64</v>
      </c>
      <c r="I69" s="13">
        <v>11.02</v>
      </c>
      <c r="J69" s="13">
        <v>11.14</v>
      </c>
      <c r="K69" s="13">
        <v>11.43</v>
      </c>
      <c r="L69" s="13">
        <v>11.6</v>
      </c>
      <c r="M69" s="13">
        <v>11.83</v>
      </c>
      <c r="N69" s="13">
        <v>12.05</v>
      </c>
      <c r="O69" s="13">
        <v>12.19</v>
      </c>
      <c r="P69" s="13">
        <v>12.46</v>
      </c>
    </row>
    <row r="70" spans="1:16" s="2" customFormat="1" ht="21">
      <c r="A70" s="13" t="s">
        <v>127</v>
      </c>
      <c r="B70" s="23" t="s">
        <v>128</v>
      </c>
      <c r="C70" s="14" t="s">
        <v>58</v>
      </c>
      <c r="D70" s="13">
        <v>100.3</v>
      </c>
      <c r="E70" s="13">
        <v>105.59</v>
      </c>
      <c r="F70" s="13">
        <v>100.3</v>
      </c>
      <c r="G70" s="13">
        <v>100.1</v>
      </c>
      <c r="H70" s="13">
        <v>101</v>
      </c>
      <c r="I70" s="13">
        <v>100.1</v>
      </c>
      <c r="J70" s="13">
        <v>101</v>
      </c>
      <c r="K70" s="13">
        <v>100.1</v>
      </c>
      <c r="L70" s="13">
        <v>101</v>
      </c>
      <c r="M70" s="13">
        <v>100.1</v>
      </c>
      <c r="N70" s="13">
        <v>101</v>
      </c>
      <c r="O70" s="13">
        <v>100.1</v>
      </c>
      <c r="P70" s="13">
        <v>101</v>
      </c>
    </row>
    <row r="71" spans="1:16" s="2" customFormat="1" ht="10.5">
      <c r="A71" s="13" t="s">
        <v>129</v>
      </c>
      <c r="B71" s="23" t="s">
        <v>130</v>
      </c>
      <c r="C71" s="13" t="s">
        <v>333</v>
      </c>
      <c r="D71" s="13">
        <v>16.49</v>
      </c>
      <c r="E71" s="13">
        <v>16.5</v>
      </c>
      <c r="F71" s="13">
        <f>F67-F69</f>
        <v>17.49</v>
      </c>
      <c r="G71" s="13">
        <v>18.35</v>
      </c>
      <c r="H71" s="13">
        <v>18.44</v>
      </c>
      <c r="I71" s="13">
        <v>19.15</v>
      </c>
      <c r="J71" s="13">
        <v>19.31</v>
      </c>
      <c r="K71" s="13">
        <v>19.86</v>
      </c>
      <c r="L71" s="13">
        <v>20.11</v>
      </c>
      <c r="M71" s="13">
        <v>20.56</v>
      </c>
      <c r="N71" s="13">
        <v>20.88</v>
      </c>
      <c r="O71" s="13">
        <v>21.2</v>
      </c>
      <c r="P71" s="13">
        <v>21.6</v>
      </c>
    </row>
    <row r="72" spans="1:16" s="2" customFormat="1" ht="21">
      <c r="A72" s="13" t="s">
        <v>131</v>
      </c>
      <c r="B72" s="23" t="s">
        <v>132</v>
      </c>
      <c r="C72" s="14" t="s">
        <v>58</v>
      </c>
      <c r="D72" s="13">
        <v>100.3</v>
      </c>
      <c r="E72" s="13">
        <v>105.1</v>
      </c>
      <c r="F72" s="13">
        <v>100.95</v>
      </c>
      <c r="G72" s="13">
        <v>100.1</v>
      </c>
      <c r="H72" s="13">
        <v>101</v>
      </c>
      <c r="I72" s="13">
        <v>100.1</v>
      </c>
      <c r="J72" s="13">
        <v>101</v>
      </c>
      <c r="K72" s="13">
        <v>100.1</v>
      </c>
      <c r="L72" s="13">
        <v>101</v>
      </c>
      <c r="M72" s="13">
        <v>100.1</v>
      </c>
      <c r="N72" s="13">
        <v>101</v>
      </c>
      <c r="O72" s="13">
        <v>100.1</v>
      </c>
      <c r="P72" s="13">
        <v>101</v>
      </c>
    </row>
    <row r="73" spans="1:16" s="2" customFormat="1" ht="10.5">
      <c r="A73" s="22"/>
      <c r="B73" s="25" t="s">
        <v>133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s="2" customFormat="1" ht="21" customHeight="1">
      <c r="A74" s="13" t="s">
        <v>134</v>
      </c>
      <c r="B74" s="24" t="s">
        <v>135</v>
      </c>
      <c r="C74" s="14" t="s">
        <v>342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2" customFormat="1" ht="21">
      <c r="A75" s="13" t="s">
        <v>136</v>
      </c>
      <c r="B75" s="24" t="s">
        <v>137</v>
      </c>
      <c r="C75" s="14" t="s">
        <v>58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2" customFormat="1" ht="10.5">
      <c r="A76" s="13" t="s">
        <v>138</v>
      </c>
      <c r="B76" s="23" t="s">
        <v>139</v>
      </c>
      <c r="C76" s="14" t="s">
        <v>140</v>
      </c>
      <c r="D76" s="13">
        <v>102.1</v>
      </c>
      <c r="E76" s="13">
        <v>108.1</v>
      </c>
      <c r="F76" s="13">
        <v>106.3</v>
      </c>
      <c r="G76" s="13">
        <v>106.2</v>
      </c>
      <c r="H76" s="13">
        <v>106</v>
      </c>
      <c r="I76" s="13">
        <v>106</v>
      </c>
      <c r="J76" s="13">
        <v>105.8</v>
      </c>
      <c r="K76" s="13">
        <v>105.3</v>
      </c>
      <c r="L76" s="13">
        <v>105</v>
      </c>
      <c r="M76" s="13">
        <v>105.1</v>
      </c>
      <c r="N76" s="13">
        <v>104.9</v>
      </c>
      <c r="O76" s="13">
        <v>104.9</v>
      </c>
      <c r="P76" s="13">
        <v>104.7</v>
      </c>
    </row>
    <row r="77" spans="1:16" s="2" customFormat="1" ht="10.5">
      <c r="A77" s="13" t="s">
        <v>141</v>
      </c>
      <c r="B77" s="23" t="s">
        <v>142</v>
      </c>
      <c r="C77" s="13" t="s">
        <v>353</v>
      </c>
      <c r="D77" s="13">
        <v>20</v>
      </c>
      <c r="E77" s="13">
        <v>20</v>
      </c>
      <c r="F77" s="13">
        <v>20</v>
      </c>
      <c r="G77" s="13">
        <v>20</v>
      </c>
      <c r="H77" s="13">
        <v>30</v>
      </c>
      <c r="I77" s="13">
        <v>20</v>
      </c>
      <c r="J77" s="13">
        <v>40</v>
      </c>
      <c r="K77" s="13">
        <v>20</v>
      </c>
      <c r="L77" s="13">
        <v>40</v>
      </c>
      <c r="M77" s="13">
        <v>20</v>
      </c>
      <c r="N77" s="13">
        <v>60</v>
      </c>
      <c r="O77" s="13">
        <v>20</v>
      </c>
      <c r="P77" s="13">
        <v>60</v>
      </c>
    </row>
    <row r="78" spans="1:16" s="2" customFormat="1" ht="10.5">
      <c r="A78" s="22"/>
      <c r="B78" s="25" t="s">
        <v>143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s="2" customFormat="1" ht="21">
      <c r="A79" s="13" t="s">
        <v>144</v>
      </c>
      <c r="B79" s="24" t="s">
        <v>145</v>
      </c>
      <c r="C79" s="14" t="s">
        <v>146</v>
      </c>
      <c r="D79" s="13">
        <v>101.4</v>
      </c>
      <c r="E79" s="13">
        <v>104.7</v>
      </c>
      <c r="F79" s="13">
        <v>104</v>
      </c>
      <c r="G79" s="13">
        <v>104.1</v>
      </c>
      <c r="H79" s="13">
        <v>103</v>
      </c>
      <c r="I79" s="13">
        <v>104.9</v>
      </c>
      <c r="J79" s="13">
        <v>104</v>
      </c>
      <c r="K79" s="13">
        <v>105.6</v>
      </c>
      <c r="L79" s="13">
        <v>104.2</v>
      </c>
      <c r="M79" s="13">
        <v>105.1</v>
      </c>
      <c r="N79" s="13">
        <v>104</v>
      </c>
      <c r="O79" s="13">
        <v>105</v>
      </c>
      <c r="P79" s="13">
        <v>104</v>
      </c>
    </row>
    <row r="80" spans="1:16" s="2" customFormat="1" ht="10.5" customHeight="1">
      <c r="A80" s="13" t="s">
        <v>147</v>
      </c>
      <c r="B80" s="24" t="s">
        <v>148</v>
      </c>
      <c r="C80" s="14" t="s">
        <v>140</v>
      </c>
      <c r="D80" s="13">
        <v>102.5</v>
      </c>
      <c r="E80" s="13">
        <v>102.3</v>
      </c>
      <c r="F80" s="13">
        <v>104.6</v>
      </c>
      <c r="G80" s="13">
        <v>105.3</v>
      </c>
      <c r="H80" s="13">
        <v>104.2</v>
      </c>
      <c r="I80" s="13">
        <v>104.5</v>
      </c>
      <c r="J80" s="13">
        <v>103.5</v>
      </c>
      <c r="K80" s="13">
        <v>105.2</v>
      </c>
      <c r="L80" s="13">
        <v>104.7</v>
      </c>
      <c r="M80" s="13">
        <v>104.9</v>
      </c>
      <c r="N80" s="13">
        <v>104.2</v>
      </c>
      <c r="O80" s="13">
        <v>104.8</v>
      </c>
      <c r="P80" s="13">
        <v>103.6</v>
      </c>
    </row>
    <row r="81" spans="1:16" s="2" customFormat="1" ht="10.5">
      <c r="A81" s="13" t="s">
        <v>149</v>
      </c>
      <c r="B81" s="23" t="s">
        <v>150</v>
      </c>
      <c r="C81" s="13" t="s">
        <v>334</v>
      </c>
      <c r="D81" s="13">
        <v>13.22</v>
      </c>
      <c r="E81" s="13">
        <v>13.92</v>
      </c>
      <c r="F81" s="13">
        <v>14.55</v>
      </c>
      <c r="G81" s="35">
        <f>F81*G82%*G83%</f>
        <v>15.102900000000002</v>
      </c>
      <c r="H81" s="35">
        <f>F81*H82%*H83%</f>
        <v>15.195147000000002</v>
      </c>
      <c r="I81" s="35">
        <f>G81*I82%*I83%</f>
        <v>15.691913100000004</v>
      </c>
      <c r="J81" s="35">
        <f>H81*J82%*J83%</f>
        <v>15.930288211860002</v>
      </c>
      <c r="K81" s="35">
        <f aca="true" t="shared" si="3" ref="K81:P81">I81*K82%*K83%</f>
        <v>16.319589624000006</v>
      </c>
      <c r="L81" s="35">
        <f t="shared" si="3"/>
        <v>16.717085146643768</v>
      </c>
      <c r="M81" s="35">
        <f t="shared" si="3"/>
        <v>16.988692798584005</v>
      </c>
      <c r="N81" s="35">
        <f t="shared" si="3"/>
        <v>17.542741982036507</v>
      </c>
      <c r="O81" s="35">
        <f t="shared" si="3"/>
        <v>17.668240510527365</v>
      </c>
      <c r="P81" s="35">
        <f t="shared" si="3"/>
        <v>18.40917800852929</v>
      </c>
    </row>
    <row r="82" spans="1:16" s="2" customFormat="1" ht="21">
      <c r="A82" s="13" t="s">
        <v>151</v>
      </c>
      <c r="B82" s="23" t="s">
        <v>152</v>
      </c>
      <c r="C82" s="14" t="s">
        <v>58</v>
      </c>
      <c r="D82" s="13">
        <v>100.7</v>
      </c>
      <c r="E82" s="13">
        <v>102.7</v>
      </c>
      <c r="F82" s="13">
        <v>101.3</v>
      </c>
      <c r="G82" s="13">
        <v>100</v>
      </c>
      <c r="H82" s="13">
        <v>101</v>
      </c>
      <c r="I82" s="13">
        <v>100</v>
      </c>
      <c r="J82" s="13">
        <v>101</v>
      </c>
      <c r="K82" s="13">
        <v>100</v>
      </c>
      <c r="L82" s="13">
        <v>101</v>
      </c>
      <c r="M82" s="13">
        <v>100</v>
      </c>
      <c r="N82" s="13">
        <v>101</v>
      </c>
      <c r="O82" s="13">
        <v>100</v>
      </c>
      <c r="P82" s="13">
        <v>101</v>
      </c>
    </row>
    <row r="83" spans="1:16" s="2" customFormat="1" ht="10.5">
      <c r="A83" s="13" t="s">
        <v>153</v>
      </c>
      <c r="B83" s="23" t="s">
        <v>154</v>
      </c>
      <c r="C83" s="13" t="s">
        <v>140</v>
      </c>
      <c r="D83" s="13">
        <v>104.5</v>
      </c>
      <c r="E83" s="13">
        <v>101.8</v>
      </c>
      <c r="F83" s="13">
        <v>104.2</v>
      </c>
      <c r="G83" s="13">
        <v>103.8</v>
      </c>
      <c r="H83" s="13">
        <v>103.4</v>
      </c>
      <c r="I83" s="13">
        <v>103.9</v>
      </c>
      <c r="J83" s="13">
        <v>103.8</v>
      </c>
      <c r="K83" s="13">
        <v>104</v>
      </c>
      <c r="L83" s="13">
        <v>103.9</v>
      </c>
      <c r="M83" s="13">
        <v>104.1</v>
      </c>
      <c r="N83" s="13">
        <v>103.9</v>
      </c>
      <c r="O83" s="13">
        <v>104</v>
      </c>
      <c r="P83" s="13">
        <v>103.9</v>
      </c>
    </row>
    <row r="84" spans="1:16" s="2" customFormat="1" ht="10.5">
      <c r="A84" s="13" t="s">
        <v>155</v>
      </c>
      <c r="B84" s="23" t="s">
        <v>156</v>
      </c>
      <c r="C84" s="14" t="s">
        <v>334</v>
      </c>
      <c r="D84" s="13">
        <v>1.241</v>
      </c>
      <c r="E84" s="35">
        <f>D84*E85%*E86%</f>
        <v>1.2828372124999998</v>
      </c>
      <c r="F84" s="35">
        <f>E84*F85%*F86%</f>
        <v>1.3630401950254998</v>
      </c>
      <c r="G84" s="35">
        <f>F84*G85%*G86%</f>
        <v>1.427103084191698</v>
      </c>
      <c r="H84" s="35">
        <f>F84*H85%*H86%</f>
        <v>1.431737420854785</v>
      </c>
      <c r="I84" s="35">
        <f>G84*I85%*I86%</f>
        <v>1.4898956198961328</v>
      </c>
      <c r="J84" s="35">
        <f>H84*J85%*J86%</f>
        <v>1.5082351512510561</v>
      </c>
      <c r="K84" s="35">
        <f aca="true" t="shared" si="4" ref="K84:P84">I84*K85%*K86%</f>
        <v>1.5539611315516664</v>
      </c>
      <c r="L84" s="35">
        <f t="shared" si="4"/>
        <v>1.5872968378796364</v>
      </c>
      <c r="M84" s="35">
        <f t="shared" si="4"/>
        <v>1.6192274990768365</v>
      </c>
      <c r="N84" s="35">
        <f t="shared" si="4"/>
        <v>1.6688997683150284</v>
      </c>
      <c r="O84" s="35">
        <f t="shared" si="4"/>
        <v>1.6856158265389867</v>
      </c>
      <c r="P84" s="35">
        <f t="shared" si="4"/>
        <v>1.753012316638106</v>
      </c>
    </row>
    <row r="85" spans="1:16" s="2" customFormat="1" ht="21">
      <c r="A85" s="13" t="s">
        <v>157</v>
      </c>
      <c r="B85" s="23" t="s">
        <v>158</v>
      </c>
      <c r="C85" s="14" t="s">
        <v>58</v>
      </c>
      <c r="D85" s="13">
        <v>100.63</v>
      </c>
      <c r="E85" s="13">
        <v>100.85</v>
      </c>
      <c r="F85" s="13">
        <v>101</v>
      </c>
      <c r="G85" s="13">
        <v>100</v>
      </c>
      <c r="H85" s="13">
        <v>101</v>
      </c>
      <c r="I85" s="13">
        <v>100</v>
      </c>
      <c r="J85" s="13">
        <v>101</v>
      </c>
      <c r="K85" s="13">
        <v>100</v>
      </c>
      <c r="L85" s="13">
        <v>101</v>
      </c>
      <c r="M85" s="13">
        <v>100</v>
      </c>
      <c r="N85" s="13">
        <v>101</v>
      </c>
      <c r="O85" s="13">
        <v>100</v>
      </c>
      <c r="P85" s="13">
        <v>101</v>
      </c>
    </row>
    <row r="86" spans="1:16" s="2" customFormat="1" ht="10.5">
      <c r="A86" s="13" t="s">
        <v>159</v>
      </c>
      <c r="B86" s="23" t="s">
        <v>160</v>
      </c>
      <c r="C86" s="14" t="s">
        <v>140</v>
      </c>
      <c r="D86" s="13">
        <v>105.4</v>
      </c>
      <c r="E86" s="13">
        <v>102.5</v>
      </c>
      <c r="F86" s="13">
        <v>105.2</v>
      </c>
      <c r="G86" s="13">
        <v>104.7</v>
      </c>
      <c r="H86" s="13">
        <v>104</v>
      </c>
      <c r="I86" s="13">
        <v>104.4</v>
      </c>
      <c r="J86" s="13">
        <v>104.3</v>
      </c>
      <c r="K86" s="13">
        <v>104.3</v>
      </c>
      <c r="L86" s="13">
        <v>104.2</v>
      </c>
      <c r="M86" s="13">
        <v>104.2</v>
      </c>
      <c r="N86" s="13">
        <v>104.1</v>
      </c>
      <c r="O86" s="13">
        <v>104.1</v>
      </c>
      <c r="P86" s="13">
        <v>104</v>
      </c>
    </row>
    <row r="87" spans="1:16" s="2" customFormat="1" ht="10.5" hidden="1">
      <c r="A87" s="22"/>
      <c r="B87" s="25" t="s">
        <v>161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s="2" customFormat="1" ht="10.5" hidden="1">
      <c r="A88" s="13" t="s">
        <v>162</v>
      </c>
      <c r="B88" s="23" t="s">
        <v>163</v>
      </c>
      <c r="C88" s="14" t="s">
        <v>335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2" customFormat="1" ht="10.5" hidden="1">
      <c r="A89" s="13" t="s">
        <v>164</v>
      </c>
      <c r="B89" s="23" t="s">
        <v>165</v>
      </c>
      <c r="C89" s="14" t="s">
        <v>335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2" customFormat="1" ht="10.5" hidden="1">
      <c r="A90" s="13"/>
      <c r="B90" s="26" t="s">
        <v>166</v>
      </c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2" customFormat="1" ht="10.5" hidden="1">
      <c r="A91" s="13" t="s">
        <v>167</v>
      </c>
      <c r="B91" s="23" t="s">
        <v>168</v>
      </c>
      <c r="C91" s="14" t="s">
        <v>335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2" customFormat="1" ht="10.5" hidden="1">
      <c r="A92" s="13" t="s">
        <v>169</v>
      </c>
      <c r="B92" s="23" t="s">
        <v>170</v>
      </c>
      <c r="C92" s="14" t="s">
        <v>335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2" customFormat="1" ht="10.5" hidden="1">
      <c r="A93" s="13" t="s">
        <v>171</v>
      </c>
      <c r="B93" s="23" t="s">
        <v>172</v>
      </c>
      <c r="C93" s="14" t="s">
        <v>335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2" customFormat="1" ht="10.5" hidden="1">
      <c r="A94" s="13"/>
      <c r="B94" s="26" t="s">
        <v>345</v>
      </c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2" customFormat="1" ht="10.5" hidden="1">
      <c r="A95" s="13" t="s">
        <v>173</v>
      </c>
      <c r="B95" s="23" t="s">
        <v>168</v>
      </c>
      <c r="C95" s="14" t="s">
        <v>335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2" customFormat="1" ht="10.5" hidden="1">
      <c r="A96" s="13" t="s">
        <v>174</v>
      </c>
      <c r="B96" s="23" t="s">
        <v>172</v>
      </c>
      <c r="C96" s="14" t="s">
        <v>335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2" customFormat="1" ht="21">
      <c r="A97" s="22"/>
      <c r="B97" s="29" t="s">
        <v>175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s="2" customFormat="1" ht="21">
      <c r="A98" s="13" t="s">
        <v>176</v>
      </c>
      <c r="B98" s="24" t="s">
        <v>177</v>
      </c>
      <c r="C98" s="13" t="s">
        <v>178</v>
      </c>
      <c r="D98" s="13">
        <v>17</v>
      </c>
      <c r="E98" s="13">
        <v>20</v>
      </c>
      <c r="F98" s="13">
        <v>21</v>
      </c>
      <c r="G98" s="13">
        <v>21</v>
      </c>
      <c r="H98" s="13">
        <v>22</v>
      </c>
      <c r="I98" s="13">
        <v>21</v>
      </c>
      <c r="J98" s="13">
        <v>22</v>
      </c>
      <c r="K98" s="13">
        <v>21</v>
      </c>
      <c r="L98" s="13">
        <v>22</v>
      </c>
      <c r="M98" s="13">
        <v>21</v>
      </c>
      <c r="N98" s="13">
        <v>22</v>
      </c>
      <c r="O98" s="13">
        <v>22</v>
      </c>
      <c r="P98" s="13">
        <v>23</v>
      </c>
    </row>
    <row r="99" spans="1:16" s="2" customFormat="1" ht="30.75" customHeight="1">
      <c r="A99" s="13" t="s">
        <v>179</v>
      </c>
      <c r="B99" s="24" t="s">
        <v>180</v>
      </c>
      <c r="C99" s="13" t="s">
        <v>350</v>
      </c>
      <c r="D99" s="13">
        <v>33</v>
      </c>
      <c r="E99" s="13">
        <v>35</v>
      </c>
      <c r="F99" s="13">
        <v>37</v>
      </c>
      <c r="G99" s="13">
        <v>37</v>
      </c>
      <c r="H99" s="13">
        <v>38</v>
      </c>
      <c r="I99" s="13">
        <v>38</v>
      </c>
      <c r="J99" s="13">
        <v>39</v>
      </c>
      <c r="K99" s="13">
        <v>38</v>
      </c>
      <c r="L99" s="13">
        <v>39</v>
      </c>
      <c r="M99" s="13">
        <v>39</v>
      </c>
      <c r="N99" s="13">
        <v>40</v>
      </c>
      <c r="O99" s="13">
        <v>40</v>
      </c>
      <c r="P99" s="13">
        <v>41</v>
      </c>
    </row>
    <row r="100" spans="1:16" s="2" customFormat="1" ht="10.5" customHeight="1">
      <c r="A100" s="13" t="s">
        <v>181</v>
      </c>
      <c r="B100" s="24" t="s">
        <v>182</v>
      </c>
      <c r="C100" s="13" t="s">
        <v>351</v>
      </c>
      <c r="D100" s="13">
        <v>18.04</v>
      </c>
      <c r="E100" s="13">
        <v>16.36</v>
      </c>
      <c r="F100" s="13">
        <v>17.108</v>
      </c>
      <c r="G100" s="13">
        <v>17.83</v>
      </c>
      <c r="H100" s="13">
        <v>18.01</v>
      </c>
      <c r="I100" s="13">
        <v>18.45</v>
      </c>
      <c r="J100" s="13">
        <v>18.82</v>
      </c>
      <c r="K100" s="13">
        <v>19.32</v>
      </c>
      <c r="L100" s="13">
        <v>19.8</v>
      </c>
      <c r="M100" s="13">
        <v>20.13</v>
      </c>
      <c r="N100" s="13">
        <v>20.77</v>
      </c>
      <c r="O100" s="13">
        <v>20.85</v>
      </c>
      <c r="P100" s="13">
        <v>21.77</v>
      </c>
    </row>
    <row r="101" spans="1:16" s="2" customFormat="1" ht="10.5" hidden="1">
      <c r="A101" s="22"/>
      <c r="B101" s="25" t="s">
        <v>183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s="2" customFormat="1" ht="10.5" hidden="1">
      <c r="A102" s="13" t="s">
        <v>184</v>
      </c>
      <c r="B102" s="23" t="s">
        <v>185</v>
      </c>
      <c r="C102" s="13" t="s">
        <v>334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s="2" customFormat="1" ht="21" hidden="1">
      <c r="A103" s="13" t="s">
        <v>186</v>
      </c>
      <c r="B103" s="23" t="s">
        <v>187</v>
      </c>
      <c r="C103" s="14" t="s">
        <v>58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2" customFormat="1" ht="10.5" hidden="1">
      <c r="A104" s="13" t="s">
        <v>188</v>
      </c>
      <c r="B104" s="23" t="s">
        <v>189</v>
      </c>
      <c r="C104" s="13" t="s">
        <v>140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2" customFormat="1" ht="21" hidden="1">
      <c r="A105" s="13" t="s">
        <v>190</v>
      </c>
      <c r="B105" s="24" t="s">
        <v>191</v>
      </c>
      <c r="C105" s="13" t="s">
        <v>192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2" customFormat="1" ht="42" hidden="1">
      <c r="A106" s="13"/>
      <c r="B106" s="30" t="s">
        <v>346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s="2" customFormat="1" ht="10.5" hidden="1">
      <c r="A107" s="13" t="s">
        <v>193</v>
      </c>
      <c r="B107" s="23" t="s">
        <v>194</v>
      </c>
      <c r="C107" s="13" t="s">
        <v>334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s="2" customFormat="1" ht="10.5" hidden="1">
      <c r="A108" s="13" t="s">
        <v>195</v>
      </c>
      <c r="B108" s="23" t="s">
        <v>196</v>
      </c>
      <c r="C108" s="13" t="s">
        <v>334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2" customFormat="1" ht="10.5" hidden="1">
      <c r="A109" s="13" t="s">
        <v>197</v>
      </c>
      <c r="B109" s="31" t="s">
        <v>198</v>
      </c>
      <c r="C109" s="13" t="s">
        <v>334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2" customFormat="1" ht="10.5" hidden="1">
      <c r="A110" s="13" t="s">
        <v>199</v>
      </c>
      <c r="B110" s="32" t="s">
        <v>331</v>
      </c>
      <c r="C110" s="13" t="s">
        <v>334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s="2" customFormat="1" ht="10.5" hidden="1">
      <c r="A111" s="13" t="s">
        <v>200</v>
      </c>
      <c r="B111" s="31" t="s">
        <v>201</v>
      </c>
      <c r="C111" s="13" t="s">
        <v>334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2" customFormat="1" ht="10.5" hidden="1">
      <c r="A112" s="13" t="s">
        <v>202</v>
      </c>
      <c r="B112" s="31" t="s">
        <v>203</v>
      </c>
      <c r="C112" s="13" t="s">
        <v>334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2" customFormat="1" ht="10.5" hidden="1">
      <c r="A113" s="13" t="s">
        <v>204</v>
      </c>
      <c r="B113" s="32" t="s">
        <v>205</v>
      </c>
      <c r="C113" s="13" t="s">
        <v>334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2" customFormat="1" ht="10.5" hidden="1">
      <c r="A114" s="13" t="s">
        <v>206</v>
      </c>
      <c r="B114" s="32" t="s">
        <v>207</v>
      </c>
      <c r="C114" s="13" t="s">
        <v>334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s="2" customFormat="1" ht="10.5" hidden="1">
      <c r="A115" s="13" t="s">
        <v>208</v>
      </c>
      <c r="B115" s="32" t="s">
        <v>209</v>
      </c>
      <c r="C115" s="13" t="s">
        <v>334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2" customFormat="1" ht="10.5" hidden="1">
      <c r="A116" s="13" t="s">
        <v>210</v>
      </c>
      <c r="B116" s="31" t="s">
        <v>211</v>
      </c>
      <c r="C116" s="13" t="s">
        <v>334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s="2" customFormat="1" ht="10.5" customHeight="1">
      <c r="A117" s="22"/>
      <c r="B117" s="48" t="s">
        <v>354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s="2" customFormat="1" ht="15" customHeight="1">
      <c r="A118" s="13" t="s">
        <v>212</v>
      </c>
      <c r="B118" s="49" t="s">
        <v>355</v>
      </c>
      <c r="C118" s="13" t="s">
        <v>358</v>
      </c>
      <c r="D118" s="34">
        <f>D119+D132</f>
        <v>2664.05163</v>
      </c>
      <c r="E118" s="34">
        <f>E119+E132</f>
        <v>2028.38756</v>
      </c>
      <c r="F118" s="34">
        <f>F119+F132</f>
        <v>4531.04666</v>
      </c>
      <c r="G118" s="34">
        <f>G119+G132</f>
        <v>2329.154</v>
      </c>
      <c r="H118" s="34">
        <f>G118*104.2%</f>
        <v>2426.9784680000002</v>
      </c>
      <c r="I118" s="34">
        <f>I119+I132</f>
        <v>2338.504</v>
      </c>
      <c r="J118" s="34">
        <f>I118*103.5%</f>
        <v>2420.35164</v>
      </c>
      <c r="K118" s="34">
        <f>K119+K132</f>
        <v>2329.6040000000003</v>
      </c>
      <c r="L118" s="34">
        <f>K118*104.7%</f>
        <v>2439.095388</v>
      </c>
      <c r="M118" s="34">
        <f>K118*104.9%</f>
        <v>2443.7545960000007</v>
      </c>
      <c r="N118" s="34">
        <f>L118*104.2%</f>
        <v>2541.5373942960005</v>
      </c>
      <c r="O118" s="34">
        <f>M118*104.8%</f>
        <v>2561.0548166080007</v>
      </c>
      <c r="P118" s="34">
        <f>N118*103.6%</f>
        <v>2633.0327404906566</v>
      </c>
    </row>
    <row r="119" spans="1:16" s="2" customFormat="1" ht="10.5">
      <c r="A119" s="13" t="s">
        <v>213</v>
      </c>
      <c r="B119" s="50" t="s">
        <v>214</v>
      </c>
      <c r="C119" s="13" t="s">
        <v>358</v>
      </c>
      <c r="D119" s="34">
        <v>1907.22489</v>
      </c>
      <c r="E119" s="34">
        <v>1556.23463</v>
      </c>
      <c r="F119" s="34">
        <v>1846.704</v>
      </c>
      <c r="G119" s="34">
        <v>1727</v>
      </c>
      <c r="H119" s="34">
        <f aca="true" t="shared" si="5" ref="H119:H148">G119*104.2%</f>
        <v>1799.534</v>
      </c>
      <c r="I119" s="13">
        <v>1638.8</v>
      </c>
      <c r="J119" s="34">
        <f aca="true" t="shared" si="6" ref="J119:J148">I119*103.5%</f>
        <v>1696.158</v>
      </c>
      <c r="K119" s="13">
        <v>1639.4</v>
      </c>
      <c r="L119" s="34">
        <f aca="true" t="shared" si="7" ref="L119:L148">K119*104.7%</f>
        <v>1716.4518</v>
      </c>
      <c r="M119" s="34">
        <f aca="true" t="shared" si="8" ref="M119:M148">K119*104.9%</f>
        <v>1719.7306000000003</v>
      </c>
      <c r="N119" s="34">
        <f aca="true" t="shared" si="9" ref="N119:N148">L119*104.2%</f>
        <v>1788.5427756000001</v>
      </c>
      <c r="O119" s="34">
        <f aca="true" t="shared" si="10" ref="O119:O148">M119*104.8%</f>
        <v>1802.2776688000004</v>
      </c>
      <c r="P119" s="34">
        <f aca="true" t="shared" si="11" ref="P119:P148">N119*103.6%</f>
        <v>1852.9303155216003</v>
      </c>
    </row>
    <row r="120" spans="1:16" s="2" customFormat="1" ht="21" customHeight="1">
      <c r="A120" s="13" t="s">
        <v>215</v>
      </c>
      <c r="B120" s="49" t="s">
        <v>356</v>
      </c>
      <c r="C120" s="13" t="s">
        <v>358</v>
      </c>
      <c r="D120" s="34">
        <f>D121+D123+D122+D124+D125+D126+D127+D128+D129+D130</f>
        <v>1899.01079</v>
      </c>
      <c r="E120" s="34">
        <f>E121+E123+E122+E124+E125+E126+E127+E128+E129+E130</f>
        <v>1389.09809</v>
      </c>
      <c r="F120" s="34">
        <f>F121+F123+F122+F124+F125+F126+F127+F128+F129+F130</f>
        <v>1029</v>
      </c>
      <c r="G120" s="34">
        <f>G121+G123+G122+G124+G125+G126+G127+G128+G129+G130</f>
        <v>1187</v>
      </c>
      <c r="H120" s="34">
        <f t="shared" si="5"/>
        <v>1236.854</v>
      </c>
      <c r="I120" s="34">
        <f>I121+I123+I122+I124+I125+I126+I127+I128+I129+I130</f>
        <v>1098.8</v>
      </c>
      <c r="J120" s="34">
        <f t="shared" si="6"/>
        <v>1137.2579999999998</v>
      </c>
      <c r="K120" s="34">
        <f>K121+K123+K122+K124+K125+K126+K127+K128+K129+K130</f>
        <v>1099.4</v>
      </c>
      <c r="L120" s="34">
        <f t="shared" si="7"/>
        <v>1151.0718</v>
      </c>
      <c r="M120" s="34">
        <f t="shared" si="8"/>
        <v>1153.2706000000003</v>
      </c>
      <c r="N120" s="34">
        <f t="shared" si="9"/>
        <v>1199.4168156</v>
      </c>
      <c r="O120" s="34">
        <f t="shared" si="10"/>
        <v>1208.6275888000002</v>
      </c>
      <c r="P120" s="34">
        <f t="shared" si="11"/>
        <v>1242.5958209616</v>
      </c>
    </row>
    <row r="121" spans="1:16" s="2" customFormat="1" ht="10.5">
      <c r="A121" s="13" t="s">
        <v>216</v>
      </c>
      <c r="B121" s="51" t="s">
        <v>217</v>
      </c>
      <c r="C121" s="13" t="s">
        <v>358</v>
      </c>
      <c r="D121" s="34"/>
      <c r="E121" s="34"/>
      <c r="F121" s="34"/>
      <c r="G121" s="34"/>
      <c r="H121" s="34">
        <f t="shared" si="5"/>
        <v>0</v>
      </c>
      <c r="I121" s="13"/>
      <c r="J121" s="34">
        <f t="shared" si="6"/>
        <v>0</v>
      </c>
      <c r="K121" s="13"/>
      <c r="L121" s="34">
        <f t="shared" si="7"/>
        <v>0</v>
      </c>
      <c r="M121" s="34">
        <f t="shared" si="8"/>
        <v>0</v>
      </c>
      <c r="N121" s="34">
        <f t="shared" si="9"/>
        <v>0</v>
      </c>
      <c r="O121" s="34">
        <f t="shared" si="10"/>
        <v>0</v>
      </c>
      <c r="P121" s="34">
        <f t="shared" si="11"/>
        <v>0</v>
      </c>
    </row>
    <row r="122" spans="1:16" s="2" customFormat="1" ht="10.5">
      <c r="A122" s="13" t="s">
        <v>218</v>
      </c>
      <c r="B122" s="51" t="s">
        <v>219</v>
      </c>
      <c r="C122" s="13" t="s">
        <v>358</v>
      </c>
      <c r="D122" s="34">
        <v>53.60696</v>
      </c>
      <c r="E122" s="34">
        <v>58.47468</v>
      </c>
      <c r="F122" s="34">
        <v>60</v>
      </c>
      <c r="G122" s="34">
        <v>54</v>
      </c>
      <c r="H122" s="34">
        <f t="shared" si="5"/>
        <v>56.268</v>
      </c>
      <c r="I122" s="13">
        <v>55.8</v>
      </c>
      <c r="J122" s="34">
        <f t="shared" si="6"/>
        <v>57.75299999999999</v>
      </c>
      <c r="K122" s="13">
        <v>56.4</v>
      </c>
      <c r="L122" s="34">
        <f t="shared" si="7"/>
        <v>59.050799999999995</v>
      </c>
      <c r="M122" s="34">
        <f t="shared" si="8"/>
        <v>59.16360000000001</v>
      </c>
      <c r="N122" s="34">
        <f t="shared" si="9"/>
        <v>61.5309336</v>
      </c>
      <c r="O122" s="34">
        <f t="shared" si="10"/>
        <v>62.00345280000001</v>
      </c>
      <c r="P122" s="34">
        <f t="shared" si="11"/>
        <v>63.7460472096</v>
      </c>
    </row>
    <row r="123" spans="1:16" s="2" customFormat="1" ht="10.5">
      <c r="A123" s="13" t="s">
        <v>220</v>
      </c>
      <c r="B123" s="51" t="s">
        <v>221</v>
      </c>
      <c r="C123" s="13" t="s">
        <v>358</v>
      </c>
      <c r="D123" s="34"/>
      <c r="E123" s="34"/>
      <c r="F123" s="34"/>
      <c r="G123" s="34"/>
      <c r="H123" s="34">
        <f t="shared" si="5"/>
        <v>0</v>
      </c>
      <c r="I123" s="13"/>
      <c r="J123" s="34">
        <f t="shared" si="6"/>
        <v>0</v>
      </c>
      <c r="K123" s="13"/>
      <c r="L123" s="34">
        <f t="shared" si="7"/>
        <v>0</v>
      </c>
      <c r="M123" s="34">
        <f t="shared" si="8"/>
        <v>0</v>
      </c>
      <c r="N123" s="34">
        <f t="shared" si="9"/>
        <v>0</v>
      </c>
      <c r="O123" s="34">
        <f t="shared" si="10"/>
        <v>0</v>
      </c>
      <c r="P123" s="34">
        <f t="shared" si="11"/>
        <v>0</v>
      </c>
    </row>
    <row r="124" spans="1:16" s="2" customFormat="1" ht="10.5">
      <c r="A124" s="13" t="s">
        <v>222</v>
      </c>
      <c r="B124" s="51" t="s">
        <v>223</v>
      </c>
      <c r="C124" s="13" t="s">
        <v>358</v>
      </c>
      <c r="D124" s="34">
        <v>224.83062</v>
      </c>
      <c r="E124" s="34">
        <v>245.36393</v>
      </c>
      <c r="F124" s="34">
        <v>240</v>
      </c>
      <c r="G124" s="34">
        <v>270</v>
      </c>
      <c r="H124" s="34">
        <f t="shared" si="5"/>
        <v>281.34000000000003</v>
      </c>
      <c r="I124" s="13">
        <v>270</v>
      </c>
      <c r="J124" s="34">
        <f t="shared" si="6"/>
        <v>279.45</v>
      </c>
      <c r="K124" s="13">
        <v>270</v>
      </c>
      <c r="L124" s="34">
        <f t="shared" si="7"/>
        <v>282.69</v>
      </c>
      <c r="M124" s="34">
        <f t="shared" si="8"/>
        <v>283.23</v>
      </c>
      <c r="N124" s="34">
        <f t="shared" si="9"/>
        <v>294.56298</v>
      </c>
      <c r="O124" s="34">
        <f t="shared" si="10"/>
        <v>296.82504000000006</v>
      </c>
      <c r="P124" s="34">
        <f t="shared" si="11"/>
        <v>305.16724727999997</v>
      </c>
    </row>
    <row r="125" spans="1:16" s="2" customFormat="1" ht="10.5">
      <c r="A125" s="11" t="s">
        <v>224</v>
      </c>
      <c r="B125" s="52" t="s">
        <v>359</v>
      </c>
      <c r="C125" s="13" t="s">
        <v>358</v>
      </c>
      <c r="D125" s="47">
        <v>42.88015</v>
      </c>
      <c r="E125" s="47">
        <v>18.4434</v>
      </c>
      <c r="F125" s="47">
        <v>40</v>
      </c>
      <c r="G125" s="47">
        <v>15</v>
      </c>
      <c r="H125" s="34">
        <f t="shared" si="5"/>
        <v>15.63</v>
      </c>
      <c r="I125" s="11">
        <v>15</v>
      </c>
      <c r="J125" s="34">
        <f t="shared" si="6"/>
        <v>15.524999999999999</v>
      </c>
      <c r="K125" s="11">
        <v>15</v>
      </c>
      <c r="L125" s="34">
        <f t="shared" si="7"/>
        <v>15.704999999999998</v>
      </c>
      <c r="M125" s="34">
        <f t="shared" si="8"/>
        <v>15.735000000000003</v>
      </c>
      <c r="N125" s="34">
        <f t="shared" si="9"/>
        <v>16.36461</v>
      </c>
      <c r="O125" s="34">
        <f t="shared" si="10"/>
        <v>16.490280000000002</v>
      </c>
      <c r="P125" s="34">
        <f t="shared" si="11"/>
        <v>16.95373596</v>
      </c>
    </row>
    <row r="126" spans="1:16" s="2" customFormat="1" ht="10.5">
      <c r="A126" s="13" t="s">
        <v>225</v>
      </c>
      <c r="B126" s="51" t="s">
        <v>226</v>
      </c>
      <c r="C126" s="13" t="s">
        <v>358</v>
      </c>
      <c r="D126" s="34">
        <v>14.64184</v>
      </c>
      <c r="E126" s="34">
        <v>57.89815</v>
      </c>
      <c r="F126" s="34">
        <v>39</v>
      </c>
      <c r="G126" s="34">
        <v>58</v>
      </c>
      <c r="H126" s="34">
        <f t="shared" si="5"/>
        <v>60.436</v>
      </c>
      <c r="I126" s="13">
        <v>58</v>
      </c>
      <c r="J126" s="34">
        <f t="shared" si="6"/>
        <v>60.029999999999994</v>
      </c>
      <c r="K126" s="13">
        <v>58</v>
      </c>
      <c r="L126" s="34">
        <f t="shared" si="7"/>
        <v>60.726</v>
      </c>
      <c r="M126" s="34">
        <f t="shared" si="8"/>
        <v>60.842000000000006</v>
      </c>
      <c r="N126" s="34">
        <f t="shared" si="9"/>
        <v>63.276492000000005</v>
      </c>
      <c r="O126" s="34">
        <f t="shared" si="10"/>
        <v>63.76241600000001</v>
      </c>
      <c r="P126" s="34">
        <f t="shared" si="11"/>
        <v>65.554445712</v>
      </c>
    </row>
    <row r="127" spans="1:16" s="2" customFormat="1" ht="10.5">
      <c r="A127" s="13" t="s">
        <v>227</v>
      </c>
      <c r="B127" s="51" t="s">
        <v>228</v>
      </c>
      <c r="C127" s="13" t="s">
        <v>358</v>
      </c>
      <c r="D127" s="34"/>
      <c r="E127" s="34"/>
      <c r="F127" s="34"/>
      <c r="G127" s="34"/>
      <c r="H127" s="34"/>
      <c r="I127" s="13"/>
      <c r="J127" s="34"/>
      <c r="K127" s="13"/>
      <c r="L127" s="34"/>
      <c r="M127" s="34"/>
      <c r="N127" s="34"/>
      <c r="O127" s="34"/>
      <c r="P127" s="34"/>
    </row>
    <row r="128" spans="1:16" s="2" customFormat="1" ht="10.5">
      <c r="A128" s="13" t="s">
        <v>229</v>
      </c>
      <c r="B128" s="51" t="s">
        <v>230</v>
      </c>
      <c r="C128" s="13" t="s">
        <v>358</v>
      </c>
      <c r="D128" s="34"/>
      <c r="E128" s="34"/>
      <c r="F128" s="34"/>
      <c r="G128" s="34"/>
      <c r="H128" s="34"/>
      <c r="I128" s="13"/>
      <c r="J128" s="34"/>
      <c r="K128" s="13"/>
      <c r="L128" s="34"/>
      <c r="M128" s="34"/>
      <c r="N128" s="34"/>
      <c r="O128" s="34"/>
      <c r="P128" s="34"/>
    </row>
    <row r="129" spans="1:16" s="2" customFormat="1" ht="10.5">
      <c r="A129" s="13" t="s">
        <v>231</v>
      </c>
      <c r="B129" s="51" t="s">
        <v>232</v>
      </c>
      <c r="C129" s="13" t="s">
        <v>358</v>
      </c>
      <c r="D129" s="34"/>
      <c r="E129" s="34"/>
      <c r="F129" s="34"/>
      <c r="G129" s="34"/>
      <c r="H129" s="34"/>
      <c r="I129" s="13"/>
      <c r="J129" s="34"/>
      <c r="K129" s="13"/>
      <c r="L129" s="34"/>
      <c r="M129" s="34"/>
      <c r="N129" s="34"/>
      <c r="O129" s="34"/>
      <c r="P129" s="34"/>
    </row>
    <row r="130" spans="1:16" s="2" customFormat="1" ht="10.5">
      <c r="A130" s="13" t="s">
        <v>233</v>
      </c>
      <c r="B130" s="51" t="s">
        <v>234</v>
      </c>
      <c r="C130" s="13" t="s">
        <v>358</v>
      </c>
      <c r="D130" s="34">
        <v>1563.05122</v>
      </c>
      <c r="E130" s="34">
        <v>1008.91793</v>
      </c>
      <c r="F130" s="34">
        <v>650</v>
      </c>
      <c r="G130" s="34">
        <v>790</v>
      </c>
      <c r="H130" s="34">
        <f t="shared" si="5"/>
        <v>823.1800000000001</v>
      </c>
      <c r="I130" s="13">
        <v>700</v>
      </c>
      <c r="J130" s="34">
        <f t="shared" si="6"/>
        <v>724.5</v>
      </c>
      <c r="K130" s="13">
        <v>700</v>
      </c>
      <c r="L130" s="34">
        <f t="shared" si="7"/>
        <v>732.9</v>
      </c>
      <c r="M130" s="34">
        <f t="shared" si="8"/>
        <v>734.3000000000001</v>
      </c>
      <c r="N130" s="34">
        <f t="shared" si="9"/>
        <v>763.6818</v>
      </c>
      <c r="O130" s="34">
        <f t="shared" si="10"/>
        <v>769.5464000000001</v>
      </c>
      <c r="P130" s="34">
        <f t="shared" si="11"/>
        <v>791.1743448</v>
      </c>
    </row>
    <row r="131" spans="1:16" s="2" customFormat="1" ht="10.5">
      <c r="A131" s="13" t="s">
        <v>235</v>
      </c>
      <c r="B131" s="50" t="s">
        <v>236</v>
      </c>
      <c r="C131" s="13" t="s">
        <v>358</v>
      </c>
      <c r="D131" s="34">
        <v>0.2871</v>
      </c>
      <c r="E131" s="34">
        <v>162.23654</v>
      </c>
      <c r="F131" s="34">
        <v>817.704</v>
      </c>
      <c r="G131" s="34">
        <v>540</v>
      </c>
      <c r="H131" s="34">
        <f t="shared" si="5"/>
        <v>562.6800000000001</v>
      </c>
      <c r="I131" s="13">
        <v>540</v>
      </c>
      <c r="J131" s="34">
        <f t="shared" si="6"/>
        <v>558.9</v>
      </c>
      <c r="K131" s="13">
        <v>540</v>
      </c>
      <c r="L131" s="34">
        <f t="shared" si="7"/>
        <v>565.38</v>
      </c>
      <c r="M131" s="34">
        <f t="shared" si="8"/>
        <v>566.46</v>
      </c>
      <c r="N131" s="34">
        <f t="shared" si="9"/>
        <v>589.12596</v>
      </c>
      <c r="O131" s="34">
        <f t="shared" si="10"/>
        <v>593.6500800000001</v>
      </c>
      <c r="P131" s="34">
        <f t="shared" si="11"/>
        <v>610.3344945599999</v>
      </c>
    </row>
    <row r="132" spans="1:16" s="2" customFormat="1" ht="10.5">
      <c r="A132" s="13" t="s">
        <v>237</v>
      </c>
      <c r="B132" s="50" t="s">
        <v>238</v>
      </c>
      <c r="C132" s="13" t="s">
        <v>358</v>
      </c>
      <c r="D132" s="34">
        <v>756.82674</v>
      </c>
      <c r="E132" s="34">
        <v>472.15293</v>
      </c>
      <c r="F132" s="34">
        <v>2684.34266</v>
      </c>
      <c r="G132" s="34">
        <v>602.154</v>
      </c>
      <c r="H132" s="34">
        <f t="shared" si="5"/>
        <v>627.444468</v>
      </c>
      <c r="I132" s="13">
        <v>699.704</v>
      </c>
      <c r="J132" s="34">
        <f t="shared" si="6"/>
        <v>724.1936399999998</v>
      </c>
      <c r="K132" s="13">
        <v>690.204</v>
      </c>
      <c r="L132" s="34">
        <f t="shared" si="7"/>
        <v>722.6435879999999</v>
      </c>
      <c r="M132" s="34">
        <f t="shared" si="8"/>
        <v>724.023996</v>
      </c>
      <c r="N132" s="34">
        <f t="shared" si="9"/>
        <v>752.994618696</v>
      </c>
      <c r="O132" s="34">
        <f t="shared" si="10"/>
        <v>758.777147808</v>
      </c>
      <c r="P132" s="34">
        <f t="shared" si="11"/>
        <v>780.102424969056</v>
      </c>
    </row>
    <row r="133" spans="1:16" s="2" customFormat="1" ht="10.5">
      <c r="A133" s="13" t="s">
        <v>239</v>
      </c>
      <c r="B133" s="51" t="s">
        <v>240</v>
      </c>
      <c r="C133" s="13" t="s">
        <v>358</v>
      </c>
      <c r="D133" s="34">
        <v>108.9</v>
      </c>
      <c r="E133" s="34">
        <v>166.1</v>
      </c>
      <c r="F133" s="34">
        <v>581.567</v>
      </c>
      <c r="G133" s="34">
        <v>386.85</v>
      </c>
      <c r="H133" s="34">
        <f t="shared" si="5"/>
        <v>403.09770000000003</v>
      </c>
      <c r="I133" s="13">
        <v>398.5</v>
      </c>
      <c r="J133" s="34">
        <f t="shared" si="6"/>
        <v>412.4475</v>
      </c>
      <c r="K133" s="13">
        <v>589.7</v>
      </c>
      <c r="L133" s="34">
        <f t="shared" si="7"/>
        <v>617.4159</v>
      </c>
      <c r="M133" s="34">
        <f t="shared" si="8"/>
        <v>618.5953000000002</v>
      </c>
      <c r="N133" s="34">
        <f t="shared" si="9"/>
        <v>643.3473678</v>
      </c>
      <c r="O133" s="34">
        <f t="shared" si="10"/>
        <v>648.2878744000002</v>
      </c>
      <c r="P133" s="34">
        <f t="shared" si="11"/>
        <v>666.5078730408001</v>
      </c>
    </row>
    <row r="134" spans="1:16" s="2" customFormat="1" ht="10.5">
      <c r="A134" s="13" t="s">
        <v>241</v>
      </c>
      <c r="B134" s="51" t="s">
        <v>242</v>
      </c>
      <c r="C134" s="13" t="s">
        <v>358</v>
      </c>
      <c r="D134" s="34">
        <v>65.61674</v>
      </c>
      <c r="E134" s="34">
        <v>81.05787</v>
      </c>
      <c r="F134" s="34">
        <v>89.044</v>
      </c>
      <c r="G134" s="34">
        <v>89.704</v>
      </c>
      <c r="H134" s="34">
        <f t="shared" si="5"/>
        <v>93.47156799999999</v>
      </c>
      <c r="I134" s="13">
        <v>90.504</v>
      </c>
      <c r="J134" s="34">
        <f t="shared" si="6"/>
        <v>93.67164</v>
      </c>
      <c r="K134" s="13">
        <v>93.904</v>
      </c>
      <c r="L134" s="34">
        <f t="shared" si="7"/>
        <v>98.31748799999998</v>
      </c>
      <c r="M134" s="34">
        <f t="shared" si="8"/>
        <v>98.50529600000002</v>
      </c>
      <c r="N134" s="34">
        <f t="shared" si="9"/>
        <v>102.44682249599998</v>
      </c>
      <c r="O134" s="34">
        <f t="shared" si="10"/>
        <v>103.23355020800003</v>
      </c>
      <c r="P134" s="34">
        <f t="shared" si="11"/>
        <v>106.13490810585598</v>
      </c>
    </row>
    <row r="135" spans="1:16" s="2" customFormat="1" ht="10.5">
      <c r="A135" s="13" t="s">
        <v>243</v>
      </c>
      <c r="B135" s="51" t="s">
        <v>244</v>
      </c>
      <c r="C135" s="13" t="s">
        <v>358</v>
      </c>
      <c r="D135" s="34">
        <v>0</v>
      </c>
      <c r="E135" s="34">
        <v>0</v>
      </c>
      <c r="F135" s="34">
        <v>1066.031</v>
      </c>
      <c r="G135" s="34">
        <v>118</v>
      </c>
      <c r="H135" s="34">
        <f t="shared" si="5"/>
        <v>122.956</v>
      </c>
      <c r="I135" s="13">
        <v>187</v>
      </c>
      <c r="J135" s="34">
        <f t="shared" si="6"/>
        <v>193.545</v>
      </c>
      <c r="K135" s="13">
        <v>0</v>
      </c>
      <c r="L135" s="34">
        <f t="shared" si="7"/>
        <v>0</v>
      </c>
      <c r="M135" s="34">
        <f t="shared" si="8"/>
        <v>0</v>
      </c>
      <c r="N135" s="34">
        <f t="shared" si="9"/>
        <v>0</v>
      </c>
      <c r="O135" s="34">
        <f t="shared" si="10"/>
        <v>0</v>
      </c>
      <c r="P135" s="34">
        <f t="shared" si="11"/>
        <v>0</v>
      </c>
    </row>
    <row r="136" spans="1:16" s="2" customFormat="1" ht="10.5">
      <c r="A136" s="13" t="s">
        <v>245</v>
      </c>
      <c r="B136" s="51" t="s">
        <v>246</v>
      </c>
      <c r="C136" s="13" t="s">
        <v>358</v>
      </c>
      <c r="D136" s="34">
        <v>484.8</v>
      </c>
      <c r="E136" s="34">
        <v>168</v>
      </c>
      <c r="F136" s="34">
        <v>83</v>
      </c>
      <c r="G136" s="34">
        <v>7.6</v>
      </c>
      <c r="H136" s="34">
        <f t="shared" si="5"/>
        <v>7.9192</v>
      </c>
      <c r="I136" s="34">
        <v>23.7</v>
      </c>
      <c r="J136" s="34">
        <f t="shared" si="6"/>
        <v>24.5295</v>
      </c>
      <c r="K136" s="34">
        <v>6.6</v>
      </c>
      <c r="L136" s="34">
        <f t="shared" si="7"/>
        <v>6.910199999999999</v>
      </c>
      <c r="M136" s="34">
        <f t="shared" si="8"/>
        <v>6.923400000000001</v>
      </c>
      <c r="N136" s="34">
        <f t="shared" si="9"/>
        <v>7.200428399999999</v>
      </c>
      <c r="O136" s="34">
        <f t="shared" si="10"/>
        <v>7.255723200000001</v>
      </c>
      <c r="P136" s="34">
        <f t="shared" si="11"/>
        <v>7.4596438223999995</v>
      </c>
    </row>
    <row r="137" spans="1:16" s="2" customFormat="1" ht="21" customHeight="1">
      <c r="A137" s="13" t="s">
        <v>247</v>
      </c>
      <c r="B137" s="49" t="s">
        <v>360</v>
      </c>
      <c r="C137" s="13" t="s">
        <v>358</v>
      </c>
      <c r="D137" s="34">
        <f>SUM(D138:D149)</f>
        <v>2951.51674</v>
      </c>
      <c r="E137" s="34">
        <f>SUM(E138:E149)</f>
        <v>1870.51501</v>
      </c>
      <c r="F137" s="34">
        <f>SUM(F138:F149)</f>
        <v>4781.04666</v>
      </c>
      <c r="G137" s="34">
        <f>SUM(G138:G149)</f>
        <v>2329.154</v>
      </c>
      <c r="H137" s="34">
        <f t="shared" si="5"/>
        <v>2426.9784680000002</v>
      </c>
      <c r="I137" s="34">
        <f>SUM(I138:I149)</f>
        <v>2292.204</v>
      </c>
      <c r="J137" s="34">
        <f t="shared" si="6"/>
        <v>2372.43114</v>
      </c>
      <c r="K137" s="34">
        <f>SUM(K138:K149)</f>
        <v>2247.304</v>
      </c>
      <c r="L137" s="34">
        <f t="shared" si="7"/>
        <v>2352.927288</v>
      </c>
      <c r="M137" s="34">
        <f t="shared" si="8"/>
        <v>2357.4218960000003</v>
      </c>
      <c r="N137" s="34">
        <f t="shared" si="9"/>
        <v>2451.750234096</v>
      </c>
      <c r="O137" s="34">
        <f t="shared" si="10"/>
        <v>2470.5781470080005</v>
      </c>
      <c r="P137" s="34">
        <f t="shared" si="11"/>
        <v>2540.013242523456</v>
      </c>
    </row>
    <row r="138" spans="1:16" s="2" customFormat="1" ht="10.5">
      <c r="A138" s="13" t="s">
        <v>248</v>
      </c>
      <c r="B138" s="51" t="s">
        <v>249</v>
      </c>
      <c r="C138" s="13" t="s">
        <v>358</v>
      </c>
      <c r="D138" s="34">
        <v>1065.25404</v>
      </c>
      <c r="E138" s="34">
        <v>1003.34437</v>
      </c>
      <c r="F138" s="34">
        <v>906.70756</v>
      </c>
      <c r="G138" s="34">
        <v>1058.143</v>
      </c>
      <c r="H138" s="34">
        <f t="shared" si="5"/>
        <v>1102.585006</v>
      </c>
      <c r="I138" s="34">
        <v>1113.9</v>
      </c>
      <c r="J138" s="34">
        <f t="shared" si="6"/>
        <v>1152.8865</v>
      </c>
      <c r="K138" s="34">
        <v>1113.9</v>
      </c>
      <c r="L138" s="34">
        <f t="shared" si="7"/>
        <v>1166.2533</v>
      </c>
      <c r="M138" s="34">
        <f t="shared" si="8"/>
        <v>1168.4811000000002</v>
      </c>
      <c r="N138" s="34">
        <f t="shared" si="9"/>
        <v>1215.2359386</v>
      </c>
      <c r="O138" s="34">
        <f t="shared" si="10"/>
        <v>1224.5681928000004</v>
      </c>
      <c r="P138" s="34">
        <f t="shared" si="11"/>
        <v>1258.9844323896</v>
      </c>
    </row>
    <row r="139" spans="1:16" s="2" customFormat="1" ht="10.5">
      <c r="A139" s="13" t="s">
        <v>250</v>
      </c>
      <c r="B139" s="51" t="s">
        <v>251</v>
      </c>
      <c r="C139" s="13" t="s">
        <v>358</v>
      </c>
      <c r="D139" s="34">
        <v>65.56874</v>
      </c>
      <c r="E139" s="34">
        <v>80.97487</v>
      </c>
      <c r="F139" s="34">
        <v>88.9</v>
      </c>
      <c r="G139" s="34">
        <v>89.6</v>
      </c>
      <c r="H139" s="34">
        <f t="shared" si="5"/>
        <v>93.36319999999999</v>
      </c>
      <c r="I139" s="34">
        <v>90.4</v>
      </c>
      <c r="J139" s="34">
        <f t="shared" si="6"/>
        <v>93.564</v>
      </c>
      <c r="K139" s="34">
        <v>93.8</v>
      </c>
      <c r="L139" s="34">
        <f t="shared" si="7"/>
        <v>98.20859999999999</v>
      </c>
      <c r="M139" s="34">
        <f t="shared" si="8"/>
        <v>98.39620000000001</v>
      </c>
      <c r="N139" s="34">
        <f t="shared" si="9"/>
        <v>102.3333612</v>
      </c>
      <c r="O139" s="34">
        <f t="shared" si="10"/>
        <v>103.11921760000001</v>
      </c>
      <c r="P139" s="34">
        <f t="shared" si="11"/>
        <v>106.01736220320001</v>
      </c>
    </row>
    <row r="140" spans="1:16" s="2" customFormat="1" ht="10.5" customHeight="1">
      <c r="A140" s="11" t="s">
        <v>252</v>
      </c>
      <c r="B140" s="52" t="s">
        <v>344</v>
      </c>
      <c r="C140" s="13" t="s">
        <v>358</v>
      </c>
      <c r="D140" s="47">
        <v>0</v>
      </c>
      <c r="E140" s="47">
        <v>1</v>
      </c>
      <c r="F140" s="47">
        <v>1</v>
      </c>
      <c r="G140" s="47">
        <v>3</v>
      </c>
      <c r="H140" s="34">
        <f t="shared" si="5"/>
        <v>3.1260000000000003</v>
      </c>
      <c r="I140" s="47">
        <v>3</v>
      </c>
      <c r="J140" s="34">
        <f t="shared" si="6"/>
        <v>3.1049999999999995</v>
      </c>
      <c r="K140" s="47">
        <v>3</v>
      </c>
      <c r="L140" s="34">
        <f t="shared" si="7"/>
        <v>3.141</v>
      </c>
      <c r="M140" s="34">
        <f t="shared" si="8"/>
        <v>3.1470000000000002</v>
      </c>
      <c r="N140" s="34">
        <f t="shared" si="9"/>
        <v>3.2729220000000003</v>
      </c>
      <c r="O140" s="34">
        <f t="shared" si="10"/>
        <v>3.2980560000000003</v>
      </c>
      <c r="P140" s="34">
        <f t="shared" si="11"/>
        <v>3.3907471920000005</v>
      </c>
    </row>
    <row r="141" spans="1:16" s="2" customFormat="1" ht="10.5">
      <c r="A141" s="13" t="s">
        <v>253</v>
      </c>
      <c r="B141" s="51" t="s">
        <v>254</v>
      </c>
      <c r="C141" s="13" t="s">
        <v>358</v>
      </c>
      <c r="D141" s="34">
        <v>421.9</v>
      </c>
      <c r="E141" s="34">
        <v>440.49898</v>
      </c>
      <c r="F141" s="34">
        <v>862.0955</v>
      </c>
      <c r="G141" s="34">
        <v>686.85</v>
      </c>
      <c r="H141" s="34">
        <f t="shared" si="5"/>
        <v>715.6977</v>
      </c>
      <c r="I141" s="34">
        <v>668.5</v>
      </c>
      <c r="J141" s="34">
        <f t="shared" si="6"/>
        <v>691.8974999999999</v>
      </c>
      <c r="K141" s="34">
        <v>859.7</v>
      </c>
      <c r="L141" s="34">
        <f t="shared" si="7"/>
        <v>900.1059</v>
      </c>
      <c r="M141" s="34">
        <f t="shared" si="8"/>
        <v>901.8253000000002</v>
      </c>
      <c r="N141" s="34">
        <f t="shared" si="9"/>
        <v>937.9103478000001</v>
      </c>
      <c r="O141" s="34">
        <f t="shared" si="10"/>
        <v>945.1129144000002</v>
      </c>
      <c r="P141" s="34">
        <f t="shared" si="11"/>
        <v>971.6751203208001</v>
      </c>
    </row>
    <row r="142" spans="1:16" s="2" customFormat="1" ht="10.5">
      <c r="A142" s="13" t="s">
        <v>255</v>
      </c>
      <c r="B142" s="51" t="s">
        <v>256</v>
      </c>
      <c r="C142" s="13" t="s">
        <v>358</v>
      </c>
      <c r="D142" s="34">
        <v>296.01022</v>
      </c>
      <c r="E142" s="34">
        <v>165.32379</v>
      </c>
      <c r="F142" s="34">
        <v>2129.07693</v>
      </c>
      <c r="G142" s="34">
        <v>215.561</v>
      </c>
      <c r="H142" s="34">
        <f t="shared" si="5"/>
        <v>224.614562</v>
      </c>
      <c r="I142" s="34">
        <v>139.804</v>
      </c>
      <c r="J142" s="34">
        <f t="shared" si="6"/>
        <v>144.69714</v>
      </c>
      <c r="K142" s="34">
        <v>86.904</v>
      </c>
      <c r="L142" s="34">
        <f t="shared" si="7"/>
        <v>90.98848799999999</v>
      </c>
      <c r="M142" s="34">
        <f t="shared" si="8"/>
        <v>91.16229600000001</v>
      </c>
      <c r="N142" s="34">
        <f t="shared" si="9"/>
        <v>94.81000449599999</v>
      </c>
      <c r="O142" s="34">
        <f t="shared" si="10"/>
        <v>95.53808620800001</v>
      </c>
      <c r="P142" s="34">
        <f t="shared" si="11"/>
        <v>98.22316465785599</v>
      </c>
    </row>
    <row r="143" spans="1:16" s="2" customFormat="1" ht="10.5">
      <c r="A143" s="13" t="s">
        <v>257</v>
      </c>
      <c r="B143" s="51" t="s">
        <v>258</v>
      </c>
      <c r="C143" s="13" t="s">
        <v>358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s="2" customFormat="1" ht="10.5">
      <c r="A144" s="13" t="s">
        <v>259</v>
      </c>
      <c r="B144" s="51" t="s">
        <v>260</v>
      </c>
      <c r="C144" s="13" t="s">
        <v>358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s="2" customFormat="1" ht="10.5">
      <c r="A145" s="13" t="s">
        <v>261</v>
      </c>
      <c r="B145" s="51" t="s">
        <v>262</v>
      </c>
      <c r="C145" s="13" t="s">
        <v>358</v>
      </c>
      <c r="D145" s="34">
        <v>1090.58374</v>
      </c>
      <c r="E145" s="34">
        <v>168.373</v>
      </c>
      <c r="F145" s="34">
        <v>783.26667</v>
      </c>
      <c r="G145" s="34">
        <v>256</v>
      </c>
      <c r="H145" s="34">
        <f t="shared" si="5"/>
        <v>266.752</v>
      </c>
      <c r="I145" s="34">
        <v>256.6</v>
      </c>
      <c r="J145" s="34">
        <f t="shared" si="6"/>
        <v>265.581</v>
      </c>
      <c r="K145" s="34">
        <v>70</v>
      </c>
      <c r="L145" s="34">
        <f t="shared" si="7"/>
        <v>73.28999999999999</v>
      </c>
      <c r="M145" s="34">
        <f t="shared" si="8"/>
        <v>73.43</v>
      </c>
      <c r="N145" s="34">
        <f t="shared" si="9"/>
        <v>76.36818</v>
      </c>
      <c r="O145" s="34">
        <f t="shared" si="10"/>
        <v>76.95464000000001</v>
      </c>
      <c r="P145" s="34">
        <f t="shared" si="11"/>
        <v>79.11743448</v>
      </c>
    </row>
    <row r="146" spans="1:16" s="2" customFormat="1" ht="10.5">
      <c r="A146" s="13" t="s">
        <v>263</v>
      </c>
      <c r="B146" s="51" t="s">
        <v>264</v>
      </c>
      <c r="C146" s="13" t="s">
        <v>358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6" s="2" customFormat="1" ht="10.5">
      <c r="A147" s="13" t="s">
        <v>265</v>
      </c>
      <c r="B147" s="51" t="s">
        <v>266</v>
      </c>
      <c r="C147" s="13" t="s">
        <v>358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6" s="2" customFormat="1" ht="10.5">
      <c r="A148" s="13" t="s">
        <v>267</v>
      </c>
      <c r="B148" s="51" t="s">
        <v>268</v>
      </c>
      <c r="C148" s="13" t="s">
        <v>358</v>
      </c>
      <c r="D148" s="34">
        <v>12.2</v>
      </c>
      <c r="E148" s="34">
        <v>11</v>
      </c>
      <c r="F148" s="34">
        <v>10</v>
      </c>
      <c r="G148" s="34">
        <v>20</v>
      </c>
      <c r="H148" s="34">
        <f t="shared" si="5"/>
        <v>20.84</v>
      </c>
      <c r="I148" s="34">
        <v>20</v>
      </c>
      <c r="J148" s="34">
        <f t="shared" si="6"/>
        <v>20.7</v>
      </c>
      <c r="K148" s="34">
        <v>20</v>
      </c>
      <c r="L148" s="34">
        <f t="shared" si="7"/>
        <v>20.939999999999998</v>
      </c>
      <c r="M148" s="34">
        <f t="shared" si="8"/>
        <v>20.980000000000004</v>
      </c>
      <c r="N148" s="34">
        <f t="shared" si="9"/>
        <v>21.81948</v>
      </c>
      <c r="O148" s="34">
        <f t="shared" si="10"/>
        <v>21.987040000000004</v>
      </c>
      <c r="P148" s="34">
        <f t="shared" si="11"/>
        <v>22.60498128</v>
      </c>
    </row>
    <row r="149" spans="1:16" s="2" customFormat="1" ht="10.5">
      <c r="A149" s="13" t="s">
        <v>269</v>
      </c>
      <c r="B149" s="51" t="s">
        <v>270</v>
      </c>
      <c r="C149" s="13" t="s">
        <v>358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s="2" customFormat="1" ht="10.5">
      <c r="A150" s="13" t="s">
        <v>271</v>
      </c>
      <c r="B150" s="51" t="s">
        <v>272</v>
      </c>
      <c r="C150" s="13" t="s">
        <v>358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s="2" customFormat="1" ht="21" customHeight="1">
      <c r="A151" s="13" t="s">
        <v>273</v>
      </c>
      <c r="B151" s="49" t="s">
        <v>357</v>
      </c>
      <c r="C151" s="13" t="s">
        <v>358</v>
      </c>
      <c r="D151" s="34">
        <f>D118-D137</f>
        <v>-287.4651100000001</v>
      </c>
      <c r="E151" s="34">
        <f>E118-E137</f>
        <v>157.87254999999982</v>
      </c>
      <c r="F151" s="34">
        <f>F118-F137</f>
        <v>-250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s="2" customFormat="1" ht="10.5">
      <c r="A152" s="13" t="s">
        <v>274</v>
      </c>
      <c r="B152" s="53" t="s">
        <v>275</v>
      </c>
      <c r="C152" s="13" t="s">
        <v>358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s="2" customFormat="1" ht="21" customHeight="1">
      <c r="A153" s="13" t="s">
        <v>276</v>
      </c>
      <c r="B153" s="54" t="s">
        <v>277</v>
      </c>
      <c r="C153" s="13" t="s">
        <v>358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s="2" customFormat="1" ht="10.5">
      <c r="A154" s="22"/>
      <c r="B154" s="25" t="s">
        <v>278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s="2" customFormat="1" ht="10.5">
      <c r="A155" s="13" t="s">
        <v>279</v>
      </c>
      <c r="B155" s="23" t="s">
        <v>280</v>
      </c>
      <c r="C155" s="13" t="s">
        <v>140</v>
      </c>
      <c r="D155" s="13">
        <v>98</v>
      </c>
      <c r="E155" s="13">
        <v>96.5</v>
      </c>
      <c r="F155" s="13">
        <v>100.8</v>
      </c>
      <c r="G155" s="13">
        <v>101.3</v>
      </c>
      <c r="H155" s="13">
        <v>103.1</v>
      </c>
      <c r="I155" s="13">
        <v>102.3</v>
      </c>
      <c r="J155" s="13">
        <v>104</v>
      </c>
      <c r="K155" s="13">
        <v>101.3</v>
      </c>
      <c r="L155" s="13">
        <v>102.7</v>
      </c>
      <c r="M155" s="13">
        <v>101.7</v>
      </c>
      <c r="N155" s="13">
        <v>103.3</v>
      </c>
      <c r="O155" s="13">
        <v>101.4</v>
      </c>
      <c r="P155" s="13">
        <v>103.1</v>
      </c>
    </row>
    <row r="156" spans="1:16" s="2" customFormat="1" ht="30.75" customHeight="1">
      <c r="A156" s="13" t="s">
        <v>281</v>
      </c>
      <c r="B156" s="24" t="s">
        <v>282</v>
      </c>
      <c r="C156" s="13" t="s">
        <v>336</v>
      </c>
      <c r="D156" s="34">
        <v>8779</v>
      </c>
      <c r="E156" s="34">
        <v>8741</v>
      </c>
      <c r="F156" s="34">
        <v>9538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s="2" customFormat="1" ht="10.5">
      <c r="A157" s="13" t="s">
        <v>283</v>
      </c>
      <c r="B157" s="31" t="s">
        <v>284</v>
      </c>
      <c r="C157" s="13" t="s">
        <v>336</v>
      </c>
      <c r="D157" s="34">
        <v>9303</v>
      </c>
      <c r="E157" s="34">
        <v>9248</v>
      </c>
      <c r="F157" s="34">
        <v>10134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s="2" customFormat="1" ht="10.5">
      <c r="A158" s="13" t="s">
        <v>285</v>
      </c>
      <c r="B158" s="31" t="s">
        <v>286</v>
      </c>
      <c r="C158" s="13" t="s">
        <v>336</v>
      </c>
      <c r="D158" s="34">
        <v>7134</v>
      </c>
      <c r="E158" s="34">
        <v>7101</v>
      </c>
      <c r="F158" s="34">
        <v>7785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s="2" customFormat="1" ht="10.5">
      <c r="A159" s="13" t="s">
        <v>287</v>
      </c>
      <c r="B159" s="31" t="s">
        <v>288</v>
      </c>
      <c r="C159" s="13" t="s">
        <v>336</v>
      </c>
      <c r="D159" s="34">
        <v>8916</v>
      </c>
      <c r="E159" s="34">
        <v>8930</v>
      </c>
      <c r="F159" s="34">
        <v>9541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s="2" customFormat="1" ht="21" customHeight="1">
      <c r="A160" s="13" t="s">
        <v>289</v>
      </c>
      <c r="B160" s="24" t="s">
        <v>290</v>
      </c>
      <c r="C160" s="13" t="s">
        <v>192</v>
      </c>
      <c r="D160" s="13">
        <v>20</v>
      </c>
      <c r="E160" s="13">
        <v>20</v>
      </c>
      <c r="F160" s="13">
        <v>20</v>
      </c>
      <c r="G160" s="13">
        <v>20</v>
      </c>
      <c r="H160" s="13">
        <v>19.5</v>
      </c>
      <c r="I160" s="13">
        <v>19.5</v>
      </c>
      <c r="J160" s="13">
        <v>19</v>
      </c>
      <c r="K160" s="13">
        <v>19</v>
      </c>
      <c r="L160" s="13">
        <v>18.5</v>
      </c>
      <c r="M160" s="13">
        <v>18.5</v>
      </c>
      <c r="N160" s="13">
        <v>18</v>
      </c>
      <c r="O160" s="13">
        <v>18</v>
      </c>
      <c r="P160" s="13">
        <v>17.5</v>
      </c>
    </row>
    <row r="161" spans="1:16" s="2" customFormat="1" ht="10.5">
      <c r="A161" s="22"/>
      <c r="B161" s="25" t="s">
        <v>291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s="2" customFormat="1" ht="10.5">
      <c r="A162" s="13" t="s">
        <v>292</v>
      </c>
      <c r="B162" s="23" t="s">
        <v>293</v>
      </c>
      <c r="C162" s="13" t="s">
        <v>350</v>
      </c>
      <c r="D162" s="13">
        <v>494</v>
      </c>
      <c r="E162" s="13">
        <v>494</v>
      </c>
      <c r="F162" s="13">
        <v>494</v>
      </c>
      <c r="G162" s="13">
        <v>492</v>
      </c>
      <c r="H162" s="13">
        <v>494</v>
      </c>
      <c r="I162" s="13">
        <v>492</v>
      </c>
      <c r="J162" s="13">
        <v>493</v>
      </c>
      <c r="K162" s="13">
        <v>493</v>
      </c>
      <c r="L162" s="13">
        <v>494</v>
      </c>
      <c r="M162" s="13">
        <v>492</v>
      </c>
      <c r="N162" s="13">
        <v>493</v>
      </c>
      <c r="O162" s="13">
        <v>493</v>
      </c>
      <c r="P162" s="13">
        <v>494</v>
      </c>
    </row>
    <row r="163" spans="1:16" s="2" customFormat="1" ht="21">
      <c r="A163" s="13" t="s">
        <v>294</v>
      </c>
      <c r="B163" s="24" t="s">
        <v>295</v>
      </c>
      <c r="C163" s="13" t="s">
        <v>350</v>
      </c>
      <c r="D163" s="13">
        <v>157</v>
      </c>
      <c r="E163" s="13">
        <v>157</v>
      </c>
      <c r="F163" s="13">
        <v>160</v>
      </c>
      <c r="G163" s="13">
        <v>160</v>
      </c>
      <c r="H163" s="13">
        <v>161</v>
      </c>
      <c r="I163" s="13">
        <v>161</v>
      </c>
      <c r="J163" s="13">
        <v>162</v>
      </c>
      <c r="K163" s="13">
        <v>162</v>
      </c>
      <c r="L163" s="13">
        <v>163</v>
      </c>
      <c r="M163" s="13">
        <v>163</v>
      </c>
      <c r="N163" s="13">
        <v>164</v>
      </c>
      <c r="O163" s="13">
        <v>164</v>
      </c>
      <c r="P163" s="13">
        <v>165</v>
      </c>
    </row>
    <row r="164" spans="1:16" s="2" customFormat="1" ht="21">
      <c r="A164" s="13" t="s">
        <v>296</v>
      </c>
      <c r="B164" s="24" t="s">
        <v>297</v>
      </c>
      <c r="C164" s="13" t="s">
        <v>298</v>
      </c>
      <c r="D164" s="13">
        <v>14500</v>
      </c>
      <c r="E164" s="13">
        <v>14800</v>
      </c>
      <c r="F164" s="13">
        <v>15500</v>
      </c>
      <c r="G164" s="13">
        <v>15577.5</v>
      </c>
      <c r="H164" s="34">
        <v>15800</v>
      </c>
      <c r="I164" s="35">
        <f>G164*I165%</f>
        <v>15733.275</v>
      </c>
      <c r="J164" s="35">
        <f>H164*J165%</f>
        <v>16432</v>
      </c>
      <c r="K164" s="35">
        <f aca="true" t="shared" si="12" ref="K164:P164">I164*K165%</f>
        <v>16047.9405</v>
      </c>
      <c r="L164" s="35">
        <f t="shared" si="12"/>
        <v>17089.28</v>
      </c>
      <c r="M164" s="35">
        <f t="shared" si="12"/>
        <v>16449.1390125</v>
      </c>
      <c r="N164" s="35">
        <f t="shared" si="12"/>
        <v>17858.297599999998</v>
      </c>
      <c r="O164" s="35">
        <f t="shared" si="12"/>
        <v>16942.613182875</v>
      </c>
      <c r="P164" s="35">
        <f t="shared" si="12"/>
        <v>18751.21248</v>
      </c>
    </row>
    <row r="165" spans="1:16" s="2" customFormat="1" ht="21">
      <c r="A165" s="13" t="s">
        <v>299</v>
      </c>
      <c r="B165" s="24" t="s">
        <v>300</v>
      </c>
      <c r="C165" s="13" t="s">
        <v>140</v>
      </c>
      <c r="D165" s="13">
        <v>102.2</v>
      </c>
      <c r="E165" s="13">
        <v>102.07</v>
      </c>
      <c r="F165" s="13">
        <v>104.73</v>
      </c>
      <c r="G165" s="13">
        <v>100.5</v>
      </c>
      <c r="H165" s="13">
        <v>101.93</v>
      </c>
      <c r="I165" s="13">
        <v>101</v>
      </c>
      <c r="J165" s="13">
        <v>104</v>
      </c>
      <c r="K165" s="13">
        <v>102</v>
      </c>
      <c r="L165" s="13">
        <v>104</v>
      </c>
      <c r="M165" s="13">
        <v>102.5</v>
      </c>
      <c r="N165" s="13">
        <v>104.5</v>
      </c>
      <c r="O165" s="13">
        <v>103</v>
      </c>
      <c r="P165" s="13">
        <v>105</v>
      </c>
    </row>
    <row r="166" spans="1:16" s="2" customFormat="1" ht="30.75" customHeight="1">
      <c r="A166" s="13" t="s">
        <v>301</v>
      </c>
      <c r="B166" s="24" t="s">
        <v>302</v>
      </c>
      <c r="C166" s="13" t="s">
        <v>298</v>
      </c>
      <c r="D166" s="13">
        <v>14500</v>
      </c>
      <c r="E166" s="13">
        <v>14800</v>
      </c>
      <c r="F166" s="13">
        <v>15500</v>
      </c>
      <c r="G166" s="13">
        <v>15577.5</v>
      </c>
      <c r="H166" s="34">
        <v>15800</v>
      </c>
      <c r="I166" s="35">
        <f aca="true" t="shared" si="13" ref="I166:P166">G166*I167%</f>
        <v>15733.275</v>
      </c>
      <c r="J166" s="35">
        <f t="shared" si="13"/>
        <v>16432</v>
      </c>
      <c r="K166" s="35">
        <f t="shared" si="13"/>
        <v>16047.9405</v>
      </c>
      <c r="L166" s="35">
        <f t="shared" si="13"/>
        <v>17089.28</v>
      </c>
      <c r="M166" s="35">
        <f t="shared" si="13"/>
        <v>16449.1390125</v>
      </c>
      <c r="N166" s="35">
        <f t="shared" si="13"/>
        <v>17858.297599999998</v>
      </c>
      <c r="O166" s="35">
        <f t="shared" si="13"/>
        <v>16942.613182875</v>
      </c>
      <c r="P166" s="35">
        <f t="shared" si="13"/>
        <v>18751.21248</v>
      </c>
    </row>
    <row r="167" spans="1:16" s="2" customFormat="1" ht="30.75" customHeight="1">
      <c r="A167" s="13" t="s">
        <v>303</v>
      </c>
      <c r="B167" s="24" t="s">
        <v>304</v>
      </c>
      <c r="C167" s="13" t="s">
        <v>140</v>
      </c>
      <c r="D167" s="13">
        <v>102.2</v>
      </c>
      <c r="E167" s="13">
        <v>102.07</v>
      </c>
      <c r="F167" s="13">
        <v>104.73</v>
      </c>
      <c r="G167" s="13">
        <v>100.5</v>
      </c>
      <c r="H167" s="13">
        <v>101.93</v>
      </c>
      <c r="I167" s="13">
        <v>101</v>
      </c>
      <c r="J167" s="13">
        <v>104</v>
      </c>
      <c r="K167" s="13">
        <v>102</v>
      </c>
      <c r="L167" s="13">
        <v>104</v>
      </c>
      <c r="M167" s="13">
        <v>102.5</v>
      </c>
      <c r="N167" s="13">
        <v>104.5</v>
      </c>
      <c r="O167" s="13">
        <v>103</v>
      </c>
      <c r="P167" s="13">
        <v>105</v>
      </c>
    </row>
    <row r="168" spans="1:16" s="2" customFormat="1" ht="10.5">
      <c r="A168" s="13" t="s">
        <v>305</v>
      </c>
      <c r="B168" s="23" t="s">
        <v>306</v>
      </c>
      <c r="C168" s="13" t="s">
        <v>140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s="2" customFormat="1" ht="10.5">
      <c r="A169" s="13" t="s">
        <v>307</v>
      </c>
      <c r="B169" s="23" t="s">
        <v>308</v>
      </c>
      <c r="C169" s="13" t="s">
        <v>57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s="2" customFormat="1" ht="10.5">
      <c r="A170" s="13" t="s">
        <v>309</v>
      </c>
      <c r="B170" s="23" t="s">
        <v>310</v>
      </c>
      <c r="C170" s="13" t="s">
        <v>337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s="2" customFormat="1" ht="10.5">
      <c r="A171" s="13" t="s">
        <v>311</v>
      </c>
      <c r="B171" s="23" t="s">
        <v>312</v>
      </c>
      <c r="C171" s="13" t="s">
        <v>192</v>
      </c>
      <c r="D171" s="13">
        <v>0.3</v>
      </c>
      <c r="E171" s="13">
        <v>0.27</v>
      </c>
      <c r="F171" s="13">
        <v>0.27</v>
      </c>
      <c r="G171" s="13">
        <v>0.27</v>
      </c>
      <c r="H171" s="13">
        <v>0.26</v>
      </c>
      <c r="I171" s="13">
        <v>0.26</v>
      </c>
      <c r="J171" s="13">
        <v>0.25</v>
      </c>
      <c r="K171" s="13">
        <v>0.25</v>
      </c>
      <c r="L171" s="13">
        <v>0.24</v>
      </c>
      <c r="M171" s="13">
        <v>0.24</v>
      </c>
      <c r="N171" s="13">
        <v>0.23</v>
      </c>
      <c r="O171" s="13">
        <v>0.23</v>
      </c>
      <c r="P171" s="13">
        <v>0.22</v>
      </c>
    </row>
    <row r="172" spans="1:16" s="2" customFormat="1" ht="10.5">
      <c r="A172" s="13" t="s">
        <v>313</v>
      </c>
      <c r="B172" s="23" t="s">
        <v>314</v>
      </c>
      <c r="C172" s="13" t="s">
        <v>350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s="2" customFormat="1" ht="21" customHeight="1">
      <c r="A173" s="13" t="s">
        <v>315</v>
      </c>
      <c r="B173" s="24" t="s">
        <v>316</v>
      </c>
      <c r="C173" s="13" t="s">
        <v>350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s="2" customFormat="1" ht="10.5">
      <c r="A174" s="13" t="s">
        <v>317</v>
      </c>
      <c r="B174" s="23" t="s">
        <v>318</v>
      </c>
      <c r="C174" s="13" t="s">
        <v>333</v>
      </c>
      <c r="D174" s="35">
        <f>D163*D164*12/1000000</f>
        <v>27.318</v>
      </c>
      <c r="E174" s="35">
        <f aca="true" t="shared" si="14" ref="E174:P174">E163*E164*12/1000000</f>
        <v>27.8832</v>
      </c>
      <c r="F174" s="35">
        <f t="shared" si="14"/>
        <v>29.76</v>
      </c>
      <c r="G174" s="35">
        <f t="shared" si="14"/>
        <v>29.9088</v>
      </c>
      <c r="H174" s="35">
        <f t="shared" si="14"/>
        <v>30.5256</v>
      </c>
      <c r="I174" s="35">
        <f t="shared" si="14"/>
        <v>30.396687299999996</v>
      </c>
      <c r="J174" s="35">
        <f t="shared" si="14"/>
        <v>31.943808</v>
      </c>
      <c r="K174" s="35">
        <f t="shared" si="14"/>
        <v>31.197196332</v>
      </c>
      <c r="L174" s="35">
        <f t="shared" si="14"/>
        <v>33.42663167999999</v>
      </c>
      <c r="M174" s="35">
        <f t="shared" si="14"/>
        <v>32.17451590845</v>
      </c>
      <c r="N174" s="35">
        <f t="shared" si="14"/>
        <v>35.145129676799996</v>
      </c>
      <c r="O174" s="35">
        <f t="shared" si="14"/>
        <v>33.343062743898</v>
      </c>
      <c r="P174" s="35">
        <f t="shared" si="14"/>
        <v>37.12740071039999</v>
      </c>
    </row>
    <row r="175" spans="1:16" s="2" customFormat="1" ht="10.5">
      <c r="A175" s="13" t="s">
        <v>319</v>
      </c>
      <c r="B175" s="23" t="s">
        <v>343</v>
      </c>
      <c r="C175" s="13" t="s">
        <v>140</v>
      </c>
      <c r="D175" s="13">
        <v>102.2</v>
      </c>
      <c r="E175" s="13">
        <v>102.07</v>
      </c>
      <c r="F175" s="13">
        <v>104.73</v>
      </c>
      <c r="G175" s="13">
        <v>100.5</v>
      </c>
      <c r="H175" s="13">
        <v>101.93</v>
      </c>
      <c r="I175" s="13">
        <v>101</v>
      </c>
      <c r="J175" s="13">
        <v>104</v>
      </c>
      <c r="K175" s="13">
        <v>102</v>
      </c>
      <c r="L175" s="13">
        <v>104</v>
      </c>
      <c r="M175" s="13">
        <v>102.5</v>
      </c>
      <c r="N175" s="13">
        <v>104.5</v>
      </c>
      <c r="O175" s="13">
        <v>103</v>
      </c>
      <c r="P175" s="13">
        <v>105</v>
      </c>
    </row>
    <row r="176" spans="1:16" s="2" customFormat="1" ht="10.5">
      <c r="A176" s="22"/>
      <c r="B176" s="25" t="s">
        <v>320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s="2" customFormat="1" ht="10.5">
      <c r="A177" s="13" t="s">
        <v>321</v>
      </c>
      <c r="B177" s="23" t="s">
        <v>322</v>
      </c>
      <c r="C177" s="13" t="s">
        <v>338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s="2" customFormat="1" ht="10.5">
      <c r="A178" s="13" t="s">
        <v>323</v>
      </c>
      <c r="B178" s="23" t="s">
        <v>324</v>
      </c>
      <c r="C178" s="13" t="s">
        <v>140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s="2" customFormat="1" ht="10.5">
      <c r="A179" s="13" t="s">
        <v>325</v>
      </c>
      <c r="B179" s="23" t="s">
        <v>326</v>
      </c>
      <c r="C179" s="13" t="s">
        <v>338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s="2" customFormat="1" ht="10.5">
      <c r="A180" s="22"/>
      <c r="B180" s="25" t="s">
        <v>327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s="2" customFormat="1" ht="21">
      <c r="A181" s="13" t="s">
        <v>328</v>
      </c>
      <c r="B181" s="24" t="s">
        <v>329</v>
      </c>
      <c r="C181" s="13" t="s">
        <v>140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s="2" customFormat="1" ht="12.75">
      <c r="A182" s="45" t="s">
        <v>348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</row>
    <row r="183" spans="1:16" s="4" customFormat="1" ht="12.75">
      <c r="A183" s="42" t="s">
        <v>332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</row>
    <row r="184" spans="1:16" ht="12.75">
      <c r="A184" s="42" t="s">
        <v>349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</row>
  </sheetData>
  <sheetProtection/>
  <mergeCells count="11">
    <mergeCell ref="A184:P184"/>
    <mergeCell ref="A183:P183"/>
    <mergeCell ref="A182:P182"/>
    <mergeCell ref="A3:P3"/>
    <mergeCell ref="A5:P5"/>
    <mergeCell ref="G8:H8"/>
    <mergeCell ref="I8:J8"/>
    <mergeCell ref="O8:P8"/>
    <mergeCell ref="G7:P7"/>
    <mergeCell ref="K8:L8"/>
    <mergeCell ref="M8:N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2019-04-25T13:33:27Z</cp:lastPrinted>
  <dcterms:created xsi:type="dcterms:W3CDTF">2018-10-15T12:06:40Z</dcterms:created>
  <dcterms:modified xsi:type="dcterms:W3CDTF">2019-11-22T07:05:15Z</dcterms:modified>
  <cp:category/>
  <cp:version/>
  <cp:contentType/>
  <cp:contentStatus/>
</cp:coreProperties>
</file>