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3935" activeTab="0"/>
  </bookViews>
  <sheets>
    <sheet name="стр.1_6" sheetId="1" r:id="rId1"/>
  </sheets>
  <definedNames>
    <definedName name="_xlnm.Print_Titles" localSheetId="0">'стр.1_6'!$7:$9</definedName>
    <definedName name="_xlnm.Print_Area" localSheetId="0">'стр.1_6'!$A$1:$P$184</definedName>
  </definedNames>
  <calcPr fullCalcOnLoad="1"/>
</workbook>
</file>

<file path=xl/sharedStrings.xml><?xml version="1.0" encoding="utf-8"?>
<sst xmlns="http://schemas.openxmlformats.org/spreadsheetml/2006/main" count="508" uniqueCount="363">
  <si>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</si>
  <si>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</si>
  <si>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</si>
  <si>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</si>
  <si>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</si>
  <si>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</si>
  <si>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</si>
  <si>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</si>
  <si>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</si>
  <si>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</si>
  <si>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</si>
  <si>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</si>
  <si>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</si>
  <si>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</si>
  <si>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</si>
  <si>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</si>
  <si>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</si>
  <si>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</si>
  <si>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</si>
  <si>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</si>
  <si>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</si>
  <si>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</si>
  <si>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</si>
  <si>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</si>
  <si>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</si>
  <si>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</si>
  <si>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</si>
  <si>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</si>
  <si>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</si>
  <si>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</si>
  <si>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</si>
  <si>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</si>
  <si>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</si>
  <si>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</si>
  <si>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</si>
  <si>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</si>
  <si>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</si>
  <si>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</si>
  <si>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</si>
  <si>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</si>
  <si>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</si>
  <si>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</si>
  <si>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</si>
  <si>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</si>
  <si>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</si>
  <si>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</si>
  <si>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</si>
  <si>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</si>
  <si>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</si>
  <si>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</si>
  <si>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</si>
  <si>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</si>
  <si>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</si>
  <si>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</si>
  <si>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</si>
  <si>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</si>
  <si>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</si>
  <si>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</si>
  <si>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</si>
  <si>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</si>
  <si>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</si>
  <si>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</si>
  <si>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</si>
  <si>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</si>
  <si>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</si>
  <si>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</si>
  <si>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</si>
  <si>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</si>
  <si>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</si>
  <si>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</si>
  <si>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</si>
  <si>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</si>
  <si>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</si>
  <si>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</si>
  <si>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</si>
  <si>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</si>
  <si>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</si>
  <si>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</si>
  <si>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</si>
  <si>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</si>
  <si>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</si>
  <si>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</si>
  <si>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</si>
  <si>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</si>
  <si>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</si>
  <si>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</si>
  <si>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</si>
  <si>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</si>
  <si>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</si>
  <si>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</si>
  <si>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</si>
  <si>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</si>
  <si>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</si>
  <si>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</si>
  <si>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</si>
  <si>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</si>
  <si>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</si>
  <si>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</si>
  <si>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</si>
  <si>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</si>
  <si>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</si>
  <si>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</si>
  <si>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</si>
  <si>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</si>
  <si>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</si>
  <si>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</si>
  <si>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</si>
  <si>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</si>
  <si>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</si>
  <si>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</si>
  <si>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</si>
  <si>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</si>
  <si>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</si>
  <si>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</si>
  <si>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</si>
  <si>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</si>
  <si>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</si>
  <si>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</si>
  <si>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</si>
  <si>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</si>
  <si>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</si>
  <si>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</si>
  <si>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</si>
  <si>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</si>
  <si>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</si>
  <si>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</si>
  <si>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</si>
  <si>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</si>
  <si>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</si>
  <si>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</si>
  <si>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</si>
  <si>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</si>
  <si>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</si>
  <si>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</si>
  <si>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</si>
  <si>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</si>
  <si>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</si>
  <si>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</si>
  <si>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</si>
  <si>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</si>
  <si>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</si>
  <si>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</si>
  <si>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</si>
  <si>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</si>
  <si>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</si>
  <si>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</si>
  <si>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</si>
  <si>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</si>
  <si>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</si>
  <si>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</si>
  <si>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</si>
  <si>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</si>
  <si>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</si>
  <si>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</si>
  <si>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</si>
  <si>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</si>
  <si>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</si>
  <si>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</si>
  <si>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</si>
  <si>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</si>
  <si>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</si>
  <si>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</si>
  <si>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</si>
  <si>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</si>
  <si>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</si>
  <si>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</si>
  <si>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</si>
  <si>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</si>
  <si>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</si>
  <si>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</si>
  <si>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</si>
  <si>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</si>
  <si>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</si>
  <si>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</si>
  <si>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</si>
  <si>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</si>
  <si>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</si>
  <si>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</si>
  <si>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</si>
  <si>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</si>
  <si>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</si>
  <si>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</si>
  <si>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</si>
  <si>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</si>
  <si>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</si>
  <si>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</si>
  <si>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</si>
  <si>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</si>
  <si>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</si>
  <si>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</si>
  <si>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</si>
  <si>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</si>
  <si>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</si>
  <si>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</si>
  <si>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</si>
  <si>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</si>
  <si>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</si>
  <si>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</si>
  <si>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9.7</t>
  </si>
  <si>
    <t>кредиты банков, в том числе:</t>
  </si>
  <si>
    <t>9.8</t>
  </si>
  <si>
    <t>9.9</t>
  </si>
  <si>
    <t>заемные средства других организаций</t>
  </si>
  <si>
    <t>9.10</t>
  </si>
  <si>
    <t>бюджетные средства, в том числе:</t>
  </si>
  <si>
    <t>9.11</t>
  </si>
  <si>
    <t>федеральный бюджет</t>
  </si>
  <si>
    <t>9.12</t>
  </si>
  <si>
    <t>бюджеты субъектов Российской Федерации</t>
  </si>
  <si>
    <t>9.13</t>
  </si>
  <si>
    <t>из местных бюджетов</t>
  </si>
  <si>
    <t>9.14</t>
  </si>
  <si>
    <t>прочие</t>
  </si>
  <si>
    <t>10.1</t>
  </si>
  <si>
    <t>10.2</t>
  </si>
  <si>
    <t>Налоговые и неналоговые доходы, всего</t>
  </si>
  <si>
    <t>10.3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</si>
  <si>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</si>
  <si>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</si>
  <si>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</si>
  <si>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</si>
  <si>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</si>
  <si>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</si>
  <si>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</si>
  <si>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</si>
  <si>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</si>
  <si>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10.9</t>
  </si>
  <si>
    <t>налог на имущество физических лиц</t>
  </si>
  <si>
    <t>10.10</t>
  </si>
  <si>
    <t>налог на имущество организаций</t>
  </si>
  <si>
    <t>10.11</t>
  </si>
  <si>
    <t>10.12</t>
  </si>
  <si>
    <t>транспортный налог</t>
  </si>
  <si>
    <t>10.13</t>
  </si>
  <si>
    <t>земельный налог</t>
  </si>
  <si>
    <t>10.14</t>
  </si>
  <si>
    <t>Неналоговые доходы</t>
  </si>
  <si>
    <t>10.15</t>
  </si>
  <si>
    <t>Безвозмездные поступления всего, в том числе</t>
  </si>
  <si>
    <t>10.16</t>
  </si>
  <si>
    <t>субсидии из федерального бюджета</t>
  </si>
  <si>
    <t>10.17</t>
  </si>
  <si>
    <t>субвенции из федерального бюджета</t>
  </si>
  <si>
    <t>10.18</t>
  </si>
  <si>
    <t>дотации из федерального бюджета, в том числе:</t>
  </si>
  <si>
    <t>10.19</t>
  </si>
  <si>
    <t>дотации на выравнивание бюджетной обеспеченности</t>
  </si>
  <si>
    <t>10.20</t>
  </si>
  <si>
    <t>10.21</t>
  </si>
  <si>
    <t>общегосударственные вопросы</t>
  </si>
  <si>
    <t>10.22</t>
  </si>
  <si>
    <t>национальная оборона</t>
  </si>
  <si>
    <t>10.23</t>
  </si>
  <si>
    <t>10.24</t>
  </si>
  <si>
    <t>национальная экономика</t>
  </si>
  <si>
    <t>10.25</t>
  </si>
  <si>
    <t>жилищно-коммунальное хозяйство</t>
  </si>
  <si>
    <t>10.26</t>
  </si>
  <si>
    <t>охрана окружающей среды</t>
  </si>
  <si>
    <t>10.27</t>
  </si>
  <si>
    <t>образование</t>
  </si>
  <si>
    <t>10.28</t>
  </si>
  <si>
    <t>культура, кинематография</t>
  </si>
  <si>
    <t>10.29</t>
  </si>
  <si>
    <t>здравоохранение</t>
  </si>
  <si>
    <t>10.30</t>
  </si>
  <si>
    <t>социальная политика</t>
  </si>
  <si>
    <t>10.31</t>
  </si>
  <si>
    <t>физическая культура и спорт</t>
  </si>
  <si>
    <t>10.32</t>
  </si>
  <si>
    <t>средства массовой информации</t>
  </si>
  <si>
    <t>10.33</t>
  </si>
  <si>
    <t>обслуживание государственного и муниципального долга</t>
  </si>
  <si>
    <t>10.34</t>
  </si>
  <si>
    <t>10.35</t>
  </si>
  <si>
    <t>Государственный долг субъекта Российской Федерации</t>
  </si>
  <si>
    <t>10.36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</si>
  <si>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</si>
  <si>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</si>
  <si>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</si>
  <si>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</si>
  <si>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</si>
  <si>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</si>
  <si>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11.3</t>
  </si>
  <si>
    <t>трудоспособного населения</t>
  </si>
  <si>
    <t>11.4</t>
  </si>
  <si>
    <t>пенсионеров</t>
  </si>
  <si>
    <t>11.5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</si>
  <si>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</si>
  <si>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</si>
  <si>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</si>
  <si>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</si>
  <si>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</si>
  <si>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</si>
  <si>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</si>
  <si>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Среднегодовая численность занятых в экономике (по данным баланса трудовых ресурсов)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</si>
  <si>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</si>
  <si>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</si>
  <si>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</si>
  <si>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</si>
  <si>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</si>
  <si>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</si>
  <si>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</si>
  <si>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</si>
  <si>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</si>
  <si>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</si>
  <si>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</si>
  <si>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</si>
  <si>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</si>
  <si>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</si>
  <si>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</si>
  <si>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</si>
  <si>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</si>
  <si>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</si>
  <si>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</si>
  <si>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</si>
  <si>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</si>
  <si>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</si>
  <si>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</si>
  <si>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</si>
  <si>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Основные фонды</t>
  </si>
  <si>
    <t>13.1</t>
  </si>
  <si>
    <t>Амортизация основных фондов</t>
  </si>
  <si>
    <t>13.2</t>
  </si>
  <si>
    <t>Темп роста амортизации основных фондов</t>
  </si>
  <si>
    <t>13.3</t>
  </si>
  <si>
    <t>Среднегодовая стоимость амортизируемого имущества</t>
  </si>
  <si>
    <t>Финансы организаций</t>
  </si>
  <si>
    <t>14.1</t>
  </si>
  <si>
    <t>Темп роста прибыли прибыльных организаций для целей бухгалтерского учета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</si>
  <si>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</si>
  <si>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</si>
  <si>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</si>
  <si>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</si>
  <si>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</si>
  <si>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</si>
  <si>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руб./мес.</t>
  </si>
  <si>
    <t>% к раб. силе</t>
  </si>
  <si>
    <t>млрд рублей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</si>
  <si>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</si>
  <si>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</si>
  <si>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</si>
  <si>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</si>
  <si>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</si>
  <si>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</si>
  <si>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</si>
  <si>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</si>
  <si>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базовый**</t>
  </si>
  <si>
    <t>Примечание:</t>
  </si>
  <si>
    <t>**Базовый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2020 год и на плановый период 2021и 2022 годов на заседании Правительства Российской Федерации 18 апреля 2019 г. (протокол № 13).</t>
  </si>
  <si>
    <t>Мишуковское сельское поселение Порецкого района Чувашской Республики</t>
  </si>
  <si>
    <t xml:space="preserve"> чел.</t>
  </si>
  <si>
    <t>чел.</t>
  </si>
  <si>
    <t xml:space="preserve"> руб.</t>
  </si>
  <si>
    <t xml:space="preserve"> кв. м общей площади</t>
  </si>
  <si>
    <t xml:space="preserve"> Бюджет Мишуковского сельского поселения Порецкого  района</t>
  </si>
  <si>
    <t>Налоговые доходы  всего, в том числе:</t>
  </si>
  <si>
    <t>Расходы  бюджета всего, в том числе по направлениям:</t>
  </si>
  <si>
    <t>Дефицит(-), профицит(+)  бюджета , тыс. рублей</t>
  </si>
  <si>
    <t>тыс. руб.</t>
  </si>
  <si>
    <t>единый сельскохозяйственный налог</t>
  </si>
  <si>
    <t>государственная пошлина</t>
  </si>
  <si>
    <t>Доходы  бюджета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</si>
</sst>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8" fillId="33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8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view="pageBreakPreview" zoomScale="130" zoomScaleNormal="200" zoomScaleSheetLayoutView="130" zoomScalePageLayoutView="0" workbookViewId="0" topLeftCell="A1">
      <pane xSplit="2" ySplit="10" topLeftCell="E8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118" sqref="M118"/>
    </sheetView>
  </sheetViews>
  <sheetFormatPr defaultColWidth="9.00390625" defaultRowHeight="12.75"/>
  <cols>
    <col min="1" max="1" width="3.625" style="3" customWidth="1"/>
    <col min="2" max="2" width="35.375" style="1" customWidth="1"/>
    <col min="3" max="3" width="15.00390625" style="1" customWidth="1"/>
    <col min="4" max="5" width="6.375" style="1" customWidth="1"/>
    <col min="6" max="6" width="6.75390625" style="1" customWidth="1"/>
    <col min="7" max="16" width="9.75390625" style="1" customWidth="1"/>
    <col min="17" max="16384" width="9.125" style="1" customWidth="1"/>
  </cols>
  <sheetData>
    <row r="1" s="2" customFormat="1" ht="10.5">
      <c r="A1" s="9"/>
    </row>
    <row r="2" s="4" customFormat="1" ht="6" customHeight="1">
      <c r="A2" s="5"/>
    </row>
    <row r="3" spans="1:16" s="10" customFormat="1" ht="24.75" customHeight="1">
      <c r="A3" s="43" t="s">
        <v>330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7" customFormat="1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8" customFormat="1" ht="8.25" customHeight="1">
      <c r="A5" s="45" t="s">
        <v>350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="4" customFormat="1" ht="6" customHeight="1">
      <c r="A6" s="5"/>
    </row>
    <row r="7" spans="1:16" s="2" customFormat="1" ht="21" customHeight="1">
      <c r="A7" s="11"/>
      <c r="B7" s="12"/>
      <c r="C7" s="12"/>
      <c r="D7" s="13" t="s">
        <v>2</v>
      </c>
      <c r="E7" s="13" t="s">
        <v>2</v>
      </c>
      <c r="F7" s="14" t="s">
        <v>3</v>
      </c>
      <c r="G7" s="46" t="s">
        <v>7</v>
      </c>
      <c r="H7" s="46"/>
      <c r="I7" s="46"/>
      <c r="J7" s="46"/>
      <c r="K7" s="46"/>
      <c r="L7" s="46"/>
      <c r="M7" s="46"/>
      <c r="N7" s="46"/>
      <c r="O7" s="46"/>
      <c r="P7" s="46"/>
    </row>
    <row r="8" spans="1:16" s="2" customFormat="1" ht="12.75">
      <c r="A8" s="15"/>
      <c r="B8" s="16" t="s">
        <v>0</v>
      </c>
      <c r="C8" s="16" t="s">
        <v>1</v>
      </c>
      <c r="D8" s="17"/>
      <c r="E8" s="12"/>
      <c r="F8" s="12"/>
      <c r="G8" s="46">
        <v>2020</v>
      </c>
      <c r="H8" s="46"/>
      <c r="I8" s="46">
        <v>2021</v>
      </c>
      <c r="J8" s="46"/>
      <c r="K8" s="47">
        <v>2022</v>
      </c>
      <c r="L8" s="48"/>
      <c r="M8" s="47">
        <v>2023</v>
      </c>
      <c r="N8" s="48"/>
      <c r="O8" s="46">
        <v>2024</v>
      </c>
      <c r="P8" s="46"/>
    </row>
    <row r="9" spans="1:16" s="2" customFormat="1" ht="12" customHeight="1">
      <c r="A9" s="15"/>
      <c r="B9" s="16"/>
      <c r="C9" s="16"/>
      <c r="D9" s="18">
        <v>2017</v>
      </c>
      <c r="E9" s="16">
        <v>2018</v>
      </c>
      <c r="F9" s="16">
        <v>2019</v>
      </c>
      <c r="G9" s="13" t="s">
        <v>4</v>
      </c>
      <c r="H9" s="13" t="s">
        <v>347</v>
      </c>
      <c r="I9" s="13" t="s">
        <v>4</v>
      </c>
      <c r="J9" s="13" t="s">
        <v>347</v>
      </c>
      <c r="K9" s="13" t="s">
        <v>4</v>
      </c>
      <c r="L9" s="13" t="s">
        <v>347</v>
      </c>
      <c r="M9" s="13" t="s">
        <v>4</v>
      </c>
      <c r="N9" s="13" t="s">
        <v>347</v>
      </c>
      <c r="O9" s="13" t="s">
        <v>4</v>
      </c>
      <c r="P9" s="13" t="s">
        <v>347</v>
      </c>
    </row>
    <row r="10" spans="1:16" s="2" customFormat="1" ht="12" customHeight="1">
      <c r="A10" s="19"/>
      <c r="B10" s="20"/>
      <c r="C10" s="20"/>
      <c r="D10" s="21"/>
      <c r="E10" s="20"/>
      <c r="F10" s="20"/>
      <c r="G10" s="13" t="s">
        <v>5</v>
      </c>
      <c r="H10" s="13" t="s">
        <v>6</v>
      </c>
      <c r="I10" s="13" t="s">
        <v>5</v>
      </c>
      <c r="J10" s="13" t="s">
        <v>6</v>
      </c>
      <c r="K10" s="13" t="s">
        <v>5</v>
      </c>
      <c r="L10" s="13" t="s">
        <v>6</v>
      </c>
      <c r="M10" s="13" t="s">
        <v>5</v>
      </c>
      <c r="N10" s="13" t="s">
        <v>6</v>
      </c>
      <c r="O10" s="13" t="s">
        <v>5</v>
      </c>
      <c r="P10" s="13" t="s">
        <v>6</v>
      </c>
    </row>
    <row r="11" spans="1:16" s="2" customFormat="1" ht="10.5">
      <c r="A11" s="22"/>
      <c r="B11" s="25" t="s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s="2" customFormat="1" ht="10.5">
      <c r="A12" s="13" t="s">
        <v>9</v>
      </c>
      <c r="B12" s="23" t="s">
        <v>10</v>
      </c>
      <c r="C12" s="13" t="s">
        <v>351</v>
      </c>
      <c r="D12" s="13">
        <v>470</v>
      </c>
      <c r="E12" s="13">
        <v>465</v>
      </c>
      <c r="F12" s="13">
        <v>460</v>
      </c>
      <c r="G12" s="13">
        <v>450</v>
      </c>
      <c r="H12" s="13">
        <v>456</v>
      </c>
      <c r="I12" s="13">
        <v>440</v>
      </c>
      <c r="J12" s="13">
        <v>452</v>
      </c>
      <c r="K12" s="13">
        <v>430</v>
      </c>
      <c r="L12" s="13">
        <v>448</v>
      </c>
      <c r="M12" s="13">
        <v>420</v>
      </c>
      <c r="N12" s="13">
        <v>444</v>
      </c>
      <c r="O12" s="13">
        <v>410</v>
      </c>
      <c r="P12" s="13">
        <v>440</v>
      </c>
    </row>
    <row r="13" spans="1:16" s="2" customFormat="1" ht="10.5">
      <c r="A13" s="13" t="s">
        <v>11</v>
      </c>
      <c r="B13" s="23" t="s">
        <v>12</v>
      </c>
      <c r="C13" s="13" t="s">
        <v>351</v>
      </c>
      <c r="D13" s="13">
        <v>470</v>
      </c>
      <c r="E13" s="13">
        <v>465</v>
      </c>
      <c r="F13" s="13">
        <v>460</v>
      </c>
      <c r="G13" s="13">
        <v>450</v>
      </c>
      <c r="H13" s="13">
        <v>456</v>
      </c>
      <c r="I13" s="13">
        <v>440</v>
      </c>
      <c r="J13" s="13">
        <v>452</v>
      </c>
      <c r="K13" s="13">
        <v>430</v>
      </c>
      <c r="L13" s="13">
        <v>448</v>
      </c>
      <c r="M13" s="13">
        <v>420</v>
      </c>
      <c r="N13" s="13">
        <v>444</v>
      </c>
      <c r="O13" s="13">
        <v>410</v>
      </c>
      <c r="P13" s="13">
        <v>440</v>
      </c>
    </row>
    <row r="14" spans="1:16" s="34" customFormat="1" ht="21">
      <c r="A14" s="13" t="s">
        <v>13</v>
      </c>
      <c r="B14" s="24" t="s">
        <v>43</v>
      </c>
      <c r="C14" s="13" t="s">
        <v>352</v>
      </c>
      <c r="D14" s="13">
        <v>200</v>
      </c>
      <c r="E14" s="13">
        <v>200</v>
      </c>
      <c r="F14" s="13">
        <v>190</v>
      </c>
      <c r="G14" s="13">
        <v>190</v>
      </c>
      <c r="H14" s="13">
        <v>195</v>
      </c>
      <c r="I14" s="13">
        <v>190</v>
      </c>
      <c r="J14" s="13">
        <v>195</v>
      </c>
      <c r="K14" s="13">
        <v>195</v>
      </c>
      <c r="L14" s="13">
        <v>195</v>
      </c>
      <c r="M14" s="13">
        <v>195</v>
      </c>
      <c r="N14" s="13">
        <v>200</v>
      </c>
      <c r="O14" s="13">
        <v>200</v>
      </c>
      <c r="P14" s="13">
        <v>200</v>
      </c>
    </row>
    <row r="15" spans="1:16" s="2" customFormat="1" ht="21">
      <c r="A15" s="13" t="s">
        <v>14</v>
      </c>
      <c r="B15" s="24" t="s">
        <v>54</v>
      </c>
      <c r="C15" s="13" t="s">
        <v>352</v>
      </c>
      <c r="D15" s="13">
        <v>240</v>
      </c>
      <c r="E15" s="13">
        <v>240</v>
      </c>
      <c r="F15" s="13">
        <v>240</v>
      </c>
      <c r="G15" s="13">
        <v>245</v>
      </c>
      <c r="H15" s="13">
        <v>248</v>
      </c>
      <c r="I15" s="13">
        <v>248</v>
      </c>
      <c r="J15" s="13">
        <v>248</v>
      </c>
      <c r="K15" s="13">
        <v>248</v>
      </c>
      <c r="L15" s="13">
        <v>250</v>
      </c>
      <c r="M15" s="13">
        <v>248</v>
      </c>
      <c r="N15" s="13">
        <v>250</v>
      </c>
      <c r="O15" s="13">
        <v>248</v>
      </c>
      <c r="P15" s="13">
        <v>250</v>
      </c>
    </row>
    <row r="16" spans="1:16" s="2" customFormat="1" ht="10.5">
      <c r="A16" s="13" t="s">
        <v>15</v>
      </c>
      <c r="B16" s="23" t="s">
        <v>60</v>
      </c>
      <c r="C16" s="13" t="s">
        <v>52</v>
      </c>
      <c r="D16" s="13">
        <v>72</v>
      </c>
      <c r="E16" s="13">
        <v>72</v>
      </c>
      <c r="F16" s="13">
        <v>72</v>
      </c>
      <c r="G16" s="13">
        <v>72</v>
      </c>
      <c r="H16" s="13">
        <v>72</v>
      </c>
      <c r="I16" s="13">
        <v>72</v>
      </c>
      <c r="J16" s="13">
        <v>72</v>
      </c>
      <c r="K16" s="13">
        <v>72</v>
      </c>
      <c r="L16" s="13">
        <v>73</v>
      </c>
      <c r="M16" s="13">
        <v>73</v>
      </c>
      <c r="N16" s="13">
        <v>73</v>
      </c>
      <c r="O16" s="13">
        <v>73</v>
      </c>
      <c r="P16" s="13">
        <v>73</v>
      </c>
    </row>
    <row r="17" spans="1:16" s="2" customFormat="1" ht="21" customHeight="1">
      <c r="A17" s="13" t="s">
        <v>16</v>
      </c>
      <c r="B17" s="23" t="s">
        <v>17</v>
      </c>
      <c r="C17" s="14" t="s">
        <v>53</v>
      </c>
      <c r="D17" s="13">
        <v>3.97</v>
      </c>
      <c r="E17" s="13">
        <v>2</v>
      </c>
      <c r="F17" s="13">
        <v>2.17</v>
      </c>
      <c r="G17" s="13">
        <f>0/G12*1000</f>
        <v>0</v>
      </c>
      <c r="H17" s="35">
        <f>1/H12*1000</f>
        <v>2.1929824561403506</v>
      </c>
      <c r="I17" s="13">
        <f>0/I12*1000</f>
        <v>0</v>
      </c>
      <c r="J17" s="35">
        <f>1/J12*1000</f>
        <v>2.2123893805309733</v>
      </c>
      <c r="K17" s="13">
        <f>0/K12*1000</f>
        <v>0</v>
      </c>
      <c r="L17" s="35">
        <f>1/L12*1000</f>
        <v>2.232142857142857</v>
      </c>
      <c r="M17" s="13">
        <f>0/M12*1000</f>
        <v>0</v>
      </c>
      <c r="N17" s="35">
        <f>1/N12*1000</f>
        <v>2.2522522522522523</v>
      </c>
      <c r="O17" s="13">
        <f>0/O12*1000</f>
        <v>0</v>
      </c>
      <c r="P17" s="35">
        <f>1/P12*1000</f>
        <v>2.2727272727272725</v>
      </c>
    </row>
    <row r="18" spans="1:16" s="2" customFormat="1" ht="10.5">
      <c r="A18" s="13" t="s">
        <v>18</v>
      </c>
      <c r="B18" s="23" t="s">
        <v>19</v>
      </c>
      <c r="C18" s="13" t="s">
        <v>55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2" customFormat="1" ht="21">
      <c r="A19" s="13" t="s">
        <v>20</v>
      </c>
      <c r="B19" s="23" t="s">
        <v>21</v>
      </c>
      <c r="C19" s="14" t="s">
        <v>56</v>
      </c>
      <c r="D19" s="13">
        <v>23.81</v>
      </c>
      <c r="E19" s="13">
        <v>18.04</v>
      </c>
      <c r="F19" s="13">
        <v>21.74</v>
      </c>
      <c r="G19" s="35">
        <f>10/G12*1000</f>
        <v>22.22222222222222</v>
      </c>
      <c r="H19" s="35">
        <f>8/H12*1000</f>
        <v>17.543859649122805</v>
      </c>
      <c r="I19" s="35">
        <f>10/I12*1000</f>
        <v>22.727272727272727</v>
      </c>
      <c r="J19" s="35">
        <f>8/J12*1000</f>
        <v>17.699115044247787</v>
      </c>
      <c r="K19" s="35">
        <f>10/K12*1000</f>
        <v>23.25581395348837</v>
      </c>
      <c r="L19" s="35">
        <f>8/L12*1000</f>
        <v>17.857142857142858</v>
      </c>
      <c r="M19" s="35">
        <f>10/M12*1000</f>
        <v>23.809523809523807</v>
      </c>
      <c r="N19" s="35">
        <f>8/N12*1000</f>
        <v>18.01801801801802</v>
      </c>
      <c r="O19" s="35">
        <f>10/O12*1000</f>
        <v>24.390243902439025</v>
      </c>
      <c r="P19" s="35">
        <f>8/P12*1000</f>
        <v>18.18181818181818</v>
      </c>
    </row>
    <row r="20" spans="1:16" s="2" customFormat="1" ht="10.5">
      <c r="A20" s="13" t="s">
        <v>22</v>
      </c>
      <c r="B20" s="23" t="s">
        <v>23</v>
      </c>
      <c r="C20" s="13" t="s">
        <v>57</v>
      </c>
      <c r="D20" s="13">
        <v>-12.9</v>
      </c>
      <c r="E20" s="13">
        <v>-12.9</v>
      </c>
      <c r="F20" s="13">
        <v>-13.04</v>
      </c>
      <c r="G20" s="35">
        <f>(0-10)/G12*1000</f>
        <v>-22.22222222222222</v>
      </c>
      <c r="H20" s="35">
        <f>(1-8)/H12*1000</f>
        <v>-15.350877192982455</v>
      </c>
      <c r="I20" s="35">
        <f>(0-10)/I12*1000</f>
        <v>-22.727272727272727</v>
      </c>
      <c r="J20" s="35">
        <f>(1-8)/J12*1000</f>
        <v>-15.486725663716815</v>
      </c>
      <c r="K20" s="35">
        <f>(0-10)/K12*1000</f>
        <v>-23.25581395348837</v>
      </c>
      <c r="L20" s="35">
        <f>(1-8)/L12*1000</f>
        <v>-15.625</v>
      </c>
      <c r="M20" s="35">
        <f>(0-10)/M12*1000</f>
        <v>-23.809523809523807</v>
      </c>
      <c r="N20" s="35">
        <f>(1-8)/N12*1000</f>
        <v>-15.765765765765764</v>
      </c>
      <c r="O20" s="35">
        <f>(0-10)/O12*1000</f>
        <v>-24.390243902439025</v>
      </c>
      <c r="P20" s="35">
        <f>(1-8)/P12*1000</f>
        <v>-15.909090909090908</v>
      </c>
    </row>
    <row r="21" spans="1:16" s="2" customFormat="1" ht="10.5">
      <c r="A21" s="13" t="s">
        <v>24</v>
      </c>
      <c r="B21" s="23" t="s">
        <v>25</v>
      </c>
      <c r="C21" s="13" t="s">
        <v>351</v>
      </c>
      <c r="D21" s="13">
        <v>-5</v>
      </c>
      <c r="E21" s="13">
        <v>-7</v>
      </c>
      <c r="F21" s="13">
        <v>0</v>
      </c>
      <c r="G21" s="13">
        <v>0</v>
      </c>
      <c r="H21" s="13">
        <v>3</v>
      </c>
      <c r="I21" s="13">
        <v>0</v>
      </c>
      <c r="J21" s="13">
        <v>3</v>
      </c>
      <c r="K21" s="13">
        <v>0</v>
      </c>
      <c r="L21" s="13">
        <v>3</v>
      </c>
      <c r="M21" s="13">
        <v>0</v>
      </c>
      <c r="N21" s="13">
        <v>3</v>
      </c>
      <c r="O21" s="13">
        <v>0</v>
      </c>
      <c r="P21" s="13">
        <v>3</v>
      </c>
    </row>
    <row r="22" spans="1:16" s="2" customFormat="1" ht="10.5" hidden="1">
      <c r="A22" s="22"/>
      <c r="B22" s="25" t="s">
        <v>26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2" customFormat="1" ht="10.5" hidden="1">
      <c r="A23" s="13" t="s">
        <v>27</v>
      </c>
      <c r="B23" s="23" t="s">
        <v>26</v>
      </c>
      <c r="C23" s="13" t="s">
        <v>333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2" customFormat="1" ht="10.5" hidden="1">
      <c r="A24" s="13" t="s">
        <v>28</v>
      </c>
      <c r="B24" s="23" t="s">
        <v>29</v>
      </c>
      <c r="C24" s="13" t="s">
        <v>58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2" customFormat="1" ht="10.5" hidden="1">
      <c r="A25" s="13" t="s">
        <v>30</v>
      </c>
      <c r="B25" s="23" t="s">
        <v>31</v>
      </c>
      <c r="C25" s="13" t="s">
        <v>58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2" customFormat="1" ht="10.5" hidden="1">
      <c r="A26" s="22"/>
      <c r="B26" s="25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s="2" customFormat="1" ht="21" hidden="1">
      <c r="A27" s="13" t="s">
        <v>33</v>
      </c>
      <c r="B27" s="24" t="s">
        <v>34</v>
      </c>
      <c r="C27" s="13" t="s">
        <v>333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2" customFormat="1" ht="21" hidden="1">
      <c r="A28" s="13" t="s">
        <v>35</v>
      </c>
      <c r="B28" s="23" t="s">
        <v>36</v>
      </c>
      <c r="C28" s="14" t="s">
        <v>59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2" customFormat="1" ht="10.5" customHeight="1" hidden="1">
      <c r="A29" s="13"/>
      <c r="B29" s="27" t="s">
        <v>37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2" customFormat="1" ht="21" hidden="1">
      <c r="A30" s="13" t="s">
        <v>38</v>
      </c>
      <c r="B30" s="26" t="s">
        <v>110</v>
      </c>
      <c r="C30" s="14" t="s">
        <v>59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2" customFormat="1" ht="21" hidden="1">
      <c r="A31" s="13" t="s">
        <v>39</v>
      </c>
      <c r="B31" s="23" t="s">
        <v>40</v>
      </c>
      <c r="C31" s="14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2" customFormat="1" ht="21" hidden="1">
      <c r="A32" s="13" t="s">
        <v>41</v>
      </c>
      <c r="B32" s="23" t="s">
        <v>42</v>
      </c>
      <c r="C32" s="14" t="s">
        <v>59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2" customFormat="1" ht="21" hidden="1">
      <c r="A33" s="13" t="s">
        <v>44</v>
      </c>
      <c r="B33" s="23" t="s">
        <v>47</v>
      </c>
      <c r="C33" s="14" t="s">
        <v>59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2" customFormat="1" ht="21" hidden="1">
      <c r="A34" s="13" t="s">
        <v>45</v>
      </c>
      <c r="B34" s="23" t="s">
        <v>48</v>
      </c>
      <c r="C34" s="14" t="s">
        <v>59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2" customFormat="1" ht="21" hidden="1">
      <c r="A35" s="13" t="s">
        <v>46</v>
      </c>
      <c r="B35" s="24" t="s">
        <v>49</v>
      </c>
      <c r="C35" s="14" t="s">
        <v>59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2" customFormat="1" ht="21" hidden="1">
      <c r="A36" s="13" t="s">
        <v>50</v>
      </c>
      <c r="B36" s="26" t="s">
        <v>111</v>
      </c>
      <c r="C36" s="14" t="s">
        <v>59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2" customFormat="1" ht="21" hidden="1">
      <c r="A37" s="13" t="s">
        <v>61</v>
      </c>
      <c r="B37" s="23" t="s">
        <v>62</v>
      </c>
      <c r="C37" s="14" t="s">
        <v>59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2" customFormat="1" ht="21" hidden="1">
      <c r="A38" s="13" t="s">
        <v>63</v>
      </c>
      <c r="B38" s="23" t="s">
        <v>64</v>
      </c>
      <c r="C38" s="14" t="s">
        <v>59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2" customFormat="1" ht="21" hidden="1">
      <c r="A39" s="13" t="s">
        <v>65</v>
      </c>
      <c r="B39" s="23" t="s">
        <v>66</v>
      </c>
      <c r="C39" s="14" t="s">
        <v>59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2" customFormat="1" ht="21" hidden="1">
      <c r="A40" s="13" t="s">
        <v>67</v>
      </c>
      <c r="B40" s="23" t="s">
        <v>68</v>
      </c>
      <c r="C40" s="14" t="s">
        <v>59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2" customFormat="1" ht="21" hidden="1">
      <c r="A41" s="13" t="s">
        <v>69</v>
      </c>
      <c r="B41" s="23" t="s">
        <v>70</v>
      </c>
      <c r="C41" s="14" t="s">
        <v>59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2" customFormat="1" ht="21" hidden="1">
      <c r="A42" s="13" t="s">
        <v>71</v>
      </c>
      <c r="B42" s="23" t="s">
        <v>72</v>
      </c>
      <c r="C42" s="14" t="s">
        <v>59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2" customFormat="1" ht="30.75" customHeight="1" hidden="1">
      <c r="A43" s="13" t="s">
        <v>73</v>
      </c>
      <c r="B43" s="24" t="s">
        <v>74</v>
      </c>
      <c r="C43" s="14" t="s">
        <v>59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2" customFormat="1" ht="21" hidden="1">
      <c r="A44" s="13" t="s">
        <v>75</v>
      </c>
      <c r="B44" s="23" t="s">
        <v>76</v>
      </c>
      <c r="C44" s="14" t="s">
        <v>59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2" customFormat="1" ht="21" hidden="1">
      <c r="A45" s="13" t="s">
        <v>77</v>
      </c>
      <c r="B45" s="24" t="s">
        <v>78</v>
      </c>
      <c r="C45" s="14" t="s">
        <v>59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2" customFormat="1" ht="21" hidden="1">
      <c r="A46" s="13" t="s">
        <v>79</v>
      </c>
      <c r="B46" s="23" t="s">
        <v>80</v>
      </c>
      <c r="C46" s="14" t="s">
        <v>59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2" customFormat="1" ht="21" hidden="1">
      <c r="A47" s="13" t="s">
        <v>81</v>
      </c>
      <c r="B47" s="24" t="s">
        <v>82</v>
      </c>
      <c r="C47" s="14" t="s">
        <v>59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2" customFormat="1" ht="21" hidden="1">
      <c r="A48" s="13" t="s">
        <v>83</v>
      </c>
      <c r="B48" s="24" t="s">
        <v>84</v>
      </c>
      <c r="C48" s="14" t="s">
        <v>59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s="2" customFormat="1" ht="21" hidden="1">
      <c r="A49" s="13" t="s">
        <v>85</v>
      </c>
      <c r="B49" s="23" t="s">
        <v>86</v>
      </c>
      <c r="C49" s="14" t="s">
        <v>59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2" customFormat="1" ht="21" hidden="1">
      <c r="A50" s="13" t="s">
        <v>87</v>
      </c>
      <c r="B50" s="24" t="s">
        <v>88</v>
      </c>
      <c r="C50" s="14" t="s">
        <v>59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2" customFormat="1" ht="21" hidden="1">
      <c r="A51" s="13" t="s">
        <v>89</v>
      </c>
      <c r="B51" s="23" t="s">
        <v>90</v>
      </c>
      <c r="C51" s="14" t="s">
        <v>59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2" customFormat="1" ht="21" hidden="1">
      <c r="A52" s="13" t="s">
        <v>91</v>
      </c>
      <c r="B52" s="24" t="s">
        <v>92</v>
      </c>
      <c r="C52" s="14" t="s">
        <v>59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s="2" customFormat="1" ht="21" hidden="1">
      <c r="A53" s="13" t="s">
        <v>93</v>
      </c>
      <c r="B53" s="24" t="s">
        <v>94</v>
      </c>
      <c r="C53" s="14" t="s">
        <v>59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2" customFormat="1" ht="21" hidden="1">
      <c r="A54" s="13" t="s">
        <v>95</v>
      </c>
      <c r="B54" s="23" t="s">
        <v>96</v>
      </c>
      <c r="C54" s="14" t="s">
        <v>59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s="2" customFormat="1" ht="21" hidden="1">
      <c r="A55" s="13" t="s">
        <v>97</v>
      </c>
      <c r="B55" s="24" t="s">
        <v>98</v>
      </c>
      <c r="C55" s="14" t="s">
        <v>59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s="2" customFormat="1" ht="21" hidden="1">
      <c r="A56" s="13" t="s">
        <v>99</v>
      </c>
      <c r="B56" s="24" t="s">
        <v>340</v>
      </c>
      <c r="C56" s="14" t="s">
        <v>59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2" customFormat="1" ht="21" hidden="1">
      <c r="A57" s="13" t="s">
        <v>100</v>
      </c>
      <c r="B57" s="24" t="s">
        <v>101</v>
      </c>
      <c r="C57" s="14" t="s">
        <v>59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2" customFormat="1" ht="21" hidden="1">
      <c r="A58" s="13" t="s">
        <v>102</v>
      </c>
      <c r="B58" s="23" t="s">
        <v>103</v>
      </c>
      <c r="C58" s="14" t="s">
        <v>59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2" customFormat="1" ht="21" hidden="1">
      <c r="A59" s="13" t="s">
        <v>104</v>
      </c>
      <c r="B59" s="23" t="s">
        <v>105</v>
      </c>
      <c r="C59" s="14" t="s">
        <v>59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2" customFormat="1" ht="21" hidden="1">
      <c r="A60" s="13" t="s">
        <v>106</v>
      </c>
      <c r="B60" s="23" t="s">
        <v>107</v>
      </c>
      <c r="C60" s="14" t="s">
        <v>59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s="2" customFormat="1" ht="21" hidden="1">
      <c r="A61" s="13" t="s">
        <v>108</v>
      </c>
      <c r="B61" s="27" t="s">
        <v>109</v>
      </c>
      <c r="C61" s="14" t="s">
        <v>59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s="2" customFormat="1" ht="21" customHeight="1" hidden="1">
      <c r="A62" s="13" t="s">
        <v>112</v>
      </c>
      <c r="B62" s="27" t="s">
        <v>113</v>
      </c>
      <c r="C62" s="14" t="s">
        <v>59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s="2" customFormat="1" ht="10.5" hidden="1">
      <c r="A63" s="13" t="s">
        <v>114</v>
      </c>
      <c r="B63" s="23" t="s">
        <v>115</v>
      </c>
      <c r="C63" s="13" t="s">
        <v>339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s="2" customFormat="1" ht="21" hidden="1">
      <c r="A64" s="13" t="s">
        <v>116</v>
      </c>
      <c r="B64" s="24" t="s">
        <v>117</v>
      </c>
      <c r="C64" s="14" t="s">
        <v>118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s="2" customFormat="1" ht="30.75" customHeight="1" hidden="1">
      <c r="A65" s="13" t="s">
        <v>119</v>
      </c>
      <c r="B65" s="24" t="s">
        <v>120</v>
      </c>
      <c r="C65" s="14" t="s">
        <v>341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s="2" customFormat="1" ht="10.5">
      <c r="A66" s="22"/>
      <c r="B66" s="25" t="s">
        <v>121</v>
      </c>
      <c r="C66" s="28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s="2" customFormat="1" ht="10.5">
      <c r="A67" s="13" t="s">
        <v>122</v>
      </c>
      <c r="B67" s="23" t="s">
        <v>123</v>
      </c>
      <c r="C67" s="13" t="s">
        <v>333</v>
      </c>
      <c r="D67" s="13">
        <v>34.12</v>
      </c>
      <c r="E67" s="13">
        <v>36.2</v>
      </c>
      <c r="F67" s="13">
        <v>38.01</v>
      </c>
      <c r="G67" s="13">
        <v>39.83</v>
      </c>
      <c r="H67" s="13">
        <v>40.08</v>
      </c>
      <c r="I67" s="13">
        <v>41.55</v>
      </c>
      <c r="J67" s="13">
        <v>41.98</v>
      </c>
      <c r="K67" s="13">
        <v>43.04</v>
      </c>
      <c r="L67" s="13">
        <v>43.71</v>
      </c>
      <c r="M67" s="13">
        <v>44.51</v>
      </c>
      <c r="N67" s="13">
        <v>45.38</v>
      </c>
      <c r="O67" s="13">
        <v>45.84</v>
      </c>
      <c r="P67" s="13">
        <v>46.94</v>
      </c>
    </row>
    <row r="68" spans="1:16" s="2" customFormat="1" ht="21">
      <c r="A68" s="13" t="s">
        <v>124</v>
      </c>
      <c r="B68" s="23" t="s">
        <v>125</v>
      </c>
      <c r="C68" s="14" t="s">
        <v>59</v>
      </c>
      <c r="D68" s="13">
        <v>97.9</v>
      </c>
      <c r="E68" s="13">
        <v>98.8</v>
      </c>
      <c r="F68" s="13">
        <v>100</v>
      </c>
      <c r="G68" s="13">
        <v>100</v>
      </c>
      <c r="H68" s="13">
        <v>101</v>
      </c>
      <c r="I68" s="13">
        <v>100</v>
      </c>
      <c r="J68" s="13">
        <v>101</v>
      </c>
      <c r="K68" s="13">
        <v>100</v>
      </c>
      <c r="L68" s="13">
        <v>101</v>
      </c>
      <c r="M68" s="13">
        <v>100</v>
      </c>
      <c r="N68" s="13">
        <v>101</v>
      </c>
      <c r="O68" s="13">
        <v>100</v>
      </c>
      <c r="P68" s="13">
        <v>101</v>
      </c>
    </row>
    <row r="69" spans="1:16" s="2" customFormat="1" ht="10.5">
      <c r="A69" s="13" t="s">
        <v>126</v>
      </c>
      <c r="B69" s="23" t="s">
        <v>127</v>
      </c>
      <c r="C69" s="13" t="s">
        <v>333</v>
      </c>
      <c r="D69" s="13">
        <v>21.95</v>
      </c>
      <c r="E69" s="13">
        <v>23.78</v>
      </c>
      <c r="F69" s="13">
        <v>24.96</v>
      </c>
      <c r="G69" s="13">
        <v>26.16</v>
      </c>
      <c r="H69" s="13">
        <v>26.32</v>
      </c>
      <c r="I69" s="13">
        <v>27.28</v>
      </c>
      <c r="J69" s="13">
        <v>27.57</v>
      </c>
      <c r="K69" s="13">
        <v>28.26</v>
      </c>
      <c r="L69" s="13">
        <v>28.7</v>
      </c>
      <c r="M69" s="13">
        <v>29.23</v>
      </c>
      <c r="N69" s="13">
        <v>29.8</v>
      </c>
      <c r="O69" s="13">
        <v>30.1</v>
      </c>
      <c r="P69" s="13">
        <v>30.82</v>
      </c>
    </row>
    <row r="70" spans="1:16" s="2" customFormat="1" ht="21">
      <c r="A70" s="13" t="s">
        <v>128</v>
      </c>
      <c r="B70" s="23" t="s">
        <v>129</v>
      </c>
      <c r="C70" s="14" t="s">
        <v>59</v>
      </c>
      <c r="D70" s="13">
        <v>99.5</v>
      </c>
      <c r="E70" s="13">
        <v>103.14</v>
      </c>
      <c r="F70" s="13">
        <v>100</v>
      </c>
      <c r="G70" s="13">
        <v>100</v>
      </c>
      <c r="H70" s="13">
        <v>101</v>
      </c>
      <c r="I70" s="13">
        <v>100</v>
      </c>
      <c r="J70" s="13">
        <v>101</v>
      </c>
      <c r="K70" s="13">
        <v>100</v>
      </c>
      <c r="L70" s="13">
        <v>101</v>
      </c>
      <c r="M70" s="13">
        <v>100</v>
      </c>
      <c r="N70" s="13">
        <v>101</v>
      </c>
      <c r="O70" s="13">
        <v>100</v>
      </c>
      <c r="P70" s="13">
        <v>101</v>
      </c>
    </row>
    <row r="71" spans="1:16" s="2" customFormat="1" ht="10.5">
      <c r="A71" s="13" t="s">
        <v>130</v>
      </c>
      <c r="B71" s="23" t="s">
        <v>131</v>
      </c>
      <c r="C71" s="13" t="s">
        <v>333</v>
      </c>
      <c r="D71" s="13">
        <v>12.15</v>
      </c>
      <c r="E71" s="13">
        <v>12.42</v>
      </c>
      <c r="F71" s="13">
        <f>F67-F69</f>
        <v>13.049999999999997</v>
      </c>
      <c r="G71" s="13">
        <f aca="true" t="shared" si="0" ref="G71:P71">G67-G69</f>
        <v>13.669999999999998</v>
      </c>
      <c r="H71" s="13">
        <f t="shared" si="0"/>
        <v>13.759999999999998</v>
      </c>
      <c r="I71" s="13">
        <f t="shared" si="0"/>
        <v>14.269999999999996</v>
      </c>
      <c r="J71" s="13">
        <f t="shared" si="0"/>
        <v>14.409999999999997</v>
      </c>
      <c r="K71" s="13">
        <f t="shared" si="0"/>
        <v>14.779999999999998</v>
      </c>
      <c r="L71" s="13">
        <f t="shared" si="0"/>
        <v>15.010000000000002</v>
      </c>
      <c r="M71" s="13">
        <f t="shared" si="0"/>
        <v>15.279999999999998</v>
      </c>
      <c r="N71" s="13">
        <f t="shared" si="0"/>
        <v>15.580000000000002</v>
      </c>
      <c r="O71" s="13">
        <f t="shared" si="0"/>
        <v>15.740000000000002</v>
      </c>
      <c r="P71" s="13">
        <f t="shared" si="0"/>
        <v>16.119999999999997</v>
      </c>
    </row>
    <row r="72" spans="1:16" s="2" customFormat="1" ht="21">
      <c r="A72" s="13" t="s">
        <v>132</v>
      </c>
      <c r="B72" s="23" t="s">
        <v>133</v>
      </c>
      <c r="C72" s="14" t="s">
        <v>59</v>
      </c>
      <c r="D72" s="13">
        <v>95</v>
      </c>
      <c r="E72" s="13">
        <v>97.31</v>
      </c>
      <c r="F72" s="13">
        <v>100.07</v>
      </c>
      <c r="G72" s="13">
        <v>100</v>
      </c>
      <c r="H72" s="13">
        <v>101</v>
      </c>
      <c r="I72" s="13">
        <v>100</v>
      </c>
      <c r="J72" s="13">
        <v>101</v>
      </c>
      <c r="K72" s="13">
        <v>100</v>
      </c>
      <c r="L72" s="13">
        <v>101</v>
      </c>
      <c r="M72" s="13">
        <v>100</v>
      </c>
      <c r="N72" s="13">
        <v>101</v>
      </c>
      <c r="O72" s="13">
        <v>100</v>
      </c>
      <c r="P72" s="13">
        <v>101</v>
      </c>
    </row>
    <row r="73" spans="1:16" s="2" customFormat="1" ht="10.5">
      <c r="A73" s="22"/>
      <c r="B73" s="25" t="s">
        <v>134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s="2" customFormat="1" ht="21" customHeight="1">
      <c r="A74" s="13" t="s">
        <v>135</v>
      </c>
      <c r="B74" s="24" t="s">
        <v>136</v>
      </c>
      <c r="C74" s="14" t="s">
        <v>342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s="2" customFormat="1" ht="21">
      <c r="A75" s="13" t="s">
        <v>137</v>
      </c>
      <c r="B75" s="24" t="s">
        <v>138</v>
      </c>
      <c r="C75" s="14" t="s">
        <v>59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s="2" customFormat="1" ht="10.5">
      <c r="A76" s="13" t="s">
        <v>139</v>
      </c>
      <c r="B76" s="23" t="s">
        <v>140</v>
      </c>
      <c r="C76" s="14" t="s">
        <v>141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s="2" customFormat="1" ht="10.5">
      <c r="A77" s="13" t="s">
        <v>142</v>
      </c>
      <c r="B77" s="23" t="s">
        <v>143</v>
      </c>
      <c r="C77" s="13" t="s">
        <v>354</v>
      </c>
      <c r="D77" s="13">
        <v>0</v>
      </c>
      <c r="E77" s="13">
        <v>0</v>
      </c>
      <c r="F77" s="36">
        <v>100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</row>
    <row r="78" spans="1:16" s="2" customFormat="1" ht="10.5">
      <c r="A78" s="22"/>
      <c r="B78" s="25" t="s">
        <v>144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s="2" customFormat="1" ht="21">
      <c r="A79" s="13" t="s">
        <v>145</v>
      </c>
      <c r="B79" s="24" t="s">
        <v>146</v>
      </c>
      <c r="C79" s="14" t="s">
        <v>147</v>
      </c>
      <c r="D79" s="13">
        <v>101.4</v>
      </c>
      <c r="E79" s="13">
        <v>104.7</v>
      </c>
      <c r="F79" s="13">
        <v>104</v>
      </c>
      <c r="G79" s="13">
        <v>104.1</v>
      </c>
      <c r="H79" s="13">
        <v>103</v>
      </c>
      <c r="I79" s="13">
        <v>104.9</v>
      </c>
      <c r="J79" s="13">
        <v>104</v>
      </c>
      <c r="K79" s="13">
        <v>105.5</v>
      </c>
      <c r="L79" s="13">
        <v>104.2</v>
      </c>
      <c r="M79" s="13">
        <v>105.1</v>
      </c>
      <c r="N79" s="13">
        <v>104</v>
      </c>
      <c r="O79" s="13">
        <v>105</v>
      </c>
      <c r="P79" s="13">
        <v>104</v>
      </c>
    </row>
    <row r="80" spans="1:16" s="2" customFormat="1" ht="10.5" customHeight="1">
      <c r="A80" s="13" t="s">
        <v>148</v>
      </c>
      <c r="B80" s="24" t="s">
        <v>149</v>
      </c>
      <c r="C80" s="14" t="s">
        <v>141</v>
      </c>
      <c r="D80" s="13">
        <v>102.5</v>
      </c>
      <c r="E80" s="13">
        <v>102.3</v>
      </c>
      <c r="F80" s="13">
        <v>104.6</v>
      </c>
      <c r="G80" s="13">
        <v>105.3</v>
      </c>
      <c r="H80" s="13">
        <v>104.2</v>
      </c>
      <c r="I80" s="13">
        <v>104.5</v>
      </c>
      <c r="J80" s="13">
        <v>103.5</v>
      </c>
      <c r="K80" s="13">
        <v>105.2</v>
      </c>
      <c r="L80" s="13">
        <v>104.7</v>
      </c>
      <c r="M80" s="13">
        <v>104.9</v>
      </c>
      <c r="N80" s="13">
        <v>104.2</v>
      </c>
      <c r="O80" s="13">
        <v>104.8</v>
      </c>
      <c r="P80" s="13">
        <v>103.6</v>
      </c>
    </row>
    <row r="81" spans="1:16" s="2" customFormat="1" ht="10.5">
      <c r="A81" s="13" t="s">
        <v>150</v>
      </c>
      <c r="B81" s="23" t="s">
        <v>151</v>
      </c>
      <c r="C81" s="13" t="s">
        <v>334</v>
      </c>
      <c r="D81" s="13">
        <v>7.5</v>
      </c>
      <c r="E81" s="13">
        <v>8.04</v>
      </c>
      <c r="F81" s="13">
        <v>8.37</v>
      </c>
      <c r="G81" s="35">
        <f>F81*G82%*G83%</f>
        <v>8.68806</v>
      </c>
      <c r="H81" s="35">
        <f aca="true" t="shared" si="1" ref="H81:P81">F81*H82%*H83%</f>
        <v>8.741125799999999</v>
      </c>
      <c r="I81" s="35">
        <f t="shared" si="1"/>
        <v>9.026894340000002</v>
      </c>
      <c r="J81" s="35">
        <f t="shared" si="1"/>
        <v>9.164021466203998</v>
      </c>
      <c r="K81" s="35">
        <f t="shared" si="1"/>
        <v>9.387970113600002</v>
      </c>
      <c r="L81" s="35">
        <f t="shared" si="1"/>
        <v>9.616632486419814</v>
      </c>
      <c r="M81" s="35">
        <f t="shared" si="1"/>
        <v>9.772876888257601</v>
      </c>
      <c r="N81" s="35">
        <f t="shared" si="1"/>
        <v>10.004182775622532</v>
      </c>
      <c r="O81" s="35">
        <f t="shared" si="1"/>
        <v>10.163791963787906</v>
      </c>
      <c r="P81" s="35">
        <f t="shared" si="1"/>
        <v>10.40735134148012</v>
      </c>
    </row>
    <row r="82" spans="1:16" s="2" customFormat="1" ht="21">
      <c r="A82" s="13" t="s">
        <v>152</v>
      </c>
      <c r="B82" s="23" t="s">
        <v>153</v>
      </c>
      <c r="C82" s="14" t="s">
        <v>59</v>
      </c>
      <c r="D82" s="13">
        <v>100.1</v>
      </c>
      <c r="E82" s="13">
        <v>100.15</v>
      </c>
      <c r="F82" s="13">
        <v>100</v>
      </c>
      <c r="G82" s="13">
        <v>100</v>
      </c>
      <c r="H82" s="13">
        <v>101</v>
      </c>
      <c r="I82" s="13">
        <v>100</v>
      </c>
      <c r="J82" s="13">
        <v>101</v>
      </c>
      <c r="K82" s="13">
        <v>100</v>
      </c>
      <c r="L82" s="13">
        <v>101</v>
      </c>
      <c r="M82" s="13">
        <v>100</v>
      </c>
      <c r="N82" s="13">
        <v>101</v>
      </c>
      <c r="O82" s="13">
        <v>100</v>
      </c>
      <c r="P82" s="13">
        <v>101</v>
      </c>
    </row>
    <row r="83" spans="1:16" s="2" customFormat="1" ht="10.5">
      <c r="A83" s="13" t="s">
        <v>154</v>
      </c>
      <c r="B83" s="23" t="s">
        <v>155</v>
      </c>
      <c r="C83" s="13" t="s">
        <v>141</v>
      </c>
      <c r="D83" s="13">
        <v>104.5</v>
      </c>
      <c r="E83" s="13">
        <v>101.8</v>
      </c>
      <c r="F83" s="13">
        <v>104.2</v>
      </c>
      <c r="G83" s="13">
        <v>103.8</v>
      </c>
      <c r="H83" s="13">
        <v>103.4</v>
      </c>
      <c r="I83" s="13">
        <v>103.9</v>
      </c>
      <c r="J83" s="13">
        <v>103.8</v>
      </c>
      <c r="K83" s="13">
        <v>104</v>
      </c>
      <c r="L83" s="13">
        <v>103.9</v>
      </c>
      <c r="M83" s="13">
        <v>104.1</v>
      </c>
      <c r="N83" s="13">
        <v>103</v>
      </c>
      <c r="O83" s="13">
        <v>104</v>
      </c>
      <c r="P83" s="13">
        <v>103</v>
      </c>
    </row>
    <row r="84" spans="1:16" s="2" customFormat="1" ht="10.5" hidden="1">
      <c r="A84" s="13" t="s">
        <v>156</v>
      </c>
      <c r="B84" s="23" t="s">
        <v>157</v>
      </c>
      <c r="C84" s="14" t="s">
        <v>334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2" customFormat="1" ht="21" hidden="1">
      <c r="A85" s="13" t="s">
        <v>158</v>
      </c>
      <c r="B85" s="23" t="s">
        <v>159</v>
      </c>
      <c r="C85" s="14" t="s">
        <v>59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s="2" customFormat="1" ht="10.5" hidden="1">
      <c r="A86" s="13" t="s">
        <v>160</v>
      </c>
      <c r="B86" s="23" t="s">
        <v>161</v>
      </c>
      <c r="C86" s="14" t="s">
        <v>141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s="2" customFormat="1" ht="10.5" hidden="1">
      <c r="A87" s="22"/>
      <c r="B87" s="25" t="s">
        <v>162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s="2" customFormat="1" ht="10.5" hidden="1">
      <c r="A88" s="13" t="s">
        <v>163</v>
      </c>
      <c r="B88" s="23" t="s">
        <v>164</v>
      </c>
      <c r="C88" s="14" t="s">
        <v>335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s="2" customFormat="1" ht="10.5" hidden="1">
      <c r="A89" s="13" t="s">
        <v>165</v>
      </c>
      <c r="B89" s="23" t="s">
        <v>166</v>
      </c>
      <c r="C89" s="14" t="s">
        <v>335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s="2" customFormat="1" ht="10.5" hidden="1">
      <c r="A90" s="13"/>
      <c r="B90" s="26" t="s">
        <v>167</v>
      </c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s="2" customFormat="1" ht="10.5" hidden="1">
      <c r="A91" s="13" t="s">
        <v>168</v>
      </c>
      <c r="B91" s="23" t="s">
        <v>169</v>
      </c>
      <c r="C91" s="14" t="s">
        <v>335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2" customFormat="1" ht="10.5" hidden="1">
      <c r="A92" s="13" t="s">
        <v>170</v>
      </c>
      <c r="B92" s="23" t="s">
        <v>171</v>
      </c>
      <c r="C92" s="14" t="s">
        <v>335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2" customFormat="1" ht="10.5" hidden="1">
      <c r="A93" s="13" t="s">
        <v>172</v>
      </c>
      <c r="B93" s="23" t="s">
        <v>173</v>
      </c>
      <c r="C93" s="14" t="s">
        <v>335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s="2" customFormat="1" ht="10.5" hidden="1">
      <c r="A94" s="13"/>
      <c r="B94" s="26" t="s">
        <v>345</v>
      </c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s="2" customFormat="1" ht="10.5" hidden="1">
      <c r="A95" s="13" t="s">
        <v>174</v>
      </c>
      <c r="B95" s="23" t="s">
        <v>169</v>
      </c>
      <c r="C95" s="14" t="s">
        <v>335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s="2" customFormat="1" ht="10.5" hidden="1">
      <c r="A96" s="13" t="s">
        <v>175</v>
      </c>
      <c r="B96" s="23" t="s">
        <v>173</v>
      </c>
      <c r="C96" s="14" t="s">
        <v>335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s="2" customFormat="1" ht="21">
      <c r="A97" s="22"/>
      <c r="B97" s="29" t="s">
        <v>176</v>
      </c>
      <c r="C97" s="22"/>
      <c r="D97" s="22"/>
      <c r="E97" s="22"/>
      <c r="F97" s="22"/>
      <c r="G97" s="22"/>
      <c r="H97" s="22"/>
      <c r="I97" s="22"/>
      <c r="J97" s="22"/>
      <c r="K97" s="22"/>
      <c r="L97" s="22">
        <v>7</v>
      </c>
      <c r="M97" s="22"/>
      <c r="N97" s="22"/>
      <c r="O97" s="22"/>
      <c r="P97" s="22"/>
    </row>
    <row r="98" spans="1:16" s="2" customFormat="1" ht="21">
      <c r="A98" s="13" t="s">
        <v>177</v>
      </c>
      <c r="B98" s="24" t="s">
        <v>178</v>
      </c>
      <c r="C98" s="13" t="s">
        <v>179</v>
      </c>
      <c r="D98" s="13">
        <v>4</v>
      </c>
      <c r="E98" s="13">
        <v>6</v>
      </c>
      <c r="F98" s="13">
        <v>8</v>
      </c>
      <c r="G98" s="13">
        <v>6</v>
      </c>
      <c r="H98" s="13">
        <v>8</v>
      </c>
      <c r="I98" s="13">
        <v>6</v>
      </c>
      <c r="J98" s="13">
        <v>8</v>
      </c>
      <c r="K98" s="13">
        <v>6</v>
      </c>
      <c r="L98" s="13">
        <v>8</v>
      </c>
      <c r="M98" s="13">
        <v>6</v>
      </c>
      <c r="N98" s="13">
        <v>8</v>
      </c>
      <c r="O98" s="13">
        <v>6</v>
      </c>
      <c r="P98" s="13">
        <v>8</v>
      </c>
    </row>
    <row r="99" spans="1:16" s="2" customFormat="1" ht="30.75" customHeight="1">
      <c r="A99" s="13" t="s">
        <v>180</v>
      </c>
      <c r="B99" s="24" t="s">
        <v>181</v>
      </c>
      <c r="C99" s="13" t="s">
        <v>351</v>
      </c>
      <c r="D99" s="13">
        <v>16</v>
      </c>
      <c r="E99" s="13">
        <v>18</v>
      </c>
      <c r="F99" s="13">
        <v>18</v>
      </c>
      <c r="G99" s="13">
        <v>18</v>
      </c>
      <c r="H99" s="13">
        <v>20</v>
      </c>
      <c r="I99" s="13">
        <v>18</v>
      </c>
      <c r="J99" s="13">
        <v>20</v>
      </c>
      <c r="K99" s="13">
        <v>18</v>
      </c>
      <c r="L99" s="13">
        <v>20</v>
      </c>
      <c r="M99" s="13">
        <v>20</v>
      </c>
      <c r="N99" s="13">
        <v>20</v>
      </c>
      <c r="O99" s="13">
        <v>20</v>
      </c>
      <c r="P99" s="13">
        <v>22</v>
      </c>
    </row>
    <row r="100" spans="1:16" s="2" customFormat="1" ht="10.5" customHeight="1">
      <c r="A100" s="13" t="s">
        <v>182</v>
      </c>
      <c r="B100" s="24" t="s">
        <v>183</v>
      </c>
      <c r="C100" s="13" t="s">
        <v>333</v>
      </c>
      <c r="D100" s="13">
        <v>7.53</v>
      </c>
      <c r="E100" s="13">
        <v>8</v>
      </c>
      <c r="F100" s="13">
        <v>8</v>
      </c>
      <c r="G100" s="13">
        <v>8.1</v>
      </c>
      <c r="H100" s="13">
        <v>8.2</v>
      </c>
      <c r="I100" s="13">
        <v>8.2</v>
      </c>
      <c r="J100" s="13">
        <v>8.3</v>
      </c>
      <c r="K100" s="13">
        <v>8.3</v>
      </c>
      <c r="L100" s="13">
        <v>8.4</v>
      </c>
      <c r="M100" s="13">
        <v>8.4</v>
      </c>
      <c r="N100" s="13">
        <v>8.5</v>
      </c>
      <c r="O100" s="13">
        <v>8.5</v>
      </c>
      <c r="P100" s="13">
        <v>8.6</v>
      </c>
    </row>
    <row r="101" spans="1:16" s="2" customFormat="1" ht="10.5">
      <c r="A101" s="22"/>
      <c r="B101" s="25" t="s">
        <v>184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s="2" customFormat="1" ht="10.5">
      <c r="A102" s="13" t="s">
        <v>185</v>
      </c>
      <c r="B102" s="23" t="s">
        <v>186</v>
      </c>
      <c r="C102" s="13" t="s">
        <v>334</v>
      </c>
      <c r="D102" s="13">
        <v>1.1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</row>
    <row r="103" spans="1:16" s="2" customFormat="1" ht="21">
      <c r="A103" s="13" t="s">
        <v>187</v>
      </c>
      <c r="B103" s="23" t="s">
        <v>188</v>
      </c>
      <c r="C103" s="14" t="s">
        <v>59</v>
      </c>
      <c r="D103" s="13">
        <v>100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</row>
    <row r="104" spans="1:16" s="2" customFormat="1" ht="10.5">
      <c r="A104" s="13" t="s">
        <v>189</v>
      </c>
      <c r="B104" s="23" t="s">
        <v>190</v>
      </c>
      <c r="C104" s="13" t="s">
        <v>141</v>
      </c>
      <c r="D104" s="13">
        <v>102.1</v>
      </c>
      <c r="E104" s="13">
        <v>108.1</v>
      </c>
      <c r="F104" s="13">
        <v>106.3</v>
      </c>
      <c r="G104" s="13">
        <v>106.2</v>
      </c>
      <c r="H104" s="13">
        <v>106</v>
      </c>
      <c r="I104" s="13">
        <v>106</v>
      </c>
      <c r="J104" s="13">
        <v>105.8</v>
      </c>
      <c r="K104" s="13">
        <v>105.3</v>
      </c>
      <c r="L104" s="13">
        <v>105</v>
      </c>
      <c r="M104" s="13">
        <v>105.1</v>
      </c>
      <c r="N104" s="13">
        <v>104</v>
      </c>
      <c r="O104" s="13">
        <v>104.9</v>
      </c>
      <c r="P104" s="13">
        <v>104.7</v>
      </c>
    </row>
    <row r="105" spans="1:16" s="2" customFormat="1" ht="21">
      <c r="A105" s="13" t="s">
        <v>191</v>
      </c>
      <c r="B105" s="24" t="s">
        <v>192</v>
      </c>
      <c r="C105" s="13" t="s">
        <v>193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s="2" customFormat="1" ht="42" hidden="1">
      <c r="A106" s="13"/>
      <c r="B106" s="30" t="s">
        <v>346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s="2" customFormat="1" ht="10.5" hidden="1">
      <c r="A107" s="13" t="s">
        <v>194</v>
      </c>
      <c r="B107" s="23" t="s">
        <v>195</v>
      </c>
      <c r="C107" s="13" t="s">
        <v>334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s="2" customFormat="1" ht="10.5" hidden="1">
      <c r="A108" s="13" t="s">
        <v>196</v>
      </c>
      <c r="B108" s="23" t="s">
        <v>197</v>
      </c>
      <c r="C108" s="13" t="s">
        <v>334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s="2" customFormat="1" ht="10.5" hidden="1">
      <c r="A109" s="13" t="s">
        <v>198</v>
      </c>
      <c r="B109" s="31" t="s">
        <v>199</v>
      </c>
      <c r="C109" s="13" t="s">
        <v>334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s="2" customFormat="1" ht="10.5" hidden="1">
      <c r="A110" s="13" t="s">
        <v>200</v>
      </c>
      <c r="B110" s="32" t="s">
        <v>331</v>
      </c>
      <c r="C110" s="13" t="s">
        <v>334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s="2" customFormat="1" ht="10.5" hidden="1">
      <c r="A111" s="13" t="s">
        <v>201</v>
      </c>
      <c r="B111" s="31" t="s">
        <v>202</v>
      </c>
      <c r="C111" s="13" t="s">
        <v>334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s="2" customFormat="1" ht="10.5" hidden="1">
      <c r="A112" s="13" t="s">
        <v>203</v>
      </c>
      <c r="B112" s="31" t="s">
        <v>204</v>
      </c>
      <c r="C112" s="13" t="s">
        <v>334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s="2" customFormat="1" ht="10.5" hidden="1">
      <c r="A113" s="13" t="s">
        <v>205</v>
      </c>
      <c r="B113" s="32" t="s">
        <v>206</v>
      </c>
      <c r="C113" s="13" t="s">
        <v>334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s="2" customFormat="1" ht="10.5" hidden="1">
      <c r="A114" s="13" t="s">
        <v>207</v>
      </c>
      <c r="B114" s="32" t="s">
        <v>208</v>
      </c>
      <c r="C114" s="13" t="s">
        <v>334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s="2" customFormat="1" ht="10.5" hidden="1">
      <c r="A115" s="13" t="s">
        <v>209</v>
      </c>
      <c r="B115" s="32" t="s">
        <v>210</v>
      </c>
      <c r="C115" s="13" t="s">
        <v>334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s="2" customFormat="1" ht="10.5" hidden="1">
      <c r="A116" s="13" t="s">
        <v>211</v>
      </c>
      <c r="B116" s="31" t="s">
        <v>212</v>
      </c>
      <c r="C116" s="13" t="s">
        <v>334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s="2" customFormat="1" ht="21" customHeight="1">
      <c r="A117" s="22"/>
      <c r="B117" s="29" t="s">
        <v>355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s="2" customFormat="1" ht="21" customHeight="1">
      <c r="A118" s="13" t="s">
        <v>213</v>
      </c>
      <c r="B118" s="27" t="s">
        <v>362</v>
      </c>
      <c r="C118" s="13" t="s">
        <v>359</v>
      </c>
      <c r="D118" s="36">
        <f>D119+D132</f>
        <v>1454.78113</v>
      </c>
      <c r="E118" s="36">
        <f>E119+E132</f>
        <v>2099.56463</v>
      </c>
      <c r="F118" s="36">
        <f>F119+F132</f>
        <v>3565.381</v>
      </c>
      <c r="G118" s="36">
        <f>G119+G132</f>
        <v>1873.931</v>
      </c>
      <c r="H118" s="36">
        <f>G118*104.2%</f>
        <v>1952.6361020000002</v>
      </c>
      <c r="I118" s="36">
        <f>I119+I132</f>
        <v>1858.048</v>
      </c>
      <c r="J118" s="36">
        <f>I118*103.5%</f>
        <v>1923.0796799999998</v>
      </c>
      <c r="K118" s="36">
        <v>1821.048</v>
      </c>
      <c r="L118" s="36">
        <f aca="true" t="shared" si="2" ref="K118:L120">J118*104.7%</f>
        <v>2013.4644249599996</v>
      </c>
      <c r="M118" s="36">
        <f>K118*104.9%</f>
        <v>1910.2793520000002</v>
      </c>
      <c r="N118" s="36">
        <f>L118*104.2%</f>
        <v>2098.0299308083195</v>
      </c>
      <c r="O118" s="36">
        <f>M118*104.8%</f>
        <v>2001.9727608960004</v>
      </c>
      <c r="P118" s="36">
        <f>N118*103.6%</f>
        <v>2173.559008317419</v>
      </c>
    </row>
    <row r="119" spans="1:16" s="2" customFormat="1" ht="10.5">
      <c r="A119" s="13" t="s">
        <v>214</v>
      </c>
      <c r="B119" s="26" t="s">
        <v>215</v>
      </c>
      <c r="C119" s="13" t="s">
        <v>359</v>
      </c>
      <c r="D119" s="36">
        <f>D120+D131</f>
        <v>573.5098700000001</v>
      </c>
      <c r="E119" s="36">
        <f>E120+E131</f>
        <v>519.19832</v>
      </c>
      <c r="F119" s="36">
        <f>F120+F131</f>
        <v>401</v>
      </c>
      <c r="G119" s="36">
        <f>G120+G131</f>
        <v>459</v>
      </c>
      <c r="H119" s="36">
        <f>G119*104.2%</f>
        <v>478.278</v>
      </c>
      <c r="I119" s="36">
        <v>459.3</v>
      </c>
      <c r="J119" s="36">
        <f>I119*103.5%</f>
        <v>475.3755</v>
      </c>
      <c r="K119" s="36">
        <v>459.3</v>
      </c>
      <c r="L119" s="36">
        <f t="shared" si="2"/>
        <v>497.7181484999999</v>
      </c>
      <c r="M119" s="36">
        <f>K119*104.9%</f>
        <v>481.80570000000006</v>
      </c>
      <c r="N119" s="36">
        <f>L119*104.2%</f>
        <v>518.6223107369999</v>
      </c>
      <c r="O119" s="36">
        <f>M119*104.8%</f>
        <v>504.93237360000006</v>
      </c>
      <c r="P119" s="36">
        <f>N119*103.6%</f>
        <v>537.2927139235319</v>
      </c>
    </row>
    <row r="120" spans="1:16" s="2" customFormat="1" ht="21" customHeight="1">
      <c r="A120" s="13" t="s">
        <v>216</v>
      </c>
      <c r="B120" s="27" t="s">
        <v>356</v>
      </c>
      <c r="C120" s="13" t="s">
        <v>359</v>
      </c>
      <c r="D120" s="36">
        <f>D121+D122+D123+D124+D125+D126+D127+D128+D129+D130</f>
        <v>219.1528</v>
      </c>
      <c r="E120" s="36">
        <f>E121+E122+E123+E124+E125+E126+E127+E128+E129+E130</f>
        <v>306.2334</v>
      </c>
      <c r="F120" s="36">
        <f>F121+F122+F123+F124+F125+F126+F127+F128+F129+F130</f>
        <v>248</v>
      </c>
      <c r="G120" s="36">
        <f>G121+G122+G123+G124+G125+G126+G127+G128+G129+G130</f>
        <v>306</v>
      </c>
      <c r="H120" s="36">
        <f>G120*104.2%</f>
        <v>318.85200000000003</v>
      </c>
      <c r="I120" s="36">
        <f>I121+I122+I123+I124+I125+I126+I127+I128+I129+I130</f>
        <v>306.3</v>
      </c>
      <c r="J120" s="36">
        <f>I120*103.5%</f>
        <v>317.02049999999997</v>
      </c>
      <c r="K120" s="36">
        <v>306.3</v>
      </c>
      <c r="L120" s="36">
        <f t="shared" si="2"/>
        <v>331.9204634999999</v>
      </c>
      <c r="M120" s="36">
        <f>K120*104.9%</f>
        <v>321.30870000000004</v>
      </c>
      <c r="N120" s="36">
        <f>L120*104.2%</f>
        <v>345.8611229669999</v>
      </c>
      <c r="O120" s="36">
        <f>M120*104.8%</f>
        <v>336.7315176000001</v>
      </c>
      <c r="P120" s="36">
        <f>N120*103.6%</f>
        <v>358.31212339381193</v>
      </c>
    </row>
    <row r="121" spans="1:16" s="2" customFormat="1" ht="10.5">
      <c r="A121" s="13" t="s">
        <v>217</v>
      </c>
      <c r="B121" s="31" t="s">
        <v>218</v>
      </c>
      <c r="C121" s="13" t="s">
        <v>359</v>
      </c>
      <c r="D121" s="36"/>
      <c r="E121" s="13"/>
      <c r="F121" s="13"/>
      <c r="G121" s="13"/>
      <c r="H121" s="36"/>
      <c r="I121" s="13"/>
      <c r="J121" s="36"/>
      <c r="K121" s="36"/>
      <c r="L121" s="36"/>
      <c r="M121" s="36"/>
      <c r="N121" s="36"/>
      <c r="O121" s="36"/>
      <c r="P121" s="36"/>
    </row>
    <row r="122" spans="1:16" s="2" customFormat="1" ht="10.5">
      <c r="A122" s="13" t="s">
        <v>219</v>
      </c>
      <c r="B122" s="31" t="s">
        <v>220</v>
      </c>
      <c r="C122" s="13" t="s">
        <v>359</v>
      </c>
      <c r="D122" s="36">
        <v>13.65429</v>
      </c>
      <c r="E122" s="36">
        <v>16.01159</v>
      </c>
      <c r="F122" s="36">
        <v>15</v>
      </c>
      <c r="G122" s="36">
        <v>9</v>
      </c>
      <c r="H122" s="36">
        <f>G122*104.2%</f>
        <v>9.378</v>
      </c>
      <c r="I122" s="36">
        <v>9.3</v>
      </c>
      <c r="J122" s="36">
        <f>I122*103.5%</f>
        <v>9.6255</v>
      </c>
      <c r="K122" s="36">
        <v>9.3</v>
      </c>
      <c r="L122" s="36">
        <f>J122*104.7%</f>
        <v>10.0778985</v>
      </c>
      <c r="M122" s="36">
        <f>K122*104.9%</f>
        <v>9.755700000000003</v>
      </c>
      <c r="N122" s="36">
        <f>L122*104.2%</f>
        <v>10.501170237</v>
      </c>
      <c r="O122" s="36">
        <f>M122*104.8%</f>
        <v>10.223973600000003</v>
      </c>
      <c r="P122" s="36">
        <f>N122*103.6%</f>
        <v>10.879212365532</v>
      </c>
    </row>
    <row r="123" spans="1:16" s="2" customFormat="1" ht="10.5">
      <c r="A123" s="13" t="s">
        <v>221</v>
      </c>
      <c r="B123" s="31" t="s">
        <v>222</v>
      </c>
      <c r="C123" s="13" t="s">
        <v>359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</row>
    <row r="124" spans="1:16" s="2" customFormat="1" ht="10.5">
      <c r="A124" s="13" t="s">
        <v>223</v>
      </c>
      <c r="B124" s="31" t="s">
        <v>224</v>
      </c>
      <c r="C124" s="13" t="s">
        <v>359</v>
      </c>
      <c r="D124" s="36">
        <v>102.00643</v>
      </c>
      <c r="E124" s="36">
        <v>111.32245</v>
      </c>
      <c r="F124" s="36">
        <v>109</v>
      </c>
      <c r="G124" s="36">
        <v>120</v>
      </c>
      <c r="H124" s="36">
        <f>G124*104.2%</f>
        <v>125.04</v>
      </c>
      <c r="I124" s="36">
        <v>120</v>
      </c>
      <c r="J124" s="36">
        <f>I124*103.5%</f>
        <v>124.19999999999999</v>
      </c>
      <c r="K124" s="36">
        <v>120</v>
      </c>
      <c r="L124" s="36">
        <f aca="true" t="shared" si="3" ref="K124:L126">J124*104.7%</f>
        <v>130.0374</v>
      </c>
      <c r="M124" s="36">
        <f>K124*104.9%</f>
        <v>125.88000000000002</v>
      </c>
      <c r="N124" s="36">
        <f>L124*104.2%</f>
        <v>135.4989708</v>
      </c>
      <c r="O124" s="36">
        <f>M124*104.8%</f>
        <v>131.92224000000002</v>
      </c>
      <c r="P124" s="36">
        <f>N124*103.6%</f>
        <v>140.3769337488</v>
      </c>
    </row>
    <row r="125" spans="1:16" s="2" customFormat="1" ht="10.5">
      <c r="A125" s="11" t="s">
        <v>225</v>
      </c>
      <c r="B125" s="33" t="s">
        <v>360</v>
      </c>
      <c r="C125" s="13" t="s">
        <v>359</v>
      </c>
      <c r="D125" s="37">
        <v>4.72211</v>
      </c>
      <c r="E125" s="37">
        <v>12.4842</v>
      </c>
      <c r="F125" s="37">
        <v>12</v>
      </c>
      <c r="G125" s="37">
        <v>12</v>
      </c>
      <c r="H125" s="36">
        <f>G125*104.2%</f>
        <v>12.504000000000001</v>
      </c>
      <c r="I125" s="37">
        <v>12</v>
      </c>
      <c r="J125" s="36">
        <f>I125*103.5%</f>
        <v>12.419999999999998</v>
      </c>
      <c r="K125" s="36">
        <v>12</v>
      </c>
      <c r="L125" s="36">
        <f t="shared" si="3"/>
        <v>13.003739999999997</v>
      </c>
      <c r="M125" s="36">
        <f>K125*104.9%</f>
        <v>12.588000000000001</v>
      </c>
      <c r="N125" s="36">
        <f>L125*104.2%</f>
        <v>13.549897079999997</v>
      </c>
      <c r="O125" s="36">
        <f>M125*104.8%</f>
        <v>13.192224000000001</v>
      </c>
      <c r="P125" s="36">
        <f>N125*103.6%</f>
        <v>14.037693374879998</v>
      </c>
    </row>
    <row r="126" spans="1:16" s="2" customFormat="1" ht="10.5">
      <c r="A126" s="13" t="s">
        <v>226</v>
      </c>
      <c r="B126" s="31" t="s">
        <v>227</v>
      </c>
      <c r="C126" s="13" t="s">
        <v>359</v>
      </c>
      <c r="D126" s="36">
        <v>9.44589</v>
      </c>
      <c r="E126" s="36">
        <v>51.41125</v>
      </c>
      <c r="F126" s="36">
        <v>25</v>
      </c>
      <c r="G126" s="36">
        <v>51</v>
      </c>
      <c r="H126" s="36">
        <f>G126*104.2%</f>
        <v>53.142</v>
      </c>
      <c r="I126" s="36">
        <v>51</v>
      </c>
      <c r="J126" s="36">
        <f>I126*103.5%</f>
        <v>52.785</v>
      </c>
      <c r="K126" s="36">
        <v>51</v>
      </c>
      <c r="L126" s="36">
        <f t="shared" si="3"/>
        <v>55.26589499999999</v>
      </c>
      <c r="M126" s="36">
        <f>K126*104.9%</f>
        <v>53.49900000000001</v>
      </c>
      <c r="N126" s="36">
        <f>L126*104.2%</f>
        <v>57.587062589999995</v>
      </c>
      <c r="O126" s="36">
        <f>M126*104.8%</f>
        <v>56.066952000000015</v>
      </c>
      <c r="P126" s="36">
        <f>N126*103.6%</f>
        <v>59.660196843239994</v>
      </c>
    </row>
    <row r="127" spans="1:16" s="2" customFormat="1" ht="10.5">
      <c r="A127" s="13" t="s">
        <v>228</v>
      </c>
      <c r="B127" s="31" t="s">
        <v>229</v>
      </c>
      <c r="C127" s="13" t="s">
        <v>359</v>
      </c>
      <c r="D127" s="36"/>
      <c r="E127" s="36"/>
      <c r="F127" s="13"/>
      <c r="G127" s="36"/>
      <c r="H127" s="36"/>
      <c r="I127" s="36"/>
      <c r="J127" s="36"/>
      <c r="K127" s="36"/>
      <c r="L127" s="36"/>
      <c r="M127" s="36"/>
      <c r="N127" s="36"/>
      <c r="O127" s="36"/>
      <c r="P127" s="36"/>
    </row>
    <row r="128" spans="1:16" s="2" customFormat="1" ht="10.5">
      <c r="A128" s="13" t="s">
        <v>230</v>
      </c>
      <c r="B128" s="31" t="s">
        <v>361</v>
      </c>
      <c r="C128" s="13" t="s">
        <v>359</v>
      </c>
      <c r="D128" s="36">
        <v>2.4</v>
      </c>
      <c r="E128" s="36">
        <v>1.3</v>
      </c>
      <c r="F128" s="13">
        <v>0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1:16" s="2" customFormat="1" ht="10.5">
      <c r="A129" s="13" t="s">
        <v>231</v>
      </c>
      <c r="B129" s="31" t="s">
        <v>232</v>
      </c>
      <c r="C129" s="13" t="s">
        <v>359</v>
      </c>
      <c r="D129" s="36"/>
      <c r="E129" s="36"/>
      <c r="F129" s="13"/>
      <c r="G129" s="36"/>
      <c r="H129" s="36"/>
      <c r="I129" s="36"/>
      <c r="J129" s="36"/>
      <c r="K129" s="36"/>
      <c r="L129" s="36"/>
      <c r="M129" s="36"/>
      <c r="N129" s="36"/>
      <c r="O129" s="36"/>
      <c r="P129" s="36"/>
    </row>
    <row r="130" spans="1:16" s="2" customFormat="1" ht="10.5">
      <c r="A130" s="13" t="s">
        <v>233</v>
      </c>
      <c r="B130" s="31" t="s">
        <v>234</v>
      </c>
      <c r="C130" s="13" t="s">
        <v>359</v>
      </c>
      <c r="D130" s="36">
        <v>86.92408</v>
      </c>
      <c r="E130" s="36">
        <v>113.70391</v>
      </c>
      <c r="F130" s="36">
        <v>87</v>
      </c>
      <c r="G130" s="36">
        <v>114</v>
      </c>
      <c r="H130" s="36">
        <f aca="true" t="shared" si="4" ref="H130:H142">G130*104.2%</f>
        <v>118.78800000000001</v>
      </c>
      <c r="I130" s="36">
        <v>114</v>
      </c>
      <c r="J130" s="36">
        <f aca="true" t="shared" si="5" ref="J130:J142">I130*103.5%</f>
        <v>117.99</v>
      </c>
      <c r="K130" s="36">
        <v>114</v>
      </c>
      <c r="L130" s="36">
        <f>J130*104.7%</f>
        <v>123.53552999999998</v>
      </c>
      <c r="M130" s="36">
        <f aca="true" t="shared" si="6" ref="M130:M142">K130*104.9%</f>
        <v>119.58600000000001</v>
      </c>
      <c r="N130" s="36">
        <f aca="true" t="shared" si="7" ref="N130:N142">L130*104.2%</f>
        <v>128.72402225999997</v>
      </c>
      <c r="O130" s="36">
        <f aca="true" t="shared" si="8" ref="O130:O142">M130*104.8%</f>
        <v>125.32612800000003</v>
      </c>
      <c r="P130" s="36">
        <f aca="true" t="shared" si="9" ref="P130:P142">N130*103.6%</f>
        <v>133.35808706135998</v>
      </c>
    </row>
    <row r="131" spans="1:16" s="2" customFormat="1" ht="10.5">
      <c r="A131" s="13" t="s">
        <v>235</v>
      </c>
      <c r="B131" s="26" t="s">
        <v>236</v>
      </c>
      <c r="C131" s="13" t="s">
        <v>359</v>
      </c>
      <c r="D131" s="36">
        <v>354.35707</v>
      </c>
      <c r="E131" s="36">
        <v>212.96492</v>
      </c>
      <c r="F131" s="36">
        <v>153</v>
      </c>
      <c r="G131" s="36">
        <v>153</v>
      </c>
      <c r="H131" s="36">
        <f t="shared" si="4"/>
        <v>159.42600000000002</v>
      </c>
      <c r="I131" s="36">
        <v>153</v>
      </c>
      <c r="J131" s="36">
        <f t="shared" si="5"/>
        <v>158.355</v>
      </c>
      <c r="K131" s="36">
        <v>153</v>
      </c>
      <c r="L131" s="36">
        <f aca="true" t="shared" si="10" ref="L131:L142">J131*104.7%</f>
        <v>165.79768499999997</v>
      </c>
      <c r="M131" s="36">
        <f t="shared" si="6"/>
        <v>160.497</v>
      </c>
      <c r="N131" s="36">
        <f t="shared" si="7"/>
        <v>172.76118776999996</v>
      </c>
      <c r="O131" s="36">
        <f t="shared" si="8"/>
        <v>168.20085600000002</v>
      </c>
      <c r="P131" s="36">
        <f t="shared" si="9"/>
        <v>178.98059052971996</v>
      </c>
    </row>
    <row r="132" spans="1:16" s="2" customFormat="1" ht="10.5">
      <c r="A132" s="13" t="s">
        <v>237</v>
      </c>
      <c r="B132" s="26" t="s">
        <v>238</v>
      </c>
      <c r="C132" s="13" t="s">
        <v>359</v>
      </c>
      <c r="D132" s="36">
        <v>881.27126</v>
      </c>
      <c r="E132" s="36">
        <v>1580.36631</v>
      </c>
      <c r="F132" s="36">
        <v>3164.381</v>
      </c>
      <c r="G132" s="36">
        <v>1414.931</v>
      </c>
      <c r="H132" s="36">
        <f t="shared" si="4"/>
        <v>1474.3581020000001</v>
      </c>
      <c r="I132" s="36">
        <v>1398.748</v>
      </c>
      <c r="J132" s="36">
        <f t="shared" si="5"/>
        <v>1447.70418</v>
      </c>
      <c r="K132" s="36">
        <v>1438.648</v>
      </c>
      <c r="L132" s="36">
        <f t="shared" si="10"/>
        <v>1515.7462764599998</v>
      </c>
      <c r="M132" s="36">
        <f t="shared" si="6"/>
        <v>1509.1417520000002</v>
      </c>
      <c r="N132" s="36">
        <f t="shared" si="7"/>
        <v>1579.4076200713198</v>
      </c>
      <c r="O132" s="36">
        <f t="shared" si="8"/>
        <v>1581.5805560960002</v>
      </c>
      <c r="P132" s="36">
        <f t="shared" si="9"/>
        <v>1636.2662943938874</v>
      </c>
    </row>
    <row r="133" spans="1:16" s="2" customFormat="1" ht="10.5">
      <c r="A133" s="13" t="s">
        <v>239</v>
      </c>
      <c r="B133" s="31" t="s">
        <v>240</v>
      </c>
      <c r="C133" s="13" t="s">
        <v>359</v>
      </c>
      <c r="D133" s="36">
        <v>49.2</v>
      </c>
      <c r="E133" s="36">
        <v>296.99</v>
      </c>
      <c r="F133" s="36">
        <v>1353.425</v>
      </c>
      <c r="G133" s="13">
        <v>195.583</v>
      </c>
      <c r="H133" s="36">
        <f t="shared" si="4"/>
        <v>203.797486</v>
      </c>
      <c r="I133" s="13">
        <v>179.7</v>
      </c>
      <c r="J133" s="36">
        <f t="shared" si="5"/>
        <v>185.98949999999996</v>
      </c>
      <c r="K133" s="36">
        <v>266.2</v>
      </c>
      <c r="L133" s="36">
        <f t="shared" si="10"/>
        <v>194.73100649999995</v>
      </c>
      <c r="M133" s="36">
        <f t="shared" si="6"/>
        <v>279.2438</v>
      </c>
      <c r="N133" s="36">
        <f t="shared" si="7"/>
        <v>202.90970877299995</v>
      </c>
      <c r="O133" s="36">
        <f t="shared" si="8"/>
        <v>292.6475024</v>
      </c>
      <c r="P133" s="36">
        <f t="shared" si="9"/>
        <v>210.21445828882796</v>
      </c>
    </row>
    <row r="134" spans="1:16" s="2" customFormat="1" ht="10.5">
      <c r="A134" s="13" t="s">
        <v>241</v>
      </c>
      <c r="B134" s="31" t="s">
        <v>242</v>
      </c>
      <c r="C134" s="13" t="s">
        <v>359</v>
      </c>
      <c r="D134" s="36">
        <v>65.07126</v>
      </c>
      <c r="E134" s="36">
        <v>80.32631</v>
      </c>
      <c r="F134" s="36">
        <v>88.969</v>
      </c>
      <c r="G134" s="13">
        <v>89.648</v>
      </c>
      <c r="H134" s="36">
        <f t="shared" si="4"/>
        <v>93.413216</v>
      </c>
      <c r="I134" s="36">
        <v>90.448</v>
      </c>
      <c r="J134" s="36">
        <f t="shared" si="5"/>
        <v>93.61367999999999</v>
      </c>
      <c r="K134" s="36">
        <v>93.848</v>
      </c>
      <c r="L134" s="36">
        <f t="shared" si="10"/>
        <v>98.01352295999997</v>
      </c>
      <c r="M134" s="36">
        <f t="shared" si="6"/>
        <v>98.44655200000001</v>
      </c>
      <c r="N134" s="36">
        <f t="shared" si="7"/>
        <v>102.13009092431997</v>
      </c>
      <c r="O134" s="36">
        <f t="shared" si="8"/>
        <v>103.17198649600002</v>
      </c>
      <c r="P134" s="36">
        <f t="shared" si="9"/>
        <v>105.8067741975955</v>
      </c>
    </row>
    <row r="135" spans="1:16" s="2" customFormat="1" ht="10.5">
      <c r="A135" s="13" t="s">
        <v>243</v>
      </c>
      <c r="B135" s="31" t="s">
        <v>244</v>
      </c>
      <c r="C135" s="13" t="s">
        <v>359</v>
      </c>
      <c r="D135" s="36">
        <v>591</v>
      </c>
      <c r="E135" s="13">
        <v>950</v>
      </c>
      <c r="F135" s="36">
        <v>1220.5</v>
      </c>
      <c r="G135" s="13">
        <v>788</v>
      </c>
      <c r="H135" s="36">
        <f t="shared" si="4"/>
        <v>821.096</v>
      </c>
      <c r="I135" s="13">
        <v>820.6</v>
      </c>
      <c r="J135" s="36">
        <f t="shared" si="5"/>
        <v>849.3209999999999</v>
      </c>
      <c r="K135" s="36">
        <v>778.4</v>
      </c>
      <c r="L135" s="36">
        <f t="shared" si="10"/>
        <v>889.2390869999998</v>
      </c>
      <c r="M135" s="36">
        <f t="shared" si="6"/>
        <v>816.5416000000001</v>
      </c>
      <c r="N135" s="36">
        <f t="shared" si="7"/>
        <v>926.5871286539998</v>
      </c>
      <c r="O135" s="36">
        <f t="shared" si="8"/>
        <v>855.7355968000002</v>
      </c>
      <c r="P135" s="36">
        <f t="shared" si="9"/>
        <v>959.9442652855438</v>
      </c>
    </row>
    <row r="136" spans="1:16" s="2" customFormat="1" ht="10.5">
      <c r="A136" s="13" t="s">
        <v>245</v>
      </c>
      <c r="B136" s="31" t="s">
        <v>246</v>
      </c>
      <c r="C136" s="13" t="s">
        <v>359</v>
      </c>
      <c r="D136" s="36">
        <v>175.8</v>
      </c>
      <c r="E136" s="13">
        <v>203</v>
      </c>
      <c r="F136" s="36">
        <v>378</v>
      </c>
      <c r="G136" s="13">
        <v>341.7</v>
      </c>
      <c r="H136" s="36">
        <f t="shared" si="4"/>
        <v>356.0514</v>
      </c>
      <c r="I136" s="13">
        <v>308</v>
      </c>
      <c r="J136" s="36">
        <f t="shared" si="5"/>
        <v>318.78</v>
      </c>
      <c r="K136" s="36">
        <v>300.2</v>
      </c>
      <c r="L136" s="36">
        <f t="shared" si="10"/>
        <v>333.7626599999999</v>
      </c>
      <c r="M136" s="36">
        <f t="shared" si="6"/>
        <v>314.9098</v>
      </c>
      <c r="N136" s="36">
        <f t="shared" si="7"/>
        <v>347.78069171999994</v>
      </c>
      <c r="O136" s="36">
        <f t="shared" si="8"/>
        <v>330.0254704</v>
      </c>
      <c r="P136" s="36">
        <f t="shared" si="9"/>
        <v>360.30079662192</v>
      </c>
    </row>
    <row r="137" spans="1:16" s="2" customFormat="1" ht="21" customHeight="1">
      <c r="A137" s="13" t="s">
        <v>247</v>
      </c>
      <c r="B137" s="27" t="s">
        <v>357</v>
      </c>
      <c r="C137" s="13" t="s">
        <v>359</v>
      </c>
      <c r="D137" s="36">
        <f>D138+D139+D140+D141+D142+D143+D144+D145+D147+D148+D149+D150+D146</f>
        <v>1503.2712599999998</v>
      </c>
      <c r="E137" s="36">
        <f>E138+E139+E140+E141+E142+E143+E144+E145+E147+E148+E149+E150+E146</f>
        <v>2087.66251</v>
      </c>
      <c r="F137" s="36">
        <f>F138+F139+F140+F141+F142+F143+F144+F145+F147+F148+F149+F150+F146</f>
        <v>3565.3810000000003</v>
      </c>
      <c r="G137" s="36">
        <f>G138+G139+G140+G141+G142+G143+G144+G145+G147+G148+G149+G150+G146</f>
        <v>1873.931</v>
      </c>
      <c r="H137" s="36">
        <f t="shared" si="4"/>
        <v>1952.6361020000002</v>
      </c>
      <c r="I137" s="36">
        <f>I138+I139+I140+I141+I142+I143+I144+I145+I147+I148+I149+I150+I146</f>
        <v>1818.3480000000002</v>
      </c>
      <c r="J137" s="36">
        <f t="shared" si="5"/>
        <v>1881.99018</v>
      </c>
      <c r="K137" s="36">
        <v>1821.048</v>
      </c>
      <c r="L137" s="36">
        <f t="shared" si="10"/>
        <v>1970.44371846</v>
      </c>
      <c r="M137" s="36">
        <f t="shared" si="6"/>
        <v>1910.2793520000002</v>
      </c>
      <c r="N137" s="36">
        <f t="shared" si="7"/>
        <v>2053.20235463532</v>
      </c>
      <c r="O137" s="36">
        <f t="shared" si="8"/>
        <v>2001.9727608960004</v>
      </c>
      <c r="P137" s="36">
        <f t="shared" si="9"/>
        <v>2127.1176394021913</v>
      </c>
    </row>
    <row r="138" spans="1:16" s="2" customFormat="1" ht="10.5">
      <c r="A138" s="13" t="s">
        <v>248</v>
      </c>
      <c r="B138" s="31" t="s">
        <v>249</v>
      </c>
      <c r="C138" s="13" t="s">
        <v>359</v>
      </c>
      <c r="D138" s="36">
        <v>1006.993</v>
      </c>
      <c r="E138" s="36">
        <v>1127.31422</v>
      </c>
      <c r="F138" s="36">
        <v>1132.3</v>
      </c>
      <c r="G138" s="36">
        <v>1166.288</v>
      </c>
      <c r="H138" s="36">
        <f t="shared" si="4"/>
        <v>1215.2720960000001</v>
      </c>
      <c r="I138" s="36">
        <v>1229.9</v>
      </c>
      <c r="J138" s="36">
        <f t="shared" si="5"/>
        <v>1272.9465</v>
      </c>
      <c r="K138" s="36">
        <v>1229.9</v>
      </c>
      <c r="L138" s="36">
        <f t="shared" si="10"/>
        <v>1332.7749855</v>
      </c>
      <c r="M138" s="36">
        <f t="shared" si="6"/>
        <v>1290.1651000000004</v>
      </c>
      <c r="N138" s="36">
        <f t="shared" si="7"/>
        <v>1388.751534891</v>
      </c>
      <c r="O138" s="36">
        <f t="shared" si="8"/>
        <v>1352.0930248000004</v>
      </c>
      <c r="P138" s="36">
        <f t="shared" si="9"/>
        <v>1438.746590147076</v>
      </c>
    </row>
    <row r="139" spans="1:16" s="2" customFormat="1" ht="10.5">
      <c r="A139" s="13" t="s">
        <v>250</v>
      </c>
      <c r="B139" s="31" t="s">
        <v>251</v>
      </c>
      <c r="C139" s="13" t="s">
        <v>359</v>
      </c>
      <c r="D139" s="36">
        <v>65.04826</v>
      </c>
      <c r="E139" s="36">
        <v>80.28731</v>
      </c>
      <c r="F139" s="36">
        <v>88.9</v>
      </c>
      <c r="G139" s="36">
        <v>89.6</v>
      </c>
      <c r="H139" s="36">
        <f t="shared" si="4"/>
        <v>93.36319999999999</v>
      </c>
      <c r="I139" s="36">
        <v>90.4</v>
      </c>
      <c r="J139" s="36">
        <f t="shared" si="5"/>
        <v>93.564</v>
      </c>
      <c r="K139" s="36">
        <v>93.8</v>
      </c>
      <c r="L139" s="36">
        <f t="shared" si="10"/>
        <v>97.96150799999998</v>
      </c>
      <c r="M139" s="36">
        <f t="shared" si="6"/>
        <v>98.39620000000001</v>
      </c>
      <c r="N139" s="36">
        <f t="shared" si="7"/>
        <v>102.07589133599998</v>
      </c>
      <c r="O139" s="36">
        <f t="shared" si="8"/>
        <v>103.11921760000001</v>
      </c>
      <c r="P139" s="36">
        <f t="shared" si="9"/>
        <v>105.75062342409599</v>
      </c>
    </row>
    <row r="140" spans="1:16" s="2" customFormat="1" ht="10.5" customHeight="1">
      <c r="A140" s="11" t="s">
        <v>252</v>
      </c>
      <c r="B140" s="33" t="s">
        <v>344</v>
      </c>
      <c r="C140" s="13" t="s">
        <v>359</v>
      </c>
      <c r="D140" s="37">
        <v>0.27</v>
      </c>
      <c r="E140" s="37">
        <v>1.405</v>
      </c>
      <c r="F140" s="37">
        <v>1</v>
      </c>
      <c r="G140" s="37">
        <v>3</v>
      </c>
      <c r="H140" s="36">
        <f t="shared" si="4"/>
        <v>3.1260000000000003</v>
      </c>
      <c r="I140" s="37">
        <v>3</v>
      </c>
      <c r="J140" s="36">
        <f t="shared" si="5"/>
        <v>3.1049999999999995</v>
      </c>
      <c r="K140" s="36">
        <v>3</v>
      </c>
      <c r="L140" s="36">
        <f t="shared" si="10"/>
        <v>3.2509349999999992</v>
      </c>
      <c r="M140" s="36">
        <f t="shared" si="6"/>
        <v>3.1470000000000002</v>
      </c>
      <c r="N140" s="36">
        <f t="shared" si="7"/>
        <v>3.3874742699999993</v>
      </c>
      <c r="O140" s="36">
        <f t="shared" si="8"/>
        <v>3.2980560000000003</v>
      </c>
      <c r="P140" s="36">
        <f t="shared" si="9"/>
        <v>3.5094233437199995</v>
      </c>
    </row>
    <row r="141" spans="1:16" s="2" customFormat="1" ht="10.5">
      <c r="A141" s="13" t="s">
        <v>253</v>
      </c>
      <c r="B141" s="31" t="s">
        <v>254</v>
      </c>
      <c r="C141" s="13" t="s">
        <v>359</v>
      </c>
      <c r="D141" s="36">
        <v>102.387</v>
      </c>
      <c r="E141" s="36">
        <v>274.61698</v>
      </c>
      <c r="F141" s="36">
        <v>1519.9966</v>
      </c>
      <c r="G141" s="36">
        <v>345.583</v>
      </c>
      <c r="H141" s="36">
        <f t="shared" si="4"/>
        <v>360.09748600000006</v>
      </c>
      <c r="I141" s="36">
        <v>299.7</v>
      </c>
      <c r="J141" s="36">
        <f t="shared" si="5"/>
        <v>310.18949999999995</v>
      </c>
      <c r="K141" s="36">
        <v>386.2</v>
      </c>
      <c r="L141" s="36">
        <f t="shared" si="10"/>
        <v>324.7684064999999</v>
      </c>
      <c r="M141" s="36">
        <f t="shared" si="6"/>
        <v>405.1238000000001</v>
      </c>
      <c r="N141" s="36">
        <f t="shared" si="7"/>
        <v>338.4086795729999</v>
      </c>
      <c r="O141" s="36">
        <f t="shared" si="8"/>
        <v>424.5697424000001</v>
      </c>
      <c r="P141" s="36">
        <f t="shared" si="9"/>
        <v>350.59139203762794</v>
      </c>
    </row>
    <row r="142" spans="1:16" s="2" customFormat="1" ht="10.5">
      <c r="A142" s="13" t="s">
        <v>255</v>
      </c>
      <c r="B142" s="31" t="s">
        <v>256</v>
      </c>
      <c r="C142" s="13" t="s">
        <v>359</v>
      </c>
      <c r="D142" s="36">
        <v>115.023</v>
      </c>
      <c r="E142" s="36">
        <v>484.039</v>
      </c>
      <c r="F142" s="36">
        <v>758.1844</v>
      </c>
      <c r="G142" s="36">
        <v>194.46</v>
      </c>
      <c r="H142" s="36">
        <f t="shared" si="4"/>
        <v>202.62732000000003</v>
      </c>
      <c r="I142" s="36">
        <v>120.348</v>
      </c>
      <c r="J142" s="36">
        <f t="shared" si="5"/>
        <v>124.56017999999999</v>
      </c>
      <c r="K142" s="36">
        <v>33.148</v>
      </c>
      <c r="L142" s="36">
        <f t="shared" si="10"/>
        <v>130.41450845999998</v>
      </c>
      <c r="M142" s="36">
        <f t="shared" si="6"/>
        <v>34.77225200000001</v>
      </c>
      <c r="N142" s="36">
        <f t="shared" si="7"/>
        <v>135.89191781531997</v>
      </c>
      <c r="O142" s="36">
        <f t="shared" si="8"/>
        <v>36.44132009600001</v>
      </c>
      <c r="P142" s="36">
        <f t="shared" si="9"/>
        <v>140.7840268566715</v>
      </c>
    </row>
    <row r="143" spans="1:16" s="2" customFormat="1" ht="10.5">
      <c r="A143" s="13" t="s">
        <v>257</v>
      </c>
      <c r="B143" s="31" t="s">
        <v>258</v>
      </c>
      <c r="C143" s="13" t="s">
        <v>359</v>
      </c>
      <c r="D143" s="36"/>
      <c r="E143" s="13"/>
      <c r="F143" s="36"/>
      <c r="G143" s="36"/>
      <c r="H143" s="13"/>
      <c r="I143" s="36"/>
      <c r="J143" s="36"/>
      <c r="K143" s="36"/>
      <c r="L143" s="36"/>
      <c r="M143" s="36"/>
      <c r="N143" s="36"/>
      <c r="O143" s="36"/>
      <c r="P143" s="36"/>
    </row>
    <row r="144" spans="1:16" s="2" customFormat="1" ht="10.5">
      <c r="A144" s="13" t="s">
        <v>259</v>
      </c>
      <c r="B144" s="31" t="s">
        <v>260</v>
      </c>
      <c r="C144" s="13" t="s">
        <v>359</v>
      </c>
      <c r="D144" s="36"/>
      <c r="E144" s="13"/>
      <c r="F144" s="36"/>
      <c r="G144" s="36"/>
      <c r="H144" s="13"/>
      <c r="I144" s="36"/>
      <c r="J144" s="36"/>
      <c r="K144" s="36"/>
      <c r="L144" s="36"/>
      <c r="M144" s="36"/>
      <c r="N144" s="36"/>
      <c r="O144" s="36"/>
      <c r="P144" s="36"/>
    </row>
    <row r="145" spans="1:16" s="2" customFormat="1" ht="10.5">
      <c r="A145" s="13" t="s">
        <v>261</v>
      </c>
      <c r="B145" s="31" t="s">
        <v>262</v>
      </c>
      <c r="C145" s="13" t="s">
        <v>359</v>
      </c>
      <c r="D145" s="36">
        <v>207.85</v>
      </c>
      <c r="E145" s="13">
        <v>115</v>
      </c>
      <c r="F145" s="36">
        <v>55</v>
      </c>
      <c r="G145" s="36">
        <v>55</v>
      </c>
      <c r="H145" s="36">
        <f>G145*104.2%</f>
        <v>57.31</v>
      </c>
      <c r="I145" s="36">
        <v>55</v>
      </c>
      <c r="J145" s="36">
        <f>I145*103.5%</f>
        <v>56.925</v>
      </c>
      <c r="K145" s="36">
        <v>55</v>
      </c>
      <c r="L145" s="36">
        <f>J145*104.7%</f>
        <v>59.600474999999996</v>
      </c>
      <c r="M145" s="36">
        <f>K145*104.9%</f>
        <v>57.69500000000001</v>
      </c>
      <c r="N145" s="36">
        <f>L145*104.2%</f>
        <v>62.10369495</v>
      </c>
      <c r="O145" s="36">
        <f>M145*104.8%</f>
        <v>60.46436000000001</v>
      </c>
      <c r="P145" s="36">
        <f>N145*103.6%</f>
        <v>64.3394279682</v>
      </c>
    </row>
    <row r="146" spans="1:16" s="2" customFormat="1" ht="10.5">
      <c r="A146" s="13" t="s">
        <v>263</v>
      </c>
      <c r="B146" s="31" t="s">
        <v>264</v>
      </c>
      <c r="C146" s="13" t="s">
        <v>359</v>
      </c>
      <c r="D146" s="36"/>
      <c r="E146" s="13"/>
      <c r="F146" s="36"/>
      <c r="G146" s="36"/>
      <c r="H146" s="13"/>
      <c r="I146" s="36"/>
      <c r="J146" s="36"/>
      <c r="K146" s="36"/>
      <c r="L146" s="36"/>
      <c r="M146" s="36"/>
      <c r="N146" s="36"/>
      <c r="O146" s="36"/>
      <c r="P146" s="36"/>
    </row>
    <row r="147" spans="1:16" s="2" customFormat="1" ht="10.5">
      <c r="A147" s="13" t="s">
        <v>265</v>
      </c>
      <c r="B147" s="31" t="s">
        <v>266</v>
      </c>
      <c r="C147" s="13" t="s">
        <v>359</v>
      </c>
      <c r="D147" s="36"/>
      <c r="E147" s="13"/>
      <c r="F147" s="36"/>
      <c r="G147" s="36"/>
      <c r="H147" s="13"/>
      <c r="I147" s="36"/>
      <c r="J147" s="36"/>
      <c r="K147" s="36"/>
      <c r="L147" s="36"/>
      <c r="M147" s="36"/>
      <c r="N147" s="36"/>
      <c r="O147" s="36"/>
      <c r="P147" s="36"/>
    </row>
    <row r="148" spans="1:16" s="2" customFormat="1" ht="10.5">
      <c r="A148" s="13" t="s">
        <v>267</v>
      </c>
      <c r="B148" s="31" t="s">
        <v>268</v>
      </c>
      <c r="C148" s="13" t="s">
        <v>359</v>
      </c>
      <c r="D148" s="36">
        <v>5.7</v>
      </c>
      <c r="E148" s="13">
        <v>5</v>
      </c>
      <c r="F148" s="36">
        <v>10</v>
      </c>
      <c r="G148" s="36">
        <v>20</v>
      </c>
      <c r="H148" s="36">
        <f>G148*104.2%</f>
        <v>20.84</v>
      </c>
      <c r="I148" s="36">
        <v>20</v>
      </c>
      <c r="J148" s="36">
        <f>I148*103.5%</f>
        <v>20.7</v>
      </c>
      <c r="K148" s="36">
        <v>20</v>
      </c>
      <c r="L148" s="36">
        <f>J148*104.7%</f>
        <v>21.6729</v>
      </c>
      <c r="M148" s="36">
        <f>K148*104.9%</f>
        <v>20.980000000000004</v>
      </c>
      <c r="N148" s="36">
        <f>L148*104.2%</f>
        <v>22.5831618</v>
      </c>
      <c r="O148" s="36">
        <f>M148*104.8%</f>
        <v>21.987040000000004</v>
      </c>
      <c r="P148" s="36">
        <f>N148*103.6%</f>
        <v>23.3961556248</v>
      </c>
    </row>
    <row r="149" spans="1:16" s="2" customFormat="1" ht="10.5">
      <c r="A149" s="13" t="s">
        <v>269</v>
      </c>
      <c r="B149" s="31" t="s">
        <v>270</v>
      </c>
      <c r="C149" s="13" t="s">
        <v>359</v>
      </c>
      <c r="D149" s="36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s="2" customFormat="1" ht="10.5">
      <c r="A150" s="13" t="s">
        <v>271</v>
      </c>
      <c r="B150" s="31" t="s">
        <v>272</v>
      </c>
      <c r="C150" s="13" t="s">
        <v>359</v>
      </c>
      <c r="D150" s="36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s="2" customFormat="1" ht="21" customHeight="1">
      <c r="A151" s="13" t="s">
        <v>273</v>
      </c>
      <c r="B151" s="27" t="s">
        <v>358</v>
      </c>
      <c r="C151" s="13" t="s">
        <v>359</v>
      </c>
      <c r="D151" s="36">
        <f>D118-D137</f>
        <v>-48.49012999999968</v>
      </c>
      <c r="E151" s="36">
        <f>E118-E137</f>
        <v>11.90211999999974</v>
      </c>
      <c r="F151" s="36">
        <f>F118-F137</f>
        <v>0</v>
      </c>
      <c r="G151" s="36">
        <f>G118-G137</f>
        <v>0</v>
      </c>
      <c r="H151" s="36"/>
      <c r="I151" s="36"/>
      <c r="J151" s="13"/>
      <c r="K151" s="13"/>
      <c r="L151" s="13"/>
      <c r="M151" s="13"/>
      <c r="N151" s="13"/>
      <c r="O151" s="13"/>
      <c r="P151" s="13"/>
    </row>
    <row r="152" spans="1:16" s="2" customFormat="1" ht="10.5">
      <c r="A152" s="13" t="s">
        <v>274</v>
      </c>
      <c r="B152" s="23" t="s">
        <v>275</v>
      </c>
      <c r="C152" s="13" t="s">
        <v>359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s="2" customFormat="1" ht="21" customHeight="1">
      <c r="A153" s="13" t="s">
        <v>276</v>
      </c>
      <c r="B153" s="24" t="s">
        <v>277</v>
      </c>
      <c r="C153" s="13" t="s">
        <v>359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s="2" customFormat="1" ht="10.5">
      <c r="A154" s="22"/>
      <c r="B154" s="25" t="s">
        <v>278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s="2" customFormat="1" ht="10.5">
      <c r="A155" s="13" t="s">
        <v>279</v>
      </c>
      <c r="B155" s="23" t="s">
        <v>280</v>
      </c>
      <c r="C155" s="13" t="s">
        <v>141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s="2" customFormat="1" ht="30.75" customHeight="1">
      <c r="A156" s="13" t="s">
        <v>281</v>
      </c>
      <c r="B156" s="24" t="s">
        <v>282</v>
      </c>
      <c r="C156" s="13" t="s">
        <v>336</v>
      </c>
      <c r="D156" s="13">
        <v>8779</v>
      </c>
      <c r="E156" s="13">
        <v>8741</v>
      </c>
      <c r="F156" s="13">
        <v>9538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s="2" customFormat="1" ht="10.5">
      <c r="A157" s="13" t="s">
        <v>283</v>
      </c>
      <c r="B157" s="31" t="s">
        <v>284</v>
      </c>
      <c r="C157" s="13" t="s">
        <v>336</v>
      </c>
      <c r="D157" s="13">
        <v>9303</v>
      </c>
      <c r="E157" s="13">
        <v>9248</v>
      </c>
      <c r="F157" s="13">
        <v>10134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s="2" customFormat="1" ht="10.5">
      <c r="A158" s="13" t="s">
        <v>285</v>
      </c>
      <c r="B158" s="31" t="s">
        <v>286</v>
      </c>
      <c r="C158" s="13" t="s">
        <v>336</v>
      </c>
      <c r="D158" s="13">
        <v>7134</v>
      </c>
      <c r="E158" s="13">
        <v>7101</v>
      </c>
      <c r="F158" s="13">
        <v>7785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s="2" customFormat="1" ht="10.5">
      <c r="A159" s="13" t="s">
        <v>287</v>
      </c>
      <c r="B159" s="31" t="s">
        <v>288</v>
      </c>
      <c r="C159" s="13" t="s">
        <v>336</v>
      </c>
      <c r="D159" s="13">
        <v>8916</v>
      </c>
      <c r="E159" s="13">
        <v>8930</v>
      </c>
      <c r="F159" s="13">
        <v>9541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s="2" customFormat="1" ht="21" customHeight="1">
      <c r="A160" s="13" t="s">
        <v>289</v>
      </c>
      <c r="B160" s="24" t="s">
        <v>290</v>
      </c>
      <c r="C160" s="13" t="s">
        <v>193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s="2" customFormat="1" ht="10.5">
      <c r="A161" s="22"/>
      <c r="B161" s="25" t="s">
        <v>291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s="2" customFormat="1" ht="10.5">
      <c r="A162" s="13" t="s">
        <v>292</v>
      </c>
      <c r="B162" s="23" t="s">
        <v>293</v>
      </c>
      <c r="C162" s="13" t="s">
        <v>351</v>
      </c>
      <c r="D162" s="13">
        <v>220</v>
      </c>
      <c r="E162" s="13">
        <v>220</v>
      </c>
      <c r="F162" s="13">
        <v>190</v>
      </c>
      <c r="G162" s="13">
        <v>190</v>
      </c>
      <c r="H162" s="13">
        <v>190</v>
      </c>
      <c r="I162" s="13">
        <v>195</v>
      </c>
      <c r="J162" s="13">
        <v>195</v>
      </c>
      <c r="K162" s="13">
        <v>200</v>
      </c>
      <c r="L162" s="13">
        <v>200</v>
      </c>
      <c r="M162" s="13">
        <v>200</v>
      </c>
      <c r="N162" s="13">
        <v>205</v>
      </c>
      <c r="O162" s="13">
        <v>205</v>
      </c>
      <c r="P162" s="13">
        <v>205</v>
      </c>
    </row>
    <row r="163" spans="1:16" s="2" customFormat="1" ht="21">
      <c r="A163" s="13" t="s">
        <v>294</v>
      </c>
      <c r="B163" s="24" t="s">
        <v>295</v>
      </c>
      <c r="C163" s="13" t="s">
        <v>351</v>
      </c>
      <c r="D163" s="13">
        <v>28</v>
      </c>
      <c r="E163" s="13">
        <v>27</v>
      </c>
      <c r="F163" s="13">
        <v>27</v>
      </c>
      <c r="G163" s="13">
        <v>27</v>
      </c>
      <c r="H163" s="13">
        <v>28</v>
      </c>
      <c r="I163" s="13">
        <v>27</v>
      </c>
      <c r="J163" s="13">
        <v>28</v>
      </c>
      <c r="K163" s="13">
        <v>28</v>
      </c>
      <c r="L163" s="13">
        <v>28</v>
      </c>
      <c r="M163" s="13">
        <v>28</v>
      </c>
      <c r="N163" s="13">
        <v>29</v>
      </c>
      <c r="O163" s="13">
        <v>29</v>
      </c>
      <c r="P163" s="13">
        <v>29</v>
      </c>
    </row>
    <row r="164" spans="1:16" s="2" customFormat="1" ht="21">
      <c r="A164" s="13" t="s">
        <v>296</v>
      </c>
      <c r="B164" s="24" t="s">
        <v>297</v>
      </c>
      <c r="C164" s="13" t="s">
        <v>298</v>
      </c>
      <c r="D164" s="13">
        <v>17971.3</v>
      </c>
      <c r="E164" s="35">
        <v>18117</v>
      </c>
      <c r="F164" s="13">
        <v>18240.87</v>
      </c>
      <c r="G164" s="13">
        <v>19152.91</v>
      </c>
      <c r="H164" s="13">
        <v>19700.14</v>
      </c>
      <c r="I164" s="13">
        <v>20110.56</v>
      </c>
      <c r="J164" s="13">
        <v>21116.09</v>
      </c>
      <c r="K164" s="13">
        <v>21276.15</v>
      </c>
      <c r="L164" s="13">
        <v>22978.24</v>
      </c>
      <c r="M164" s="13">
        <v>23125.45</v>
      </c>
      <c r="N164" s="13">
        <v>23455.7</v>
      </c>
      <c r="O164" s="13">
        <v>23670.6</v>
      </c>
      <c r="P164" s="13">
        <v>24854.13</v>
      </c>
    </row>
    <row r="165" spans="1:16" s="2" customFormat="1" ht="21">
      <c r="A165" s="13" t="s">
        <v>299</v>
      </c>
      <c r="B165" s="24" t="s">
        <v>300</v>
      </c>
      <c r="C165" s="13" t="s">
        <v>141</v>
      </c>
      <c r="D165" s="13">
        <v>106.13</v>
      </c>
      <c r="E165" s="13">
        <v>100.81</v>
      </c>
      <c r="F165" s="13">
        <v>101.5</v>
      </c>
      <c r="G165" s="35">
        <f aca="true" t="shared" si="11" ref="G165:L165">G164/E164%</f>
        <v>105.71788927526633</v>
      </c>
      <c r="H165" s="35">
        <f t="shared" si="11"/>
        <v>108.00000219287787</v>
      </c>
      <c r="I165" s="35">
        <f t="shared" si="11"/>
        <v>105.00002349512425</v>
      </c>
      <c r="J165" s="35">
        <f t="shared" si="11"/>
        <v>107.18751237300852</v>
      </c>
      <c r="K165" s="35">
        <f t="shared" si="11"/>
        <v>105.79591020836814</v>
      </c>
      <c r="L165" s="35">
        <f t="shared" si="11"/>
        <v>108.81863072188081</v>
      </c>
      <c r="M165" s="35">
        <f>M164/K164%</f>
        <v>108.6918920951394</v>
      </c>
      <c r="N165" s="35">
        <f>N164/L164%</f>
        <v>102.0778788976005</v>
      </c>
      <c r="O165" s="35">
        <f>O164/M164%</f>
        <v>102.35735953246314</v>
      </c>
      <c r="P165" s="13">
        <v>105</v>
      </c>
    </row>
    <row r="166" spans="1:16" s="2" customFormat="1" ht="30.75" customHeight="1">
      <c r="A166" s="13" t="s">
        <v>301</v>
      </c>
      <c r="B166" s="24" t="s">
        <v>302</v>
      </c>
      <c r="C166" s="13" t="s">
        <v>298</v>
      </c>
      <c r="D166" s="13">
        <v>15117.3</v>
      </c>
      <c r="E166" s="13">
        <v>15737.11</v>
      </c>
      <c r="F166" s="13">
        <v>16319.38</v>
      </c>
      <c r="G166" s="13">
        <v>16939.52</v>
      </c>
      <c r="H166" s="13">
        <v>17053.75</v>
      </c>
      <c r="I166" s="13">
        <v>17600.16</v>
      </c>
      <c r="J166" s="13">
        <v>17889.39</v>
      </c>
      <c r="K166" s="13">
        <v>18251.36</v>
      </c>
      <c r="L166" s="13">
        <v>18730.19</v>
      </c>
      <c r="M166" s="35">
        <f>K166*M167%</f>
        <v>18798.9008</v>
      </c>
      <c r="N166" s="35">
        <f>L166*N167%</f>
        <v>19666.6995</v>
      </c>
      <c r="O166" s="35">
        <f>M166*O167%</f>
        <v>19738.84584</v>
      </c>
      <c r="P166" s="35">
        <f>N166*P167%</f>
        <v>21043.368465</v>
      </c>
    </row>
    <row r="167" spans="1:16" s="2" customFormat="1" ht="30.75" customHeight="1">
      <c r="A167" s="13" t="s">
        <v>303</v>
      </c>
      <c r="B167" s="24" t="s">
        <v>304</v>
      </c>
      <c r="C167" s="13" t="s">
        <v>141</v>
      </c>
      <c r="D167" s="35">
        <v>106.3</v>
      </c>
      <c r="E167" s="35">
        <f>E166/D166%</f>
        <v>104.1000046304565</v>
      </c>
      <c r="F167" s="35">
        <f>F166/E166%</f>
        <v>103.69998049197088</v>
      </c>
      <c r="G167" s="35">
        <f>G166/F166%</f>
        <v>103.80002181455424</v>
      </c>
      <c r="H167" s="35">
        <f>H166/F166%</f>
        <v>104.49998713186409</v>
      </c>
      <c r="I167" s="35">
        <f>I166/G166%</f>
        <v>103.8999924437056</v>
      </c>
      <c r="J167" s="35">
        <f>J166/H166%</f>
        <v>104.9000366488309</v>
      </c>
      <c r="K167" s="35">
        <f>K166/I166%</f>
        <v>103.69996636394215</v>
      </c>
      <c r="L167" s="35">
        <f>L166/J166%</f>
        <v>104.69999256542565</v>
      </c>
      <c r="M167" s="35">
        <v>103</v>
      </c>
      <c r="N167" s="35">
        <v>105</v>
      </c>
      <c r="O167" s="35">
        <v>105</v>
      </c>
      <c r="P167" s="35">
        <v>107</v>
      </c>
    </row>
    <row r="168" spans="1:16" s="2" customFormat="1" ht="10.5">
      <c r="A168" s="13" t="s">
        <v>305</v>
      </c>
      <c r="B168" s="23" t="s">
        <v>306</v>
      </c>
      <c r="C168" s="13" t="s">
        <v>141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s="2" customFormat="1" ht="10.5">
      <c r="A169" s="13" t="s">
        <v>307</v>
      </c>
      <c r="B169" s="23" t="s">
        <v>308</v>
      </c>
      <c r="C169" s="13" t="s">
        <v>58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s="2" customFormat="1" ht="10.5">
      <c r="A170" s="13" t="s">
        <v>309</v>
      </c>
      <c r="B170" s="23" t="s">
        <v>310</v>
      </c>
      <c r="C170" s="13" t="s">
        <v>337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s="2" customFormat="1" ht="10.5">
      <c r="A171" s="13" t="s">
        <v>311</v>
      </c>
      <c r="B171" s="23" t="s">
        <v>312</v>
      </c>
      <c r="C171" s="13" t="s">
        <v>193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s="2" customFormat="1" ht="10.5">
      <c r="A172" s="13" t="s">
        <v>313</v>
      </c>
      <c r="B172" s="23" t="s">
        <v>314</v>
      </c>
      <c r="C172" s="13" t="s">
        <v>51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s="2" customFormat="1" ht="21" customHeight="1">
      <c r="A173" s="13" t="s">
        <v>315</v>
      </c>
      <c r="B173" s="24" t="s">
        <v>316</v>
      </c>
      <c r="C173" s="13" t="s">
        <v>351</v>
      </c>
      <c r="D173" s="13">
        <v>2</v>
      </c>
      <c r="E173" s="13">
        <v>2</v>
      </c>
      <c r="F173" s="13">
        <v>0</v>
      </c>
      <c r="G173" s="13">
        <v>1</v>
      </c>
      <c r="H173" s="13">
        <v>0</v>
      </c>
      <c r="I173" s="13">
        <v>1</v>
      </c>
      <c r="J173" s="13">
        <v>0</v>
      </c>
      <c r="K173" s="13">
        <v>1</v>
      </c>
      <c r="L173" s="13">
        <v>0</v>
      </c>
      <c r="M173" s="13">
        <v>1</v>
      </c>
      <c r="N173" s="13">
        <v>0</v>
      </c>
      <c r="O173" s="13">
        <v>1</v>
      </c>
      <c r="P173" s="13">
        <v>0</v>
      </c>
    </row>
    <row r="174" spans="1:16" s="2" customFormat="1" ht="10.5">
      <c r="A174" s="13" t="s">
        <v>317</v>
      </c>
      <c r="B174" s="23" t="s">
        <v>318</v>
      </c>
      <c r="C174" s="13" t="s">
        <v>353</v>
      </c>
      <c r="D174" s="36">
        <f>D163*D164*12</f>
        <v>6038356.8</v>
      </c>
      <c r="E174" s="36">
        <f aca="true" t="shared" si="12" ref="E174:P174">E163*E164*12</f>
        <v>5869908</v>
      </c>
      <c r="F174" s="36">
        <f t="shared" si="12"/>
        <v>5910041.88</v>
      </c>
      <c r="G174" s="36">
        <f t="shared" si="12"/>
        <v>6205542.84</v>
      </c>
      <c r="H174" s="36">
        <f t="shared" si="12"/>
        <v>6619247.039999999</v>
      </c>
      <c r="I174" s="36">
        <f t="shared" si="12"/>
        <v>6515821.4399999995</v>
      </c>
      <c r="J174" s="36">
        <f t="shared" si="12"/>
        <v>7095006.24</v>
      </c>
      <c r="K174" s="36">
        <f t="shared" si="12"/>
        <v>7148786.4</v>
      </c>
      <c r="L174" s="36">
        <f t="shared" si="12"/>
        <v>7720688.640000001</v>
      </c>
      <c r="M174" s="36">
        <f t="shared" si="12"/>
        <v>7770151.199999999</v>
      </c>
      <c r="N174" s="36">
        <f t="shared" si="12"/>
        <v>8162583.600000001</v>
      </c>
      <c r="O174" s="36">
        <f t="shared" si="12"/>
        <v>8237368.799999999</v>
      </c>
      <c r="P174" s="36">
        <f t="shared" si="12"/>
        <v>8649237.24</v>
      </c>
    </row>
    <row r="175" spans="1:16" s="2" customFormat="1" ht="10.5">
      <c r="A175" s="13" t="s">
        <v>319</v>
      </c>
      <c r="B175" s="23" t="s">
        <v>343</v>
      </c>
      <c r="C175" s="13" t="s">
        <v>141</v>
      </c>
      <c r="D175" s="13">
        <v>106.13</v>
      </c>
      <c r="E175" s="13">
        <v>100.81</v>
      </c>
      <c r="F175" s="13">
        <v>101.5</v>
      </c>
      <c r="G175" s="35">
        <f aca="true" t="shared" si="13" ref="G175:O175">G174/E174%</f>
        <v>105.71788927526632</v>
      </c>
      <c r="H175" s="35">
        <f t="shared" si="13"/>
        <v>112.00000227409555</v>
      </c>
      <c r="I175" s="35">
        <f t="shared" si="13"/>
        <v>105.00002349512424</v>
      </c>
      <c r="J175" s="35">
        <f t="shared" si="13"/>
        <v>107.18751237300853</v>
      </c>
      <c r="K175" s="35">
        <f t="shared" si="13"/>
        <v>109.71427725312253</v>
      </c>
      <c r="L175" s="35">
        <f t="shared" si="13"/>
        <v>108.81863072188082</v>
      </c>
      <c r="M175" s="35">
        <f t="shared" si="13"/>
        <v>108.69189209513938</v>
      </c>
      <c r="N175" s="35">
        <f t="shared" si="13"/>
        <v>105.72351742965768</v>
      </c>
      <c r="O175" s="35">
        <f t="shared" si="13"/>
        <v>106.01297951576541</v>
      </c>
      <c r="P175" s="13">
        <v>105</v>
      </c>
    </row>
    <row r="176" spans="1:16" s="2" customFormat="1" ht="10.5">
      <c r="A176" s="22"/>
      <c r="B176" s="25" t="s">
        <v>320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s="2" customFormat="1" ht="10.5">
      <c r="A177" s="13" t="s">
        <v>321</v>
      </c>
      <c r="B177" s="23" t="s">
        <v>322</v>
      </c>
      <c r="C177" s="13" t="s">
        <v>338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s="2" customFormat="1" ht="10.5">
      <c r="A178" s="13" t="s">
        <v>323</v>
      </c>
      <c r="B178" s="23" t="s">
        <v>324</v>
      </c>
      <c r="C178" s="13" t="s">
        <v>141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s="2" customFormat="1" ht="10.5">
      <c r="A179" s="13" t="s">
        <v>325</v>
      </c>
      <c r="B179" s="23" t="s">
        <v>326</v>
      </c>
      <c r="C179" s="13" t="s">
        <v>338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s="2" customFormat="1" ht="10.5">
      <c r="A180" s="22"/>
      <c r="B180" s="25" t="s">
        <v>327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s="2" customFormat="1" ht="21">
      <c r="A181" s="13" t="s">
        <v>328</v>
      </c>
      <c r="B181" s="24" t="s">
        <v>329</v>
      </c>
      <c r="C181" s="13" t="s">
        <v>141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s="2" customFormat="1" ht="12.75">
      <c r="A182" s="41" t="s">
        <v>348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</row>
    <row r="183" spans="1:16" s="4" customFormat="1" ht="12.75">
      <c r="A183" s="38" t="s">
        <v>332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</row>
    <row r="184" spans="1:16" ht="12.75">
      <c r="A184" s="38" t="s">
        <v>349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</row>
  </sheetData>
  <sheetProtection/>
  <mergeCells count="11">
    <mergeCell ref="M8:N8"/>
    <mergeCell ref="A184:P184"/>
    <mergeCell ref="A183:P183"/>
    <mergeCell ref="A182:P182"/>
    <mergeCell ref="A3:P3"/>
    <mergeCell ref="A5:P5"/>
    <mergeCell ref="G8:H8"/>
    <mergeCell ref="I8:J8"/>
    <mergeCell ref="O8:P8"/>
    <mergeCell ref="G7:P7"/>
    <mergeCell ref="K8:L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2019-11-11T12:27:32Z</cp:lastPrinted>
  <dcterms:created xsi:type="dcterms:W3CDTF">2018-10-15T12:06:40Z</dcterms:created>
  <dcterms:modified xsi:type="dcterms:W3CDTF">2019-11-11T12:28:48Z</dcterms:modified>
  <cp:category/>
  <cp:version/>
  <cp:contentType/>
  <cp:contentStatus/>
</cp:coreProperties>
</file>