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консол.'!$A$1:$N$47</definedName>
  </definedNames>
  <calcPr fullCalcOnLoad="1"/>
</workbook>
</file>

<file path=xl/sharedStrings.xml><?xml version="1.0" encoding="utf-8"?>
<sst xmlns="http://schemas.openxmlformats.org/spreadsheetml/2006/main" count="78" uniqueCount="51">
  <si>
    <t>-</t>
  </si>
  <si>
    <t>Всего  доходов</t>
  </si>
  <si>
    <t>консолидированный бюджет</t>
  </si>
  <si>
    <t>районный бюджет</t>
  </si>
  <si>
    <t>бюджет городского поселения</t>
  </si>
  <si>
    <t>бюджеты сельских поселений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</si>
  <si>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</si>
  <si>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</si>
  <si>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</si>
  <si>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</si>
  <si>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</si>
  <si>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</si>
  <si>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</si>
  <si>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</si>
  <si>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</si>
  <si>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</si>
  <si>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</si>
  <si>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</si>
  <si>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</si>
  <si>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</si>
  <si>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</si>
  <si>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</si>
  <si>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</si>
  <si>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</si>
  <si>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</si>
  <si>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Ядринской райадминистрации ЧР</t>
  </si>
  <si>
    <t>Плата за негативное воздействие на окружающую среду</t>
  </si>
  <si>
    <t>Налоги на совокупный доход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</si>
  <si>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</si>
  <si>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</si>
  <si>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</si>
  <si>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</si>
  <si>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</si>
  <si>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</si>
  <si>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</si>
  <si>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</si>
  <si>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</si>
  <si>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</si>
  <si>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</si>
  <si>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Прочие безвозмездные поступления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</si>
  <si>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</si>
  <si>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</si>
  <si>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</si>
  <si>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</si>
  <si>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</si>
  <si>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</si>
  <si>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</si>
  <si>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</si>
  <si>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Справка по исполнению доходов и расходов бюджета Ядринского района Чувашской Республики за январь - июнь 2020 г.</t>
  </si>
  <si>
    <t>Начальник финансового отдела</t>
  </si>
  <si>
    <t>В.А. Облинова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</si>
</sst>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0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72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71" fontId="13" fillId="0" borderId="0" xfId="0" applyNumberFormat="1" applyFont="1" applyFill="1" applyAlignment="1">
      <alignment/>
    </xf>
    <xf numFmtId="171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3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171" fontId="13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71" fontId="4" fillId="0" borderId="10" xfId="58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4" fillId="0" borderId="10" xfId="0" applyNumberFormat="1" applyFont="1" applyFill="1" applyBorder="1" applyAlignment="1">
      <alignment horizontal="right" vertical="center"/>
    </xf>
    <xf numFmtId="172" fontId="5" fillId="32" borderId="10" xfId="0" applyNumberFormat="1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71" fontId="49" fillId="0" borderId="10" xfId="58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="70" zoomScaleNormal="7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O1" sqref="O1:O16384"/>
    </sheetView>
  </sheetViews>
  <sheetFormatPr defaultColWidth="9.00390625" defaultRowHeight="12.75"/>
  <cols>
    <col min="1" max="1" width="2.875" style="0" customWidth="1"/>
    <col min="2" max="2" width="56.75390625" style="11" customWidth="1"/>
    <col min="3" max="3" width="22.25390625" style="5" customWidth="1"/>
    <col min="4" max="4" width="21.125" style="5" customWidth="1"/>
    <col min="5" max="5" width="12.125" style="9" customWidth="1"/>
    <col min="6" max="6" width="22.125" style="5" customWidth="1"/>
    <col min="7" max="7" width="21.75390625" style="5" customWidth="1"/>
    <col min="8" max="8" width="12.25390625" style="5" customWidth="1"/>
    <col min="9" max="9" width="20.375" style="5" customWidth="1"/>
    <col min="10" max="10" width="20.125" style="5" customWidth="1"/>
    <col min="11" max="11" width="11.75390625" style="5" customWidth="1"/>
    <col min="12" max="13" width="20.25390625" style="5" customWidth="1"/>
    <col min="14" max="14" width="12.00390625" style="5" customWidth="1"/>
    <col min="15" max="16" width="23.75390625" style="5" bestFit="1" customWidth="1"/>
    <col min="17" max="19" width="9.125" style="5" customWidth="1"/>
  </cols>
  <sheetData>
    <row r="1" spans="10:13" ht="1.5" customHeight="1">
      <c r="J1" s="23"/>
      <c r="M1" s="23"/>
    </row>
    <row r="2" spans="2:14" ht="31.5" customHeight="1">
      <c r="B2" s="50" t="s">
        <v>48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2:14" ht="31.5" customHeight="1">
      <c r="B3" s="47"/>
      <c r="C3" s="50" t="s">
        <v>47</v>
      </c>
      <c r="D3" s="50"/>
      <c r="E3" s="50"/>
      <c r="F3" s="50"/>
      <c r="G3" s="50"/>
      <c r="H3" s="50"/>
      <c r="I3" s="50"/>
      <c r="J3" s="50"/>
      <c r="K3" s="50"/>
      <c r="L3" s="47"/>
      <c r="M3" s="47"/>
      <c r="N3" s="47"/>
    </row>
    <row r="4" spans="2:14" ht="15.75">
      <c r="B4" s="10"/>
      <c r="C4" s="1"/>
      <c r="D4" s="1"/>
      <c r="E4" s="6"/>
      <c r="F4" s="1"/>
      <c r="G4" s="1"/>
      <c r="H4" s="1"/>
      <c r="I4" s="1"/>
      <c r="J4" s="1"/>
      <c r="K4" s="1"/>
      <c r="L4" s="1"/>
      <c r="M4" s="1"/>
      <c r="N4" s="1"/>
    </row>
    <row r="5" spans="2:14" s="5" customFormat="1" ht="22.5" customHeight="1">
      <c r="B5" s="52"/>
      <c r="C5" s="51" t="s">
        <v>2</v>
      </c>
      <c r="D5" s="51"/>
      <c r="E5" s="51"/>
      <c r="F5" s="51" t="s">
        <v>3</v>
      </c>
      <c r="G5" s="51"/>
      <c r="H5" s="51"/>
      <c r="I5" s="51" t="s">
        <v>4</v>
      </c>
      <c r="J5" s="51"/>
      <c r="K5" s="51"/>
      <c r="L5" s="51" t="s">
        <v>5</v>
      </c>
      <c r="M5" s="51"/>
      <c r="N5" s="51"/>
    </row>
    <row r="6" spans="2:14" s="5" customFormat="1" ht="20.25" customHeight="1">
      <c r="B6" s="53"/>
      <c r="C6" s="37" t="s">
        <v>45</v>
      </c>
      <c r="D6" s="25" t="s">
        <v>6</v>
      </c>
      <c r="E6" s="26" t="s">
        <v>7</v>
      </c>
      <c r="F6" s="37" t="s">
        <v>45</v>
      </c>
      <c r="G6" s="25" t="s">
        <v>6</v>
      </c>
      <c r="H6" s="26" t="s">
        <v>7</v>
      </c>
      <c r="I6" s="37" t="s">
        <v>45</v>
      </c>
      <c r="J6" s="25" t="s">
        <v>6</v>
      </c>
      <c r="K6" s="26" t="s">
        <v>7</v>
      </c>
      <c r="L6" s="37" t="s">
        <v>45</v>
      </c>
      <c r="M6" s="25" t="s">
        <v>6</v>
      </c>
      <c r="N6" s="26" t="s">
        <v>7</v>
      </c>
    </row>
    <row r="7" spans="1:24" s="5" customFormat="1" ht="25.5" customHeight="1">
      <c r="A7" s="12"/>
      <c r="B7" s="46" t="s">
        <v>1</v>
      </c>
      <c r="C7" s="28">
        <f>C25+C26+C29+C27+C28</f>
        <v>691328951.76</v>
      </c>
      <c r="D7" s="28">
        <f>D25+D26+D29+D27+D28</f>
        <v>223928743.71</v>
      </c>
      <c r="E7" s="39">
        <f aca="true" t="shared" si="0" ref="E7:E22">(D7/C7)*100</f>
        <v>32.391055392648816</v>
      </c>
      <c r="F7" s="28">
        <f>F25+F26+F27+F28+F29</f>
        <v>665772277.75</v>
      </c>
      <c r="G7" s="28">
        <f>G25+G26+G27+G28+G29</f>
        <v>217749159.35000002</v>
      </c>
      <c r="H7" s="39">
        <f>(G7/F7)*100</f>
        <v>32.70625206653102</v>
      </c>
      <c r="I7" s="28">
        <f>I25+I26+I29+I27</f>
        <v>121365600.09</v>
      </c>
      <c r="J7" s="28">
        <f>J25+J26+J29+J27</f>
        <v>18613449.7</v>
      </c>
      <c r="K7" s="39">
        <f aca="true" t="shared" si="1" ref="K7:K14">(J7/I7)*100</f>
        <v>15.336676691086263</v>
      </c>
      <c r="L7" s="28">
        <f>L25+L26+L29+L27</f>
        <v>70571599.62</v>
      </c>
      <c r="M7" s="28">
        <f>M25+M26+M29+M27</f>
        <v>21021820.81</v>
      </c>
      <c r="N7" s="39">
        <f aca="true" t="shared" si="2" ref="N7:N14">(M7/L7)*100</f>
        <v>29.787932997401423</v>
      </c>
      <c r="O7" s="17"/>
      <c r="P7" s="17"/>
      <c r="Q7" s="18"/>
      <c r="R7" s="18"/>
      <c r="S7" s="18"/>
      <c r="T7" s="18"/>
      <c r="U7" s="18"/>
      <c r="V7" s="18"/>
      <c r="W7" s="18"/>
      <c r="X7" s="18"/>
    </row>
    <row r="8" spans="1:24" s="12" customFormat="1" ht="24" customHeight="1">
      <c r="A8" s="5"/>
      <c r="B8" s="27" t="s">
        <v>8</v>
      </c>
      <c r="C8" s="28">
        <f>F8+I8+L8</f>
        <v>132565470</v>
      </c>
      <c r="D8" s="28">
        <f aca="true" t="shared" si="3" ref="C8:D10">G8+J8+M8</f>
        <v>58101274.42</v>
      </c>
      <c r="E8" s="39">
        <f t="shared" si="0"/>
        <v>43.82836225753207</v>
      </c>
      <c r="F8" s="28">
        <f>F9+F11+F12+F14+F15+F16+F17+F10+F13</f>
        <v>99694030</v>
      </c>
      <c r="G8" s="28">
        <f>G9+G11+G12+G14+G15+G16+G17+G10+G13</f>
        <v>46996377.25</v>
      </c>
      <c r="H8" s="39">
        <f>(G8/F8)*100</f>
        <v>47.14061338477339</v>
      </c>
      <c r="I8" s="28">
        <f>I9+I10+I11+I12+I14+I16+I17</f>
        <v>17382090</v>
      </c>
      <c r="J8" s="28">
        <f>J9+J10+J11+J12+J14+J15+J16+J17</f>
        <v>6924178.86</v>
      </c>
      <c r="K8" s="39">
        <f t="shared" si="1"/>
        <v>39.83513409492184</v>
      </c>
      <c r="L8" s="28">
        <f>L9+L10+L11+L12+L14+L16+L17</f>
        <v>15489350</v>
      </c>
      <c r="M8" s="28">
        <f>M9+M10+M11+M12+M14+M15+M16+M17</f>
        <v>4180718.3100000005</v>
      </c>
      <c r="N8" s="39">
        <f t="shared" si="2"/>
        <v>26.99092156869075</v>
      </c>
      <c r="O8" s="17"/>
      <c r="P8" s="17"/>
      <c r="Q8" s="19"/>
      <c r="R8" s="19"/>
      <c r="S8" s="19"/>
      <c r="T8" s="19"/>
      <c r="U8" s="19"/>
      <c r="V8" s="19"/>
      <c r="W8" s="19"/>
      <c r="X8" s="19"/>
    </row>
    <row r="9" spans="2:24" s="5" customFormat="1" ht="21" customHeight="1">
      <c r="B9" s="29" t="s">
        <v>9</v>
      </c>
      <c r="C9" s="30">
        <f t="shared" si="3"/>
        <v>85910340</v>
      </c>
      <c r="D9" s="30">
        <f t="shared" si="3"/>
        <v>42207290.82</v>
      </c>
      <c r="E9" s="40">
        <f t="shared" si="0"/>
        <v>49.129465463645005</v>
      </c>
      <c r="F9" s="30">
        <v>73812800</v>
      </c>
      <c r="G9" s="30">
        <v>36334968.99</v>
      </c>
      <c r="H9" s="40">
        <f>(G9/F9)*100</f>
        <v>49.225837510567274</v>
      </c>
      <c r="I9" s="30">
        <v>11200090</v>
      </c>
      <c r="J9" s="30">
        <v>5404733.5</v>
      </c>
      <c r="K9" s="40">
        <f t="shared" si="1"/>
        <v>48.25616133441785</v>
      </c>
      <c r="L9" s="30">
        <v>897450</v>
      </c>
      <c r="M9" s="30">
        <v>467588.33</v>
      </c>
      <c r="N9" s="40">
        <f t="shared" si="2"/>
        <v>52.101880884728956</v>
      </c>
      <c r="O9" s="17"/>
      <c r="P9" s="17"/>
      <c r="Q9" s="18"/>
      <c r="R9" s="18"/>
      <c r="S9" s="18"/>
      <c r="T9" s="18"/>
      <c r="U9" s="18"/>
      <c r="V9" s="18"/>
      <c r="W9" s="18"/>
      <c r="X9" s="18"/>
    </row>
    <row r="10" spans="2:24" s="5" customFormat="1" ht="21" customHeight="1">
      <c r="B10" s="29" t="s">
        <v>40</v>
      </c>
      <c r="C10" s="30">
        <f t="shared" si="3"/>
        <v>11047600</v>
      </c>
      <c r="D10" s="30">
        <f t="shared" si="3"/>
        <v>4777520.390000001</v>
      </c>
      <c r="E10" s="40">
        <f t="shared" si="0"/>
        <v>43.24487119374344</v>
      </c>
      <c r="F10" s="30">
        <v>5532700</v>
      </c>
      <c r="G10" s="30">
        <v>2392606.91</v>
      </c>
      <c r="H10" s="40">
        <f>G10/F10*100</f>
        <v>43.244833625535456</v>
      </c>
      <c r="I10" s="30">
        <v>892000</v>
      </c>
      <c r="J10" s="30">
        <v>385762.48</v>
      </c>
      <c r="K10" s="40">
        <f t="shared" si="1"/>
        <v>43.24691479820628</v>
      </c>
      <c r="L10" s="30">
        <v>4622900</v>
      </c>
      <c r="M10" s="30">
        <v>1999151</v>
      </c>
      <c r="N10" s="40">
        <f t="shared" si="2"/>
        <v>43.24452183694218</v>
      </c>
      <c r="O10" s="17"/>
      <c r="P10" s="17"/>
      <c r="Q10" s="18"/>
      <c r="R10" s="18"/>
      <c r="S10" s="18"/>
      <c r="T10" s="18"/>
      <c r="U10" s="18"/>
      <c r="V10" s="18"/>
      <c r="W10" s="18"/>
      <c r="X10" s="18"/>
    </row>
    <row r="11" spans="2:24" s="5" customFormat="1" ht="21" customHeight="1">
      <c r="B11" s="29" t="s">
        <v>27</v>
      </c>
      <c r="C11" s="30">
        <f aca="true" t="shared" si="4" ref="C11:C17">F11+I11+L11</f>
        <v>15801030</v>
      </c>
      <c r="D11" s="30">
        <f aca="true" t="shared" si="5" ref="D11:D17">G11+J11+M11</f>
        <v>6762175.05</v>
      </c>
      <c r="E11" s="40">
        <f t="shared" si="0"/>
        <v>42.79578641392365</v>
      </c>
      <c r="F11" s="30">
        <v>15348530</v>
      </c>
      <c r="G11" s="30">
        <v>6505843.09</v>
      </c>
      <c r="H11" s="40">
        <f>(G11/F11)*100</f>
        <v>42.387401855421984</v>
      </c>
      <c r="I11" s="30"/>
      <c r="J11" s="30">
        <v>39.51</v>
      </c>
      <c r="K11" s="40" t="e">
        <f t="shared" si="1"/>
        <v>#DIV/0!</v>
      </c>
      <c r="L11" s="30">
        <v>452500</v>
      </c>
      <c r="M11" s="30">
        <v>256292.45</v>
      </c>
      <c r="N11" s="40">
        <f t="shared" si="2"/>
        <v>56.639215469613255</v>
      </c>
      <c r="O11" s="17"/>
      <c r="P11" s="17"/>
      <c r="Q11" s="18"/>
      <c r="R11" s="18"/>
      <c r="S11" s="18"/>
      <c r="T11" s="18"/>
      <c r="U11" s="18"/>
      <c r="V11" s="18"/>
      <c r="W11" s="18"/>
      <c r="X11" s="18"/>
    </row>
    <row r="12" spans="2:24" s="5" customFormat="1" ht="21" customHeight="1">
      <c r="B12" s="29" t="s">
        <v>11</v>
      </c>
      <c r="C12" s="30">
        <f t="shared" si="4"/>
        <v>4402000</v>
      </c>
      <c r="D12" s="30">
        <f t="shared" si="5"/>
        <v>368769.54</v>
      </c>
      <c r="E12" s="40">
        <f t="shared" si="0"/>
        <v>8.377318037255792</v>
      </c>
      <c r="F12" s="30"/>
      <c r="G12" s="30"/>
      <c r="H12" s="40" t="s">
        <v>0</v>
      </c>
      <c r="I12" s="30">
        <v>2200000</v>
      </c>
      <c r="J12" s="30">
        <v>205377.3</v>
      </c>
      <c r="K12" s="40">
        <f t="shared" si="1"/>
        <v>9.335331818181817</v>
      </c>
      <c r="L12" s="30">
        <v>2202000</v>
      </c>
      <c r="M12" s="30">
        <v>163392.24</v>
      </c>
      <c r="N12" s="40">
        <f t="shared" si="2"/>
        <v>7.42017438692098</v>
      </c>
      <c r="O12" s="17"/>
      <c r="P12" s="17"/>
      <c r="Q12" s="18"/>
      <c r="R12" s="18"/>
      <c r="S12" s="18"/>
      <c r="T12" s="18"/>
      <c r="U12" s="18"/>
      <c r="V12" s="18"/>
      <c r="W12" s="18"/>
      <c r="X12" s="18"/>
    </row>
    <row r="13" spans="2:24" s="5" customFormat="1" ht="21" customHeight="1">
      <c r="B13" s="31" t="s">
        <v>41</v>
      </c>
      <c r="C13" s="30">
        <f>F13</f>
        <v>1800000</v>
      </c>
      <c r="D13" s="30">
        <f>G13</f>
        <v>294103.56</v>
      </c>
      <c r="E13" s="40">
        <f t="shared" si="0"/>
        <v>16.339086666666667</v>
      </c>
      <c r="F13" s="30">
        <v>1800000</v>
      </c>
      <c r="G13" s="30">
        <v>294103.56</v>
      </c>
      <c r="H13" s="40">
        <f>G13/F13*100</f>
        <v>16.339086666666667</v>
      </c>
      <c r="I13" s="30"/>
      <c r="J13" s="30"/>
      <c r="K13" s="40"/>
      <c r="L13" s="30"/>
      <c r="M13" s="30"/>
      <c r="N13" s="40" t="e">
        <f t="shared" si="2"/>
        <v>#DIV/0!</v>
      </c>
      <c r="O13" s="17"/>
      <c r="P13" s="17"/>
      <c r="Q13" s="18"/>
      <c r="R13" s="18"/>
      <c r="S13" s="18"/>
      <c r="T13" s="18"/>
      <c r="U13" s="18"/>
      <c r="V13" s="18"/>
      <c r="W13" s="18"/>
      <c r="X13" s="18"/>
    </row>
    <row r="14" spans="1:24" s="5" customFormat="1" ht="21" customHeight="1">
      <c r="A14" s="12"/>
      <c r="B14" s="29" t="s">
        <v>10</v>
      </c>
      <c r="C14" s="30">
        <f t="shared" si="4"/>
        <v>10404500</v>
      </c>
      <c r="D14" s="30">
        <f t="shared" si="5"/>
        <v>2189840.36</v>
      </c>
      <c r="E14" s="40">
        <f t="shared" si="0"/>
        <v>21.047050410879905</v>
      </c>
      <c r="F14" s="30"/>
      <c r="G14" s="30"/>
      <c r="H14" s="40" t="s">
        <v>0</v>
      </c>
      <c r="I14" s="30">
        <v>3090000</v>
      </c>
      <c r="J14" s="30">
        <v>928266.07</v>
      </c>
      <c r="K14" s="40">
        <f t="shared" si="1"/>
        <v>30.040973139158574</v>
      </c>
      <c r="L14" s="30">
        <v>7314500</v>
      </c>
      <c r="M14" s="30">
        <v>1261574.29</v>
      </c>
      <c r="N14" s="40">
        <f t="shared" si="2"/>
        <v>17.24758069587805</v>
      </c>
      <c r="O14" s="17"/>
      <c r="P14" s="17"/>
      <c r="Q14" s="18"/>
      <c r="R14" s="18"/>
      <c r="S14" s="18"/>
      <c r="T14" s="18"/>
      <c r="U14" s="18"/>
      <c r="V14" s="18"/>
      <c r="W14" s="18"/>
      <c r="X14" s="18"/>
    </row>
    <row r="15" spans="2:24" s="12" customFormat="1" ht="21" customHeight="1">
      <c r="B15" s="31" t="s">
        <v>12</v>
      </c>
      <c r="C15" s="30">
        <f t="shared" si="4"/>
        <v>100000</v>
      </c>
      <c r="D15" s="30">
        <f t="shared" si="5"/>
        <v>103445.7</v>
      </c>
      <c r="E15" s="40">
        <f t="shared" si="0"/>
        <v>103.4457</v>
      </c>
      <c r="F15" s="30">
        <v>100000</v>
      </c>
      <c r="G15" s="30">
        <v>103445.7</v>
      </c>
      <c r="H15" s="40">
        <f>(G15/F15)*100</f>
        <v>103.4457</v>
      </c>
      <c r="I15" s="30"/>
      <c r="J15" s="30"/>
      <c r="K15" s="41" t="s">
        <v>0</v>
      </c>
      <c r="L15" s="30"/>
      <c r="M15" s="30"/>
      <c r="N15" s="41" t="s">
        <v>0</v>
      </c>
      <c r="O15" s="17"/>
      <c r="P15" s="17"/>
      <c r="Q15" s="19"/>
      <c r="R15" s="19"/>
      <c r="S15" s="19"/>
      <c r="T15" s="19"/>
      <c r="U15" s="19"/>
      <c r="V15" s="19"/>
      <c r="W15" s="19"/>
      <c r="X15" s="19"/>
    </row>
    <row r="16" spans="1:24" s="12" customFormat="1" ht="21" customHeight="1">
      <c r="A16" s="5"/>
      <c r="B16" s="29" t="s">
        <v>13</v>
      </c>
      <c r="C16" s="30">
        <f t="shared" si="4"/>
        <v>3100000</v>
      </c>
      <c r="D16" s="30">
        <f t="shared" si="5"/>
        <v>1398129</v>
      </c>
      <c r="E16" s="40">
        <f t="shared" si="0"/>
        <v>45.10093548387097</v>
      </c>
      <c r="F16" s="30">
        <v>3100000</v>
      </c>
      <c r="G16" s="30">
        <v>1365409</v>
      </c>
      <c r="H16" s="40">
        <f>(G16/F16)*100</f>
        <v>44.04545161290322</v>
      </c>
      <c r="I16" s="30"/>
      <c r="J16" s="30"/>
      <c r="K16" s="40" t="s">
        <v>0</v>
      </c>
      <c r="L16" s="30"/>
      <c r="M16" s="30">
        <v>32720</v>
      </c>
      <c r="N16" s="40" t="e">
        <f>(M16/L16)*100</f>
        <v>#DIV/0!</v>
      </c>
      <c r="O16" s="17"/>
      <c r="P16" s="17"/>
      <c r="Q16" s="19"/>
      <c r="R16" s="19"/>
      <c r="S16" s="19"/>
      <c r="T16" s="19"/>
      <c r="U16" s="19"/>
      <c r="V16" s="19"/>
      <c r="W16" s="19"/>
      <c r="X16" s="19"/>
    </row>
    <row r="17" spans="1:24" s="5" customFormat="1" ht="36" customHeight="1">
      <c r="A17" s="12"/>
      <c r="B17" s="31" t="s">
        <v>44</v>
      </c>
      <c r="C17" s="30">
        <f t="shared" si="4"/>
        <v>0</v>
      </c>
      <c r="D17" s="30">
        <f t="shared" si="5"/>
        <v>0</v>
      </c>
      <c r="E17" s="40" t="e">
        <f t="shared" si="0"/>
        <v>#DIV/0!</v>
      </c>
      <c r="F17" s="38"/>
      <c r="G17" s="38"/>
      <c r="H17" s="40" t="s">
        <v>0</v>
      </c>
      <c r="I17" s="30"/>
      <c r="J17" s="30"/>
      <c r="K17" s="41" t="s">
        <v>0</v>
      </c>
      <c r="L17" s="30"/>
      <c r="M17" s="30"/>
      <c r="N17" s="40" t="e">
        <f>(M17/L17)*100</f>
        <v>#DIV/0!</v>
      </c>
      <c r="O17" s="17"/>
      <c r="P17" s="17"/>
      <c r="Q17" s="18"/>
      <c r="R17" s="18"/>
      <c r="S17" s="18"/>
      <c r="T17" s="18"/>
      <c r="U17" s="18"/>
      <c r="V17" s="18"/>
      <c r="W17" s="18"/>
      <c r="X17" s="18"/>
    </row>
    <row r="18" spans="1:24" s="12" customFormat="1" ht="25.5" customHeight="1">
      <c r="A18" s="21"/>
      <c r="B18" s="27" t="s">
        <v>16</v>
      </c>
      <c r="C18" s="28">
        <f aca="true" t="shared" si="6" ref="C18:D24">F18+I18+L18</f>
        <v>18216657.009999998</v>
      </c>
      <c r="D18" s="28">
        <f t="shared" si="6"/>
        <v>5934826.459999999</v>
      </c>
      <c r="E18" s="39">
        <f>(D18/C18)*100</f>
        <v>32.57911952089831</v>
      </c>
      <c r="F18" s="28">
        <f>F19+F20+F21+F22+F23+F24</f>
        <v>8420500</v>
      </c>
      <c r="G18" s="28">
        <f>G19+G20+G21+G22+G23+G24</f>
        <v>2484103.3899999997</v>
      </c>
      <c r="H18" s="39">
        <f aca="true" t="shared" si="7" ref="H18:H27">(G18/F18)*100</f>
        <v>29.500663737307757</v>
      </c>
      <c r="I18" s="28">
        <f>I19+I22+I21+I24+I23</f>
        <v>4250000</v>
      </c>
      <c r="J18" s="28">
        <f>J19+J22+J23+J24+J21</f>
        <v>1302768.84</v>
      </c>
      <c r="K18" s="39">
        <f>(J18/I18)*100</f>
        <v>30.653384470588236</v>
      </c>
      <c r="L18" s="28">
        <f>L19+L20+L21+L22+L23+L24</f>
        <v>5546157.01</v>
      </c>
      <c r="M18" s="28">
        <f>M19+M20+M21+M22+M23+M24</f>
        <v>2147954.23</v>
      </c>
      <c r="N18" s="39">
        <f>(M18/L18)*100</f>
        <v>38.72869495268761</v>
      </c>
      <c r="O18" s="17"/>
      <c r="P18" s="17"/>
      <c r="Q18" s="19"/>
      <c r="R18" s="19"/>
      <c r="S18" s="19"/>
      <c r="T18" s="19"/>
      <c r="U18" s="19"/>
      <c r="V18" s="19"/>
      <c r="W18" s="19"/>
      <c r="X18" s="19"/>
    </row>
    <row r="19" spans="1:24" s="13" customFormat="1" ht="37.5" customHeight="1">
      <c r="A19" s="12"/>
      <c r="B19" s="31" t="s">
        <v>43</v>
      </c>
      <c r="C19" s="30">
        <f t="shared" si="6"/>
        <v>8512480</v>
      </c>
      <c r="D19" s="30">
        <f t="shared" si="6"/>
        <v>4116738.7199999997</v>
      </c>
      <c r="E19" s="40">
        <f>(D19/C19)*100</f>
        <v>48.36121459316204</v>
      </c>
      <c r="F19" s="30">
        <v>2260500</v>
      </c>
      <c r="G19" s="30">
        <v>1050826.39</v>
      </c>
      <c r="H19" s="40">
        <f t="shared" si="7"/>
        <v>46.48645830568458</v>
      </c>
      <c r="I19" s="30">
        <v>2500000</v>
      </c>
      <c r="J19" s="30">
        <v>1237766.44</v>
      </c>
      <c r="K19" s="40">
        <f>(J19/I19)*100</f>
        <v>49.510657599999995</v>
      </c>
      <c r="L19" s="30">
        <v>3751980</v>
      </c>
      <c r="M19" s="30">
        <v>1828145.89</v>
      </c>
      <c r="N19" s="40">
        <f>(M19/L19)*100</f>
        <v>48.72483035623857</v>
      </c>
      <c r="O19" s="17"/>
      <c r="P19" s="17"/>
      <c r="Q19" s="19"/>
      <c r="R19" s="19"/>
      <c r="S19" s="19"/>
      <c r="T19" s="19"/>
      <c r="U19" s="19"/>
      <c r="V19" s="19"/>
      <c r="W19" s="19"/>
      <c r="X19" s="19"/>
    </row>
    <row r="20" spans="2:24" s="12" customFormat="1" ht="21" customHeight="1">
      <c r="B20" s="31" t="s">
        <v>26</v>
      </c>
      <c r="C20" s="30">
        <f t="shared" si="6"/>
        <v>60000</v>
      </c>
      <c r="D20" s="30">
        <f t="shared" si="6"/>
        <v>25581.88</v>
      </c>
      <c r="E20" s="40">
        <f>(D20/C20)*100</f>
        <v>42.636466666666664</v>
      </c>
      <c r="F20" s="30">
        <v>60000</v>
      </c>
      <c r="G20" s="30">
        <v>25581.88</v>
      </c>
      <c r="H20" s="40">
        <f t="shared" si="7"/>
        <v>42.636466666666664</v>
      </c>
      <c r="I20" s="30"/>
      <c r="J20" s="30"/>
      <c r="K20" s="41" t="s">
        <v>0</v>
      </c>
      <c r="L20" s="30"/>
      <c r="M20" s="30"/>
      <c r="N20" s="40" t="s">
        <v>0</v>
      </c>
      <c r="O20" s="17"/>
      <c r="P20" s="17"/>
      <c r="Q20" s="19"/>
      <c r="R20" s="19"/>
      <c r="S20" s="19"/>
      <c r="T20" s="19"/>
      <c r="U20" s="19"/>
      <c r="V20" s="19"/>
      <c r="W20" s="19"/>
      <c r="X20" s="19"/>
    </row>
    <row r="21" spans="2:24" s="12" customFormat="1" ht="36.75" customHeight="1">
      <c r="B21" s="31" t="s">
        <v>38</v>
      </c>
      <c r="C21" s="30">
        <f t="shared" si="6"/>
        <v>810054.01</v>
      </c>
      <c r="D21" s="30">
        <f t="shared" si="6"/>
        <v>359742.02999999997</v>
      </c>
      <c r="E21" s="40">
        <f>(D21/C21)*100</f>
        <v>44.409635105688814</v>
      </c>
      <c r="F21" s="30">
        <v>200000</v>
      </c>
      <c r="G21" s="30">
        <v>80423.12</v>
      </c>
      <c r="H21" s="40">
        <f t="shared" si="7"/>
        <v>40.21156</v>
      </c>
      <c r="I21" s="30"/>
      <c r="J21" s="30"/>
      <c r="K21" s="41" t="s">
        <v>0</v>
      </c>
      <c r="L21" s="30">
        <v>610054.01</v>
      </c>
      <c r="M21" s="30">
        <v>279318.91</v>
      </c>
      <c r="N21" s="40">
        <f>M21/L21*100</f>
        <v>45.78593131450771</v>
      </c>
      <c r="O21" s="17"/>
      <c r="P21" s="17"/>
      <c r="Q21" s="19"/>
      <c r="R21" s="19"/>
      <c r="S21" s="19"/>
      <c r="T21" s="19"/>
      <c r="U21" s="19"/>
      <c r="V21" s="19"/>
      <c r="W21" s="19"/>
      <c r="X21" s="19"/>
    </row>
    <row r="22" spans="2:24" s="12" customFormat="1" ht="21" customHeight="1">
      <c r="B22" s="31" t="s">
        <v>42</v>
      </c>
      <c r="C22" s="30">
        <f t="shared" si="6"/>
        <v>5934123</v>
      </c>
      <c r="D22" s="30">
        <f t="shared" si="6"/>
        <v>393913.57</v>
      </c>
      <c r="E22" s="40">
        <f t="shared" si="0"/>
        <v>6.638109287589758</v>
      </c>
      <c r="F22" s="30">
        <v>3000000</v>
      </c>
      <c r="G22" s="30">
        <v>298874.99</v>
      </c>
      <c r="H22" s="40">
        <f t="shared" si="7"/>
        <v>9.962499666666666</v>
      </c>
      <c r="I22" s="30">
        <v>1750000</v>
      </c>
      <c r="J22" s="30">
        <v>65038.58</v>
      </c>
      <c r="K22" s="40">
        <f>(J22/I22)*100</f>
        <v>3.7164902857142854</v>
      </c>
      <c r="L22" s="30">
        <v>1184123</v>
      </c>
      <c r="M22" s="30">
        <v>30000</v>
      </c>
      <c r="N22" s="40">
        <f>M22/L22*100</f>
        <v>2.5335205886550636</v>
      </c>
      <c r="O22" s="17"/>
      <c r="P22" s="17"/>
      <c r="Q22" s="19"/>
      <c r="R22" s="19"/>
      <c r="S22" s="19"/>
      <c r="T22" s="19"/>
      <c r="U22" s="19"/>
      <c r="V22" s="19"/>
      <c r="W22" s="19"/>
      <c r="X22" s="19"/>
    </row>
    <row r="23" spans="2:24" s="12" customFormat="1" ht="21" customHeight="1">
      <c r="B23" s="32" t="s">
        <v>15</v>
      </c>
      <c r="C23" s="30">
        <f>F23+I23+L23</f>
        <v>2900000</v>
      </c>
      <c r="D23" s="30">
        <f t="shared" si="6"/>
        <v>1039836.4400000001</v>
      </c>
      <c r="E23" s="40">
        <f>(D23/C23)*100</f>
        <v>35.856428965517246</v>
      </c>
      <c r="F23" s="30">
        <v>2900000</v>
      </c>
      <c r="G23" s="30">
        <v>1028397.01</v>
      </c>
      <c r="H23" s="40">
        <f t="shared" si="7"/>
        <v>35.461965862068965</v>
      </c>
      <c r="I23" s="30"/>
      <c r="J23" s="30"/>
      <c r="K23" s="40" t="e">
        <f>(J23/I23)*100</f>
        <v>#DIV/0!</v>
      </c>
      <c r="L23" s="30"/>
      <c r="M23" s="30">
        <v>11439.43</v>
      </c>
      <c r="N23" s="40" t="e">
        <f>M23/L23*100</f>
        <v>#DIV/0!</v>
      </c>
      <c r="O23" s="17"/>
      <c r="P23" s="17"/>
      <c r="Q23" s="19"/>
      <c r="R23" s="19"/>
      <c r="S23" s="19"/>
      <c r="T23" s="19"/>
      <c r="U23" s="19"/>
      <c r="V23" s="19"/>
      <c r="W23" s="19"/>
      <c r="X23" s="19"/>
    </row>
    <row r="24" spans="2:24" s="12" customFormat="1" ht="21" customHeight="1">
      <c r="B24" s="31" t="s">
        <v>14</v>
      </c>
      <c r="C24" s="30">
        <f t="shared" si="6"/>
        <v>0</v>
      </c>
      <c r="D24" s="30">
        <f t="shared" si="6"/>
        <v>-986.18</v>
      </c>
      <c r="E24" s="40" t="e">
        <f>(D24/C24)*100</f>
        <v>#DIV/0!</v>
      </c>
      <c r="F24" s="30"/>
      <c r="G24" s="30"/>
      <c r="H24" s="40" t="e">
        <f t="shared" si="7"/>
        <v>#DIV/0!</v>
      </c>
      <c r="I24" s="30"/>
      <c r="J24" s="30">
        <v>-36.18</v>
      </c>
      <c r="K24" s="41" t="s">
        <v>0</v>
      </c>
      <c r="L24" s="30"/>
      <c r="M24" s="30">
        <v>-950</v>
      </c>
      <c r="N24" s="40" t="e">
        <f>M24/L24*100</f>
        <v>#DIV/0!</v>
      </c>
      <c r="O24" s="17"/>
      <c r="P24" s="17"/>
      <c r="Q24" s="19"/>
      <c r="R24" s="19"/>
      <c r="S24" s="19"/>
      <c r="T24" s="19"/>
      <c r="U24" s="19"/>
      <c r="V24" s="19"/>
      <c r="W24" s="19"/>
      <c r="X24" s="19"/>
    </row>
    <row r="25" spans="1:24" s="5" customFormat="1" ht="25.5" customHeight="1">
      <c r="A25" s="12"/>
      <c r="B25" s="33" t="s">
        <v>35</v>
      </c>
      <c r="C25" s="28">
        <f>C18+C8</f>
        <v>150782127.01</v>
      </c>
      <c r="D25" s="28">
        <f>D8+D18</f>
        <v>64036100.88</v>
      </c>
      <c r="E25" s="42">
        <f>(D25/C25)*100</f>
        <v>42.46929138740235</v>
      </c>
      <c r="F25" s="28">
        <f>F8+F18</f>
        <v>108114530</v>
      </c>
      <c r="G25" s="28">
        <f>G8+G18</f>
        <v>49480480.64</v>
      </c>
      <c r="H25" s="39">
        <f t="shared" si="7"/>
        <v>45.766725934062706</v>
      </c>
      <c r="I25" s="28">
        <f>I8+I18</f>
        <v>21632090</v>
      </c>
      <c r="J25" s="28">
        <f>J8+J18</f>
        <v>8226947.7</v>
      </c>
      <c r="K25" s="39">
        <f>(J25/I25)*100</f>
        <v>38.03121982203292</v>
      </c>
      <c r="L25" s="28">
        <f>L8+L18</f>
        <v>21035507.009999998</v>
      </c>
      <c r="M25" s="28">
        <f>M8+M18</f>
        <v>6328672.540000001</v>
      </c>
      <c r="N25" s="39">
        <f>(M25/L25)*100</f>
        <v>30.08566675854989</v>
      </c>
      <c r="O25" s="17"/>
      <c r="P25" s="17"/>
      <c r="Q25" s="18"/>
      <c r="R25" s="18"/>
      <c r="S25" s="18"/>
      <c r="T25" s="18"/>
      <c r="U25" s="18"/>
      <c r="V25" s="18"/>
      <c r="W25" s="18"/>
      <c r="X25" s="18"/>
    </row>
    <row r="26" spans="1:24" s="5" customFormat="1" ht="36" customHeight="1">
      <c r="A26" s="12"/>
      <c r="B26" s="34" t="s">
        <v>37</v>
      </c>
      <c r="C26" s="48">
        <v>588280807.96</v>
      </c>
      <c r="D26" s="48">
        <v>208985012.92</v>
      </c>
      <c r="E26" s="39">
        <f>(D26/C26)*100</f>
        <v>35.52470352461504</v>
      </c>
      <c r="F26" s="28">
        <v>607204280.39</v>
      </c>
      <c r="G26" s="28">
        <v>217798211.36</v>
      </c>
      <c r="H26" s="39">
        <f t="shared" si="7"/>
        <v>35.869017790867815</v>
      </c>
      <c r="I26" s="28">
        <v>99303129.28</v>
      </c>
      <c r="J26" s="28">
        <v>10386502</v>
      </c>
      <c r="K26" s="39">
        <f>(J26/I26)*100</f>
        <v>10.459390429392922</v>
      </c>
      <c r="L26" s="28">
        <v>48153923.99</v>
      </c>
      <c r="M26" s="28">
        <v>14255985.71</v>
      </c>
      <c r="N26" s="43">
        <f>(M26/L26)*100</f>
        <v>29.60503429161973</v>
      </c>
      <c r="O26" s="22"/>
      <c r="P26" s="17"/>
      <c r="Q26" s="18"/>
      <c r="R26" s="18"/>
      <c r="S26" s="18"/>
      <c r="T26" s="18"/>
      <c r="U26" s="18"/>
      <c r="V26" s="18"/>
      <c r="W26" s="18"/>
      <c r="X26" s="18"/>
    </row>
    <row r="27" spans="1:24" s="5" customFormat="1" ht="25.5" customHeight="1">
      <c r="A27" s="12"/>
      <c r="B27" s="34" t="s">
        <v>39</v>
      </c>
      <c r="C27" s="28">
        <f>F27+I27+L27</f>
        <v>2360560.64</v>
      </c>
      <c r="D27" s="28">
        <f>G27+J27+M27</f>
        <v>1002173.77</v>
      </c>
      <c r="E27" s="39"/>
      <c r="F27" s="28">
        <v>97570</v>
      </c>
      <c r="G27" s="28">
        <v>114570</v>
      </c>
      <c r="H27" s="39">
        <f t="shared" si="7"/>
        <v>117.42338833657885</v>
      </c>
      <c r="I27" s="28">
        <v>430380.81</v>
      </c>
      <c r="J27" s="28"/>
      <c r="K27" s="39"/>
      <c r="L27" s="28">
        <v>1832609.83</v>
      </c>
      <c r="M27" s="28">
        <v>887603.77</v>
      </c>
      <c r="N27" s="43">
        <f>(M27/L27)*100</f>
        <v>48.43386494330875</v>
      </c>
      <c r="O27" s="22"/>
      <c r="P27" s="17"/>
      <c r="Q27" s="18"/>
      <c r="R27" s="18"/>
      <c r="S27" s="18"/>
      <c r="T27" s="18"/>
      <c r="U27" s="18"/>
      <c r="V27" s="18"/>
      <c r="W27" s="18"/>
      <c r="X27" s="18"/>
    </row>
    <row r="28" spans="1:24" s="5" customFormat="1" ht="34.5" customHeight="1">
      <c r="A28" s="12"/>
      <c r="B28" s="34" t="s">
        <v>46</v>
      </c>
      <c r="C28" s="28">
        <v>0</v>
      </c>
      <c r="D28" s="28">
        <v>0</v>
      </c>
      <c r="E28" s="39"/>
      <c r="F28" s="28">
        <v>450441.21</v>
      </c>
      <c r="G28" s="28">
        <v>450441.21</v>
      </c>
      <c r="H28" s="39"/>
      <c r="I28" s="28"/>
      <c r="J28" s="28"/>
      <c r="K28" s="39"/>
      <c r="L28" s="28"/>
      <c r="M28" s="28"/>
      <c r="N28" s="43"/>
      <c r="O28" s="22"/>
      <c r="P28" s="17"/>
      <c r="Q28" s="18"/>
      <c r="R28" s="18"/>
      <c r="S28" s="18"/>
      <c r="T28" s="18"/>
      <c r="U28" s="18"/>
      <c r="V28" s="18"/>
      <c r="W28" s="18"/>
      <c r="X28" s="18"/>
    </row>
    <row r="29" spans="1:24" s="5" customFormat="1" ht="51" customHeight="1">
      <c r="A29" s="12"/>
      <c r="B29" s="34" t="s">
        <v>34</v>
      </c>
      <c r="C29" s="28">
        <f>F29</f>
        <v>-50094543.85</v>
      </c>
      <c r="D29" s="28">
        <f>G29</f>
        <v>-50094543.86</v>
      </c>
      <c r="E29" s="39"/>
      <c r="F29" s="28">
        <v>-50094543.85</v>
      </c>
      <c r="G29" s="28">
        <v>-50094543.86</v>
      </c>
      <c r="H29" s="39"/>
      <c r="I29" s="28"/>
      <c r="J29" s="28"/>
      <c r="K29" s="39"/>
      <c r="L29" s="28">
        <v>-450441.21</v>
      </c>
      <c r="M29" s="28">
        <v>-450441.21</v>
      </c>
      <c r="N29" s="39"/>
      <c r="O29" s="17"/>
      <c r="P29" s="17"/>
      <c r="Q29" s="18"/>
      <c r="R29" s="18"/>
      <c r="S29" s="18"/>
      <c r="T29" s="18"/>
      <c r="U29" s="18"/>
      <c r="V29" s="18"/>
      <c r="W29" s="18"/>
      <c r="X29" s="18"/>
    </row>
    <row r="30" spans="1:24" s="9" customFormat="1" ht="25.5" customHeight="1">
      <c r="A30" s="5"/>
      <c r="B30" s="35" t="s">
        <v>33</v>
      </c>
      <c r="C30" s="28">
        <f>C7-C31</f>
        <v>-83946007.51999998</v>
      </c>
      <c r="D30" s="28">
        <f>D7-D31</f>
        <v>-59260656.69999996</v>
      </c>
      <c r="E30" s="39" t="s">
        <v>0</v>
      </c>
      <c r="F30" s="28">
        <f>F7-F31</f>
        <v>-77191516.31999993</v>
      </c>
      <c r="G30" s="28">
        <f>G7-G31</f>
        <v>-56975319.879999995</v>
      </c>
      <c r="H30" s="39" t="s">
        <v>0</v>
      </c>
      <c r="I30" s="28">
        <f>I7-I31</f>
        <v>-1866074.5399999917</v>
      </c>
      <c r="J30" s="28">
        <f>J7-J31</f>
        <v>-1699806.2800000012</v>
      </c>
      <c r="K30" s="38" t="s">
        <v>0</v>
      </c>
      <c r="L30" s="28">
        <f>L7-L31</f>
        <v>-4888416.659999996</v>
      </c>
      <c r="M30" s="28">
        <f>M7-M31</f>
        <v>-585530.5400000028</v>
      </c>
      <c r="N30" s="38" t="s">
        <v>0</v>
      </c>
      <c r="O30" s="17"/>
      <c r="P30" s="17"/>
      <c r="Q30" s="20"/>
      <c r="R30" s="20"/>
      <c r="S30" s="20"/>
      <c r="T30" s="20"/>
      <c r="U30" s="20"/>
      <c r="V30" s="20"/>
      <c r="W30" s="20"/>
      <c r="X30" s="20"/>
    </row>
    <row r="31" spans="2:16" s="5" customFormat="1" ht="25.5" customHeight="1">
      <c r="B31" s="45" t="s">
        <v>17</v>
      </c>
      <c r="C31" s="28">
        <f>SUM(C32:C44)</f>
        <v>775274959.28</v>
      </c>
      <c r="D31" s="28">
        <f>SUM(D32:D44)</f>
        <v>283189400.40999997</v>
      </c>
      <c r="E31" s="39">
        <f aca="true" t="shared" si="8" ref="E31:E42">(D31/C31)*100</f>
        <v>36.52760830467152</v>
      </c>
      <c r="F31" s="28">
        <f>F32+F33+F34+F35+F36+F38+F39+F40+F41+F42+F43+F44+F37</f>
        <v>742963794.0699999</v>
      </c>
      <c r="G31" s="28">
        <f>G32+G33+G34+G35+G36+G38+G39+G40+G41+G42+G43+G44+G37</f>
        <v>274724479.23</v>
      </c>
      <c r="H31" s="39">
        <f aca="true" t="shared" si="9" ref="H31:H44">(G31/F31)*100</f>
        <v>36.976832710116724</v>
      </c>
      <c r="I31" s="28">
        <f>I32+I33+I34+I35+I36+I38+I39+I40+I41+I42+I43+I44</f>
        <v>123231674.63</v>
      </c>
      <c r="J31" s="28">
        <f>J32+J34+J35+J36+J37+J38+J39+J40+J41</f>
        <v>20313255.98</v>
      </c>
      <c r="K31" s="39">
        <f>(J31/I31)*100</f>
        <v>16.483794479779686</v>
      </c>
      <c r="L31" s="28">
        <f>L32+L33+L34+L35+L36+L37+L39+L40+L41</f>
        <v>75460016.28</v>
      </c>
      <c r="M31" s="28">
        <f>M32+M33+M34+M35+M36+M37+M39+M40+M41</f>
        <v>21607351.35</v>
      </c>
      <c r="N31" s="39">
        <f>(M31/L31)*100</f>
        <v>28.63417265883474</v>
      </c>
      <c r="O31" s="16"/>
      <c r="P31" s="16"/>
    </row>
    <row r="32" spans="1:16" s="5" customFormat="1" ht="21" customHeight="1">
      <c r="A32" s="9"/>
      <c r="B32" s="36" t="s">
        <v>18</v>
      </c>
      <c r="C32" s="28">
        <f>F32+I32+L32</f>
        <v>68973720</v>
      </c>
      <c r="D32" s="28">
        <f>G32+J32+M32</f>
        <v>28263298.68</v>
      </c>
      <c r="E32" s="39">
        <f t="shared" si="8"/>
        <v>40.976909292408756</v>
      </c>
      <c r="F32" s="44">
        <v>43657584</v>
      </c>
      <c r="G32" s="44">
        <v>18241576.33</v>
      </c>
      <c r="H32" s="40">
        <f t="shared" si="9"/>
        <v>41.78329320742989</v>
      </c>
      <c r="I32" s="44">
        <v>4399901</v>
      </c>
      <c r="J32" s="44">
        <v>2013873.41</v>
      </c>
      <c r="K32" s="30">
        <f>(J32/I32)*100</f>
        <v>45.77088007207435</v>
      </c>
      <c r="L32" s="44">
        <v>20916235</v>
      </c>
      <c r="M32" s="44">
        <v>8007848.94</v>
      </c>
      <c r="N32" s="30">
        <f aca="true" t="shared" si="10" ref="N32:N41">(M32/L32)*100</f>
        <v>38.28532687646701</v>
      </c>
      <c r="O32" s="16"/>
      <c r="P32" s="16"/>
    </row>
    <row r="33" spans="2:16" s="5" customFormat="1" ht="34.5" customHeight="1">
      <c r="B33" s="34" t="s">
        <v>28</v>
      </c>
      <c r="C33" s="28">
        <f>L33</f>
        <v>1535900</v>
      </c>
      <c r="D33" s="28">
        <f>M33</f>
        <v>686684.54</v>
      </c>
      <c r="E33" s="39">
        <f t="shared" si="8"/>
        <v>44.70893547757016</v>
      </c>
      <c r="F33" s="44">
        <v>1535900</v>
      </c>
      <c r="G33" s="44">
        <v>780900</v>
      </c>
      <c r="H33" s="40">
        <f>(G33/F33)*100</f>
        <v>50.843153851162185</v>
      </c>
      <c r="I33" s="44"/>
      <c r="J33" s="44"/>
      <c r="K33" s="38" t="s">
        <v>0</v>
      </c>
      <c r="L33" s="44">
        <v>1535900</v>
      </c>
      <c r="M33" s="44">
        <v>686684.54</v>
      </c>
      <c r="N33" s="30">
        <f t="shared" si="10"/>
        <v>44.70893547757016</v>
      </c>
      <c r="O33" s="16"/>
      <c r="P33" s="16"/>
    </row>
    <row r="34" spans="2:16" s="5" customFormat="1" ht="36.75" customHeight="1">
      <c r="B34" s="35" t="s">
        <v>29</v>
      </c>
      <c r="C34" s="28">
        <f>F34+I34+L34</f>
        <v>5185165</v>
      </c>
      <c r="D34" s="28">
        <f>G34+J34+M34</f>
        <v>2656185.18</v>
      </c>
      <c r="E34" s="39">
        <f t="shared" si="8"/>
        <v>51.22662788937286</v>
      </c>
      <c r="F34" s="44">
        <v>4414460</v>
      </c>
      <c r="G34" s="44">
        <v>2359264.47</v>
      </c>
      <c r="H34" s="40">
        <f>(G34/F34)*100</f>
        <v>53.44401059246206</v>
      </c>
      <c r="I34" s="44">
        <v>716275</v>
      </c>
      <c r="J34" s="44">
        <v>293010.71</v>
      </c>
      <c r="K34" s="30">
        <f>(J34/I34)*100</f>
        <v>40.907571812502184</v>
      </c>
      <c r="L34" s="44">
        <v>54430</v>
      </c>
      <c r="M34" s="44">
        <v>3910</v>
      </c>
      <c r="N34" s="30">
        <f t="shared" si="10"/>
        <v>7.183538489803418</v>
      </c>
      <c r="O34" s="16"/>
      <c r="P34" s="16"/>
    </row>
    <row r="35" spans="2:16" s="5" customFormat="1" ht="21" customHeight="1">
      <c r="B35" s="36" t="s">
        <v>19</v>
      </c>
      <c r="C35" s="28">
        <v>57878362.36</v>
      </c>
      <c r="D35" s="28">
        <v>17752440.41</v>
      </c>
      <c r="E35" s="39">
        <f t="shared" si="8"/>
        <v>30.67198117939286</v>
      </c>
      <c r="F35" s="44">
        <v>50028134</v>
      </c>
      <c r="G35" s="44">
        <v>16229998.19</v>
      </c>
      <c r="H35" s="40">
        <f>(G35/F35)*100</f>
        <v>32.441742060577354</v>
      </c>
      <c r="I35" s="44">
        <v>4339313.36</v>
      </c>
      <c r="J35" s="44">
        <v>1097751.4</v>
      </c>
      <c r="K35" s="30">
        <f>(J35/I35)*100</f>
        <v>25.29781347710735</v>
      </c>
      <c r="L35" s="44">
        <v>12242015</v>
      </c>
      <c r="M35" s="44">
        <v>1962744.82</v>
      </c>
      <c r="N35" s="30">
        <f t="shared" si="10"/>
        <v>16.032857499357746</v>
      </c>
      <c r="O35" s="16"/>
      <c r="P35" s="16"/>
    </row>
    <row r="36" spans="2:16" s="5" customFormat="1" ht="21" customHeight="1">
      <c r="B36" s="36" t="s">
        <v>20</v>
      </c>
      <c r="C36" s="28">
        <v>120646946.1</v>
      </c>
      <c r="D36" s="28">
        <v>16432783.01</v>
      </c>
      <c r="E36" s="39">
        <f t="shared" si="8"/>
        <v>13.620554470048042</v>
      </c>
      <c r="F36" s="44">
        <v>105361129.46</v>
      </c>
      <c r="G36" s="44">
        <v>10491509.2</v>
      </c>
      <c r="H36" s="40">
        <f t="shared" si="9"/>
        <v>9.957665842964474</v>
      </c>
      <c r="I36" s="44">
        <v>105275323.84</v>
      </c>
      <c r="J36" s="44">
        <v>12923363.64</v>
      </c>
      <c r="K36" s="30">
        <f>(J36/I36)*100</f>
        <v>12.27577666694357</v>
      </c>
      <c r="L36" s="44">
        <v>12388480.48</v>
      </c>
      <c r="M36" s="44">
        <v>3436515.69</v>
      </c>
      <c r="N36" s="30">
        <f t="shared" si="10"/>
        <v>27.739606124802158</v>
      </c>
      <c r="O36" s="16"/>
      <c r="P36" s="16"/>
    </row>
    <row r="37" spans="1:16" ht="21" customHeight="1">
      <c r="A37" s="5"/>
      <c r="B37" s="36" t="s">
        <v>36</v>
      </c>
      <c r="C37" s="28">
        <f>F37+I37+L37</f>
        <v>299000</v>
      </c>
      <c r="D37" s="28">
        <f aca="true" t="shared" si="11" ref="D37:D43">G37+J37+M37</f>
        <v>0</v>
      </c>
      <c r="E37" s="39">
        <f t="shared" si="8"/>
        <v>0</v>
      </c>
      <c r="F37" s="44">
        <v>299000</v>
      </c>
      <c r="G37" s="44"/>
      <c r="H37" s="40">
        <f t="shared" si="9"/>
        <v>0</v>
      </c>
      <c r="I37" s="44"/>
      <c r="J37" s="44"/>
      <c r="K37" s="30"/>
      <c r="L37" s="44"/>
      <c r="M37" s="44"/>
      <c r="N37" s="30" t="e">
        <f t="shared" si="10"/>
        <v>#DIV/0!</v>
      </c>
      <c r="O37" s="16"/>
      <c r="P37" s="16"/>
    </row>
    <row r="38" spans="1:16" ht="21" customHeight="1">
      <c r="A38" s="5"/>
      <c r="B38" s="36" t="s">
        <v>21</v>
      </c>
      <c r="C38" s="28">
        <f>F38+I38+L38</f>
        <v>336129360.8</v>
      </c>
      <c r="D38" s="28">
        <f t="shared" si="11"/>
        <v>172127065.73</v>
      </c>
      <c r="E38" s="39">
        <f t="shared" si="8"/>
        <v>51.20857794758879</v>
      </c>
      <c r="F38" s="44">
        <v>336129360.8</v>
      </c>
      <c r="G38" s="44">
        <v>172127065.73</v>
      </c>
      <c r="H38" s="40">
        <f t="shared" si="9"/>
        <v>51.20857794758879</v>
      </c>
      <c r="I38" s="44"/>
      <c r="J38" s="44"/>
      <c r="K38" s="38" t="s">
        <v>0</v>
      </c>
      <c r="L38" s="44"/>
      <c r="M38" s="44"/>
      <c r="N38" s="38" t="s">
        <v>0</v>
      </c>
      <c r="O38" s="16"/>
      <c r="P38" s="16"/>
    </row>
    <row r="39" spans="1:16" ht="21" customHeight="1">
      <c r="A39" s="5"/>
      <c r="B39" s="36" t="s">
        <v>22</v>
      </c>
      <c r="C39" s="28">
        <v>75081301.26</v>
      </c>
      <c r="D39" s="28">
        <v>21273189.35</v>
      </c>
      <c r="E39" s="39">
        <f t="shared" si="8"/>
        <v>28.33353843499968</v>
      </c>
      <c r="F39" s="44">
        <v>69330822.05</v>
      </c>
      <c r="G39" s="44">
        <v>18985701.8</v>
      </c>
      <c r="H39" s="40">
        <f t="shared" si="9"/>
        <v>27.38421561813863</v>
      </c>
      <c r="I39" s="44">
        <v>7935748.85</v>
      </c>
      <c r="J39" s="44">
        <v>3730706.38</v>
      </c>
      <c r="K39" s="30">
        <f>(J39/I39)*100</f>
        <v>47.01139678834468</v>
      </c>
      <c r="L39" s="44">
        <v>28282955.8</v>
      </c>
      <c r="M39" s="44">
        <v>7509647.36</v>
      </c>
      <c r="N39" s="30">
        <f t="shared" si="10"/>
        <v>26.55184773862992</v>
      </c>
      <c r="O39" s="24"/>
      <c r="P39" s="16"/>
    </row>
    <row r="40" spans="1:16" ht="21" customHeight="1">
      <c r="A40" s="5"/>
      <c r="B40" s="36" t="s">
        <v>23</v>
      </c>
      <c r="C40" s="28">
        <f>F40</f>
        <v>26681983.76</v>
      </c>
      <c r="D40" s="28">
        <f>G40</f>
        <v>16007860.69</v>
      </c>
      <c r="E40" s="39">
        <f t="shared" si="8"/>
        <v>59.99501698969627</v>
      </c>
      <c r="F40" s="44">
        <v>26681983.76</v>
      </c>
      <c r="G40" s="44">
        <v>16007860.69</v>
      </c>
      <c r="H40" s="40">
        <f t="shared" si="9"/>
        <v>59.99501698969627</v>
      </c>
      <c r="I40" s="44">
        <v>540112.58</v>
      </c>
      <c r="J40" s="44">
        <v>251560.44</v>
      </c>
      <c r="K40" s="30">
        <f>(J40/I40)*100</f>
        <v>46.57555652564138</v>
      </c>
      <c r="L40" s="44"/>
      <c r="M40" s="44"/>
      <c r="N40" s="30"/>
      <c r="O40" s="24"/>
      <c r="P40" s="16"/>
    </row>
    <row r="41" spans="1:16" ht="21" customHeight="1">
      <c r="A41" s="5"/>
      <c r="B41" s="36" t="s">
        <v>30</v>
      </c>
      <c r="C41" s="28">
        <f>F41+I41+L41</f>
        <v>82763220</v>
      </c>
      <c r="D41" s="28">
        <f t="shared" si="11"/>
        <v>7976802.82</v>
      </c>
      <c r="E41" s="39">
        <f t="shared" si="8"/>
        <v>9.638101103364514</v>
      </c>
      <c r="F41" s="44">
        <v>82698220</v>
      </c>
      <c r="G41" s="44">
        <v>7973812.82</v>
      </c>
      <c r="H41" s="40">
        <f t="shared" si="9"/>
        <v>9.642061002038496</v>
      </c>
      <c r="I41" s="44">
        <v>25000</v>
      </c>
      <c r="J41" s="44">
        <v>2990</v>
      </c>
      <c r="K41" s="30"/>
      <c r="L41" s="44">
        <v>40000</v>
      </c>
      <c r="M41" s="44"/>
      <c r="N41" s="30">
        <f t="shared" si="10"/>
        <v>0</v>
      </c>
      <c r="O41" s="24"/>
      <c r="P41" s="16"/>
    </row>
    <row r="42" spans="1:16" ht="21" customHeight="1">
      <c r="A42" s="5"/>
      <c r="B42" s="36" t="s">
        <v>31</v>
      </c>
      <c r="C42" s="28">
        <f>F42+I42+L42</f>
        <v>100000</v>
      </c>
      <c r="D42" s="28">
        <f t="shared" si="11"/>
        <v>13090</v>
      </c>
      <c r="E42" s="39">
        <f t="shared" si="8"/>
        <v>13.089999999999998</v>
      </c>
      <c r="F42" s="44">
        <v>100000</v>
      </c>
      <c r="G42" s="44">
        <v>13090</v>
      </c>
      <c r="H42" s="40">
        <f t="shared" si="9"/>
        <v>13.089999999999998</v>
      </c>
      <c r="I42" s="44"/>
      <c r="J42" s="44"/>
      <c r="K42" s="30"/>
      <c r="L42" s="44"/>
      <c r="M42" s="44"/>
      <c r="N42" s="30"/>
      <c r="O42" s="16"/>
      <c r="P42" s="16"/>
    </row>
    <row r="43" spans="1:16" ht="40.5" customHeight="1">
      <c r="A43" s="5"/>
      <c r="B43" s="34" t="s">
        <v>32</v>
      </c>
      <c r="C43" s="28">
        <f>F43+I43+L43</f>
        <v>0</v>
      </c>
      <c r="D43" s="28">
        <f t="shared" si="11"/>
        <v>0</v>
      </c>
      <c r="E43" s="39"/>
      <c r="F43" s="44"/>
      <c r="G43" s="44"/>
      <c r="H43" s="40"/>
      <c r="I43" s="44"/>
      <c r="J43" s="44"/>
      <c r="K43" s="30"/>
      <c r="L43" s="44"/>
      <c r="M43" s="44"/>
      <c r="N43" s="30"/>
      <c r="O43" s="16"/>
      <c r="P43" s="16"/>
    </row>
    <row r="44" spans="1:16" ht="21" customHeight="1">
      <c r="A44" s="5"/>
      <c r="B44" s="36" t="s">
        <v>24</v>
      </c>
      <c r="C44" s="28"/>
      <c r="D44" s="28"/>
      <c r="E44" s="39"/>
      <c r="F44" s="44">
        <v>22727200</v>
      </c>
      <c r="G44" s="44">
        <v>11513700</v>
      </c>
      <c r="H44" s="40">
        <f t="shared" si="9"/>
        <v>50.66044211341476</v>
      </c>
      <c r="I44" s="44">
        <v>0</v>
      </c>
      <c r="J44" s="44">
        <v>0</v>
      </c>
      <c r="K44" s="38" t="s">
        <v>0</v>
      </c>
      <c r="L44" s="44">
        <v>0</v>
      </c>
      <c r="M44" s="44">
        <v>0</v>
      </c>
      <c r="N44" s="30"/>
      <c r="O44" s="16"/>
      <c r="P44" s="16"/>
    </row>
    <row r="45" spans="1:14" ht="12.75" customHeight="1">
      <c r="A45" s="5"/>
      <c r="B45" s="15"/>
      <c r="C45" s="2"/>
      <c r="D45" s="2"/>
      <c r="E45" s="7"/>
      <c r="F45" s="2"/>
      <c r="G45" s="2"/>
      <c r="H45" s="2"/>
      <c r="I45" s="2"/>
      <c r="J45" s="2"/>
      <c r="K45" s="2"/>
      <c r="L45" s="2"/>
      <c r="M45" s="2"/>
      <c r="N45" s="2"/>
    </row>
    <row r="46" spans="1:14" ht="14.25" customHeight="1">
      <c r="A46" s="5"/>
      <c r="B46" s="14" t="s">
        <v>49</v>
      </c>
      <c r="C46" s="3"/>
      <c r="D46" s="3"/>
      <c r="E46" s="8"/>
      <c r="F46" s="3"/>
      <c r="G46" s="4"/>
      <c r="H46" s="4"/>
      <c r="I46" s="4"/>
      <c r="J46" s="4"/>
      <c r="K46" s="4"/>
      <c r="L46" s="2"/>
      <c r="M46" s="2"/>
      <c r="N46" s="2"/>
    </row>
    <row r="47" spans="1:14" ht="18.75">
      <c r="A47" s="5"/>
      <c r="B47" s="14" t="s">
        <v>25</v>
      </c>
      <c r="C47" s="3"/>
      <c r="D47" s="3"/>
      <c r="E47" s="8"/>
      <c r="F47" s="3"/>
      <c r="G47" s="49" t="s">
        <v>50</v>
      </c>
      <c r="H47" s="49"/>
      <c r="I47" s="49"/>
      <c r="J47" s="49"/>
      <c r="K47" s="49"/>
      <c r="L47" s="2"/>
      <c r="M47" s="2"/>
      <c r="N47" s="2"/>
    </row>
  </sheetData>
  <sheetProtection/>
  <mergeCells count="8">
    <mergeCell ref="G47:K47"/>
    <mergeCell ref="B2:N2"/>
    <mergeCell ref="C5:E5"/>
    <mergeCell ref="F5:H5"/>
    <mergeCell ref="I5:K5"/>
    <mergeCell ref="L5:N5"/>
    <mergeCell ref="B5:B6"/>
    <mergeCell ref="C3:K3"/>
  </mergeCells>
  <printOptions/>
  <pageMargins left="0.1968503937007874" right="0.1968503937007874" top="0.03937007874015748" bottom="0.03937007874015748" header="0.03937007874015748" footer="0.03937007874015748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2020-07-06T05:38:56Z</cp:lastPrinted>
  <dcterms:created xsi:type="dcterms:W3CDTF">2008-01-31T10:30:40Z</dcterms:created>
  <dcterms:modified xsi:type="dcterms:W3CDTF">2020-07-06T05:39:46Z</dcterms:modified>
  <cp:category/>
  <cp:version/>
  <cp:contentType/>
  <cp:contentStatus/>
</cp:coreProperties>
</file>