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<sst xmlns="http://schemas.openxmlformats.org/spreadsheetml/2006/main" count="78" uniqueCount="51">
  <si>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</si>
  <si>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</si>
  <si>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</si>
  <si>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</si>
  <si>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</si>
  <si>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</si>
  <si>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</si>
  <si>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</si>
  <si>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</si>
  <si>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</si>
  <si>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</si>
  <si>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</si>
  <si>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</si>
  <si>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</si>
  <si>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</si>
  <si>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</si>
  <si>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</si>
  <si>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</si>
  <si>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</si>
  <si>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</si>
  <si>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</si>
  <si>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</si>
  <si>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</si>
  <si>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</si>
  <si>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</si>
  <si>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</si>
  <si>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</si>
  <si>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</si>
  <si>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</si>
  <si>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</si>
  <si>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</si>
  <si>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</si>
  <si>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</si>
  <si>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</si>
  <si>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</si>
  <si>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</si>
  <si>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</si>
  <si>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</si>
  <si>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</si>
  <si>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</si>
  <si>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</si>
  <si>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</si>
  <si>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</si>
  <si>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</si>
  <si>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</si>
  <si>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</si>
  <si>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</si>
  <si>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</si>
  <si>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</si>
  <si>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</si>
  <si>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сентябрь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</si>
</sst>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721442728.7399999</v>
      </c>
      <c r="D7" s="28">
        <f>D25+D26+D29+D27+D28</f>
        <v>444144184.0199999</v>
      </c>
      <c r="E7" s="39">
        <f aca="true" t="shared" si="0" ref="E7:E22">(D7/C7)*100</f>
        <v>61.563332240619836</v>
      </c>
      <c r="F7" s="28">
        <f>F25+F26+F27+F28+F29</f>
        <v>695193826.97</v>
      </c>
      <c r="G7" s="28">
        <f>G25+G26+G27+G28+G29</f>
        <v>430393849.1399999</v>
      </c>
      <c r="H7" s="39">
        <f>(G7/F7)*100</f>
        <v>61.90990662501565</v>
      </c>
      <c r="I7" s="28">
        <f>I25+I26+I29+I27</f>
        <v>122845600.09</v>
      </c>
      <c r="J7" s="28">
        <f>J25+J26+J29+J27</f>
        <v>78996724.21000001</v>
      </c>
      <c r="K7" s="39">
        <f aca="true" t="shared" si="1" ref="K7:K14">(J7/I7)*100</f>
        <v>64.3057009385154</v>
      </c>
      <c r="L7" s="28">
        <f>L25+L26+L29+L27</f>
        <v>86309425.23</v>
      </c>
      <c r="M7" s="28">
        <f>M25+M26+M29+M27</f>
        <v>44297643.94</v>
      </c>
      <c r="N7" s="39">
        <f aca="true" t="shared" si="2" ref="N7:N14">(M7/L7)*100</f>
        <v>51.324225392480926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117501170</v>
      </c>
      <c r="D8" s="28">
        <f aca="true" t="shared" si="3" ref="C8:D10">G8+J8+M8</f>
        <v>93715728.61999997</v>
      </c>
      <c r="E8" s="39">
        <f t="shared" si="0"/>
        <v>79.75727273183746</v>
      </c>
      <c r="F8" s="28">
        <f>F9+F11+F12+F14+F15+F16+F17+F10+F13</f>
        <v>84629730</v>
      </c>
      <c r="G8" s="28">
        <f>G9+G11+G12+G14+G15+G16+G17+G10+G13</f>
        <v>75433990.60999998</v>
      </c>
      <c r="H8" s="39">
        <f>(G8/F8)*100</f>
        <v>89.13415015030768</v>
      </c>
      <c r="I8" s="28">
        <f>I9+I10+I11+I12+I14+I16+I17</f>
        <v>17382090</v>
      </c>
      <c r="J8" s="28">
        <f>J9+J10+J11+J12+J14+J15+J16+J17</f>
        <v>11165469.66</v>
      </c>
      <c r="K8" s="39">
        <f t="shared" si="1"/>
        <v>64.23548411036877</v>
      </c>
      <c r="L8" s="28">
        <f>L9+L10+L11+L12+L14+L16+L17</f>
        <v>15489350</v>
      </c>
      <c r="M8" s="28">
        <f>M9+M10+M11+M12+M14+M15+M16+M17</f>
        <v>7116268.350000001</v>
      </c>
      <c r="N8" s="39">
        <f t="shared" si="2"/>
        <v>45.94297598027032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74933740</v>
      </c>
      <c r="D9" s="30">
        <f t="shared" si="3"/>
        <v>68835225.33</v>
      </c>
      <c r="E9" s="40">
        <f t="shared" si="0"/>
        <v>91.86145697518901</v>
      </c>
      <c r="F9" s="30">
        <v>62836200</v>
      </c>
      <c r="G9" s="30">
        <v>59233777.18</v>
      </c>
      <c r="H9" s="40">
        <f>(G9/F9)*100</f>
        <v>94.26696264255318</v>
      </c>
      <c r="I9" s="30">
        <v>11200090</v>
      </c>
      <c r="J9" s="30">
        <v>8848003.57</v>
      </c>
      <c r="K9" s="40">
        <f t="shared" si="1"/>
        <v>78.99939705841649</v>
      </c>
      <c r="L9" s="30">
        <v>897450</v>
      </c>
      <c r="M9" s="30">
        <v>753444.58</v>
      </c>
      <c r="N9" s="40">
        <f t="shared" si="2"/>
        <v>83.95393392389548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11047600</v>
      </c>
      <c r="D10" s="30">
        <f t="shared" si="3"/>
        <v>7751764.34</v>
      </c>
      <c r="E10" s="40">
        <f t="shared" si="0"/>
        <v>70.16695336543684</v>
      </c>
      <c r="F10" s="30">
        <v>5532700</v>
      </c>
      <c r="G10" s="30">
        <v>3882123.57</v>
      </c>
      <c r="H10" s="40">
        <f>G10/F10*100</f>
        <v>70.16689084895259</v>
      </c>
      <c r="I10" s="30">
        <v>892000</v>
      </c>
      <c r="J10" s="30">
        <v>625918.84</v>
      </c>
      <c r="K10" s="40">
        <f t="shared" si="1"/>
        <v>70.1702735426009</v>
      </c>
      <c r="L10" s="30">
        <v>4622900</v>
      </c>
      <c r="M10" s="30">
        <v>3243721.93</v>
      </c>
      <c r="N10" s="40">
        <f t="shared" si="2"/>
        <v>70.16638754894115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11713330</v>
      </c>
      <c r="D11" s="30">
        <f aca="true" t="shared" si="5" ref="D11:D17">G11+J11+M11</f>
        <v>9806251.82</v>
      </c>
      <c r="E11" s="40">
        <f t="shared" si="0"/>
        <v>83.71873600419352</v>
      </c>
      <c r="F11" s="30">
        <v>11260830</v>
      </c>
      <c r="G11" s="30">
        <v>9148057.09</v>
      </c>
      <c r="H11" s="40">
        <f>(G11/F11)*100</f>
        <v>81.23785804421166</v>
      </c>
      <c r="I11" s="30"/>
      <c r="J11" s="30">
        <v>539.51</v>
      </c>
      <c r="K11" s="40" t="e">
        <f t="shared" si="1"/>
        <v>#DIV/0!</v>
      </c>
      <c r="L11" s="30">
        <v>452500</v>
      </c>
      <c r="M11" s="30">
        <v>657655.22</v>
      </c>
      <c r="N11" s="40">
        <f t="shared" si="2"/>
        <v>145.33817016574585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4402000</v>
      </c>
      <c r="D12" s="30">
        <f t="shared" si="5"/>
        <v>694799.71</v>
      </c>
      <c r="E12" s="40">
        <f t="shared" si="0"/>
        <v>15.783728078146297</v>
      </c>
      <c r="F12" s="30"/>
      <c r="G12" s="30"/>
      <c r="H12" s="40" t="s">
        <v>0</v>
      </c>
      <c r="I12" s="30">
        <v>2200000</v>
      </c>
      <c r="J12" s="30">
        <v>318753.63</v>
      </c>
      <c r="K12" s="40">
        <f t="shared" si="1"/>
        <v>14.488801363636364</v>
      </c>
      <c r="L12" s="30">
        <v>2202000</v>
      </c>
      <c r="M12" s="30">
        <v>376046.08</v>
      </c>
      <c r="N12" s="40">
        <f t="shared" si="2"/>
        <v>17.077478655767482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1800000</v>
      </c>
      <c r="D13" s="30">
        <f>G13</f>
        <v>500271.97</v>
      </c>
      <c r="E13" s="40">
        <f t="shared" si="0"/>
        <v>27.792887222222223</v>
      </c>
      <c r="F13" s="30">
        <v>1800000</v>
      </c>
      <c r="G13" s="30">
        <v>500271.97</v>
      </c>
      <c r="H13" s="40">
        <f>G13/F13*100</f>
        <v>27.792887222222223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10404500</v>
      </c>
      <c r="D14" s="30">
        <f t="shared" si="5"/>
        <v>3408334.6500000004</v>
      </c>
      <c r="E14" s="40">
        <f t="shared" si="0"/>
        <v>32.75827430438753</v>
      </c>
      <c r="F14" s="30"/>
      <c r="G14" s="30"/>
      <c r="H14" s="40" t="s">
        <v>0</v>
      </c>
      <c r="I14" s="30">
        <v>3090000</v>
      </c>
      <c r="J14" s="30">
        <v>1372254.11</v>
      </c>
      <c r="K14" s="40">
        <f t="shared" si="1"/>
        <v>44.409518122977346</v>
      </c>
      <c r="L14" s="30">
        <v>7314500</v>
      </c>
      <c r="M14" s="30">
        <v>2036080.54</v>
      </c>
      <c r="N14" s="40">
        <f t="shared" si="2"/>
        <v>27.836223118463327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100000</v>
      </c>
      <c r="D15" s="30">
        <f t="shared" si="5"/>
        <v>311481.75</v>
      </c>
      <c r="E15" s="40">
        <f t="shared" si="0"/>
        <v>311.48175</v>
      </c>
      <c r="F15" s="30">
        <v>100000</v>
      </c>
      <c r="G15" s="30">
        <v>311481.75</v>
      </c>
      <c r="H15" s="40">
        <f>(G15/F15)*100</f>
        <v>311.48175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3100000</v>
      </c>
      <c r="D16" s="30">
        <f t="shared" si="5"/>
        <v>2407599.05</v>
      </c>
      <c r="E16" s="40">
        <f t="shared" si="0"/>
        <v>77.66448548387096</v>
      </c>
      <c r="F16" s="30">
        <v>3100000</v>
      </c>
      <c r="G16" s="30">
        <v>2358279.05</v>
      </c>
      <c r="H16" s="40">
        <f>(G16/F16)*100</f>
        <v>76.07351774193548</v>
      </c>
      <c r="I16" s="30"/>
      <c r="J16" s="30"/>
      <c r="K16" s="40" t="s">
        <v>0</v>
      </c>
      <c r="L16" s="30"/>
      <c r="M16" s="30">
        <v>49320</v>
      </c>
      <c r="N16" s="40" t="e">
        <f>(M16/L16)*100</f>
        <v>#DIV/0!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18144157.009999998</v>
      </c>
      <c r="D18" s="28">
        <f t="shared" si="6"/>
        <v>11034334.61</v>
      </c>
      <c r="E18" s="39">
        <f>(D18/C18)*100</f>
        <v>60.81480999044773</v>
      </c>
      <c r="F18" s="28">
        <f>F19+F20+F21+F22+F23+F24</f>
        <v>8420500</v>
      </c>
      <c r="G18" s="28">
        <f>G19+G20+G21+G22+G23+G24</f>
        <v>4869047.399999999</v>
      </c>
      <c r="H18" s="39">
        <f aca="true" t="shared" si="7" ref="H18:H27">(G18/F18)*100</f>
        <v>57.823732557449084</v>
      </c>
      <c r="I18" s="28">
        <f>I19+I22+I21+I24+I23</f>
        <v>4250000</v>
      </c>
      <c r="J18" s="28">
        <f>J19+J22+J23+J24+J21</f>
        <v>2380146.92</v>
      </c>
      <c r="K18" s="39">
        <f>(J18/I18)*100</f>
        <v>56.003456941176466</v>
      </c>
      <c r="L18" s="28">
        <f>L19+L20+L21+L22+L23+L24</f>
        <v>5473657.01</v>
      </c>
      <c r="M18" s="28">
        <f>M19+M20+M21+M22+M23+M24</f>
        <v>3785140.29</v>
      </c>
      <c r="N18" s="39">
        <f>(M18/L18)*100</f>
        <v>69.1519450905456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8512480</v>
      </c>
      <c r="D19" s="30">
        <f t="shared" si="6"/>
        <v>7333293.74</v>
      </c>
      <c r="E19" s="40">
        <f>(D19/C19)*100</f>
        <v>86.1475591132079</v>
      </c>
      <c r="F19" s="30">
        <v>2260500</v>
      </c>
      <c r="G19" s="30">
        <v>2237831.63</v>
      </c>
      <c r="H19" s="40">
        <f t="shared" si="7"/>
        <v>98.99719663791197</v>
      </c>
      <c r="I19" s="30">
        <v>2500000</v>
      </c>
      <c r="J19" s="30">
        <v>2043080.2</v>
      </c>
      <c r="K19" s="40">
        <f>(J19/I19)*100</f>
        <v>81.723208</v>
      </c>
      <c r="L19" s="30">
        <v>3751980</v>
      </c>
      <c r="M19" s="30">
        <v>3052381.91</v>
      </c>
      <c r="N19" s="40">
        <f>(M19/L19)*100</f>
        <v>81.3538960762051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36743.01</v>
      </c>
      <c r="E20" s="40">
        <f>(D20/C20)*100</f>
        <v>61.23835000000001</v>
      </c>
      <c r="F20" s="30">
        <v>60000</v>
      </c>
      <c r="G20" s="30">
        <v>36743.01</v>
      </c>
      <c r="H20" s="40">
        <f t="shared" si="7"/>
        <v>61.23835000000001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810054.01</v>
      </c>
      <c r="D21" s="30">
        <f t="shared" si="6"/>
        <v>519898.72</v>
      </c>
      <c r="E21" s="40">
        <f>(D21/C21)*100</f>
        <v>64.1807476516288</v>
      </c>
      <c r="F21" s="30">
        <v>200000</v>
      </c>
      <c r="G21" s="30">
        <v>126412.5</v>
      </c>
      <c r="H21" s="40">
        <f t="shared" si="7"/>
        <v>63.20625</v>
      </c>
      <c r="I21" s="30"/>
      <c r="J21" s="30"/>
      <c r="K21" s="41" t="s">
        <v>0</v>
      </c>
      <c r="L21" s="30">
        <v>610054.01</v>
      </c>
      <c r="M21" s="30">
        <v>393486.22</v>
      </c>
      <c r="N21" s="40">
        <f>M21/L21*100</f>
        <v>64.50022679139506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5861623</v>
      </c>
      <c r="D22" s="30">
        <f t="shared" si="6"/>
        <v>1507412.4</v>
      </c>
      <c r="E22" s="40">
        <f t="shared" si="0"/>
        <v>25.716638548743237</v>
      </c>
      <c r="F22" s="30">
        <v>3000000</v>
      </c>
      <c r="G22" s="30">
        <v>952447.72</v>
      </c>
      <c r="H22" s="40">
        <f t="shared" si="7"/>
        <v>31.748257333333335</v>
      </c>
      <c r="I22" s="30">
        <v>1750000</v>
      </c>
      <c r="J22" s="30">
        <v>337062.28</v>
      </c>
      <c r="K22" s="40">
        <f>(J22/I22)*100</f>
        <v>19.260701714285716</v>
      </c>
      <c r="L22" s="30">
        <v>1111623</v>
      </c>
      <c r="M22" s="30">
        <v>217902.4</v>
      </c>
      <c r="N22" s="40">
        <f>M22/L22*100</f>
        <v>19.602185273244615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2900000</v>
      </c>
      <c r="D23" s="30">
        <f t="shared" si="6"/>
        <v>1539673.45</v>
      </c>
      <c r="E23" s="40">
        <f>(D23/C23)*100</f>
        <v>53.09218793103449</v>
      </c>
      <c r="F23" s="30">
        <v>2900000</v>
      </c>
      <c r="G23" s="30">
        <v>1515612.54</v>
      </c>
      <c r="H23" s="40">
        <f t="shared" si="7"/>
        <v>52.26250137931034</v>
      </c>
      <c r="I23" s="30"/>
      <c r="J23" s="30"/>
      <c r="K23" s="40" t="e">
        <f>(J23/I23)*100</f>
        <v>#DIV/0!</v>
      </c>
      <c r="L23" s="30"/>
      <c r="M23" s="30">
        <v>24060.91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0</v>
      </c>
      <c r="D24" s="30">
        <f t="shared" si="6"/>
        <v>97313.29000000001</v>
      </c>
      <c r="E24" s="40" t="e">
        <f>(D24/C24)*100</f>
        <v>#DIV/0!</v>
      </c>
      <c r="F24" s="30"/>
      <c r="G24" s="30"/>
      <c r="H24" s="40" t="e">
        <f t="shared" si="7"/>
        <v>#DIV/0!</v>
      </c>
      <c r="I24" s="30"/>
      <c r="J24" s="30">
        <v>4.44</v>
      </c>
      <c r="K24" s="41" t="s">
        <v>0</v>
      </c>
      <c r="L24" s="30"/>
      <c r="M24" s="30">
        <v>97308.85</v>
      </c>
      <c r="N24" s="40" t="e">
        <f>M24/L24*100</f>
        <v>#DIV/0!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135645327.01</v>
      </c>
      <c r="D25" s="28">
        <f>D8+D18</f>
        <v>104750063.22999997</v>
      </c>
      <c r="E25" s="42">
        <f>(D25/C25)*100</f>
        <v>77.22349566990806</v>
      </c>
      <c r="F25" s="28">
        <f>F8+F18</f>
        <v>93050230</v>
      </c>
      <c r="G25" s="28">
        <f>G8+G18</f>
        <v>80303038.00999999</v>
      </c>
      <c r="H25" s="39">
        <f t="shared" si="7"/>
        <v>86.30074101912483</v>
      </c>
      <c r="I25" s="28">
        <f>I8+I18</f>
        <v>21632090</v>
      </c>
      <c r="J25" s="28">
        <f>J8+J18</f>
        <v>13545616.58</v>
      </c>
      <c r="K25" s="39">
        <f>(J25/I25)*100</f>
        <v>62.618159317939224</v>
      </c>
      <c r="L25" s="28">
        <f>L8+L18</f>
        <v>20963007.009999998</v>
      </c>
      <c r="M25" s="28">
        <f>M8+M18</f>
        <v>10901408.64</v>
      </c>
      <c r="N25" s="39">
        <f>(M25/L25)*100</f>
        <v>52.00307682385306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633213557.18</v>
      </c>
      <c r="D26" s="48">
        <v>387746534.2</v>
      </c>
      <c r="E26" s="39">
        <f>(D26/C26)*100</f>
        <v>61.23471770358472</v>
      </c>
      <c r="F26" s="28">
        <v>651673129.61</v>
      </c>
      <c r="G26" s="28">
        <v>399620343.78</v>
      </c>
      <c r="H26" s="39">
        <f t="shared" si="7"/>
        <v>61.32220673563088</v>
      </c>
      <c r="I26" s="28">
        <v>100783129.28</v>
      </c>
      <c r="J26" s="28">
        <v>65070290.95</v>
      </c>
      <c r="K26" s="39">
        <f>(J26/I26)*100</f>
        <v>64.56466614488517</v>
      </c>
      <c r="L26" s="28">
        <v>63663421.84</v>
      </c>
      <c r="M26" s="28">
        <v>32599932.74</v>
      </c>
      <c r="N26" s="43">
        <f>(M26/L26)*100</f>
        <v>51.20669263102242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2678388.4</v>
      </c>
      <c r="D27" s="28">
        <f>G27+J27+M27</f>
        <v>1742130.45</v>
      </c>
      <c r="E27" s="39"/>
      <c r="F27" s="28">
        <v>114570</v>
      </c>
      <c r="G27" s="28">
        <v>114570</v>
      </c>
      <c r="H27" s="39">
        <f t="shared" si="7"/>
        <v>100</v>
      </c>
      <c r="I27" s="28">
        <v>430380.81</v>
      </c>
      <c r="J27" s="28">
        <v>380816.68</v>
      </c>
      <c r="K27" s="39"/>
      <c r="L27" s="28">
        <v>2133437.59</v>
      </c>
      <c r="M27" s="28">
        <v>1246743.77</v>
      </c>
      <c r="N27" s="43">
        <f>(M27/L27)*100</f>
        <v>58.43825832280382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450441.21</v>
      </c>
      <c r="G28" s="28">
        <v>450441.21</v>
      </c>
      <c r="H28" s="39"/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-50094543.85</v>
      </c>
      <c r="D29" s="28">
        <f>G29</f>
        <v>-50094543.86</v>
      </c>
      <c r="E29" s="39"/>
      <c r="F29" s="28">
        <v>-50094543.85</v>
      </c>
      <c r="G29" s="28">
        <v>-50094543.86</v>
      </c>
      <c r="H29" s="39"/>
      <c r="I29" s="28"/>
      <c r="J29" s="28"/>
      <c r="K29" s="39"/>
      <c r="L29" s="28">
        <v>-450441.21</v>
      </c>
      <c r="M29" s="28">
        <v>-450441.21</v>
      </c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-78426634.08000004</v>
      </c>
      <c r="D30" s="28">
        <f>D7-D31</f>
        <v>-32881926.440000057</v>
      </c>
      <c r="E30" s="39" t="s">
        <v>0</v>
      </c>
      <c r="F30" s="28">
        <f>F7-F31</f>
        <v>-71324983.57000005</v>
      </c>
      <c r="G30" s="28">
        <f>G7-G31</f>
        <v>-35216534.19000006</v>
      </c>
      <c r="H30" s="39" t="s">
        <v>0</v>
      </c>
      <c r="I30" s="28">
        <f>I7-I31</f>
        <v>-1866074.5399999917</v>
      </c>
      <c r="J30" s="28">
        <f>J7-J31</f>
        <v>504757.549999997</v>
      </c>
      <c r="K30" s="38" t="s">
        <v>0</v>
      </c>
      <c r="L30" s="28">
        <f>L7-L31</f>
        <v>-5235575.969999999</v>
      </c>
      <c r="M30" s="28">
        <f>M7-M31</f>
        <v>1829850.1999999955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799869362.8199999</v>
      </c>
      <c r="D31" s="28">
        <f>SUM(D32:D44)</f>
        <v>477026110.46</v>
      </c>
      <c r="E31" s="39">
        <f aca="true" t="shared" si="8" ref="E31:E42">(D31/C31)*100</f>
        <v>59.63800248308153</v>
      </c>
      <c r="F31" s="28">
        <f>F32+F33+F34+F35+F36+F38+F39+F40+F41+F42+F43+F44+F37</f>
        <v>766518810.5400001</v>
      </c>
      <c r="G31" s="28">
        <f>G32+G33+G34+G35+G36+G38+G39+G40+G41+G42+G43+G44+G37</f>
        <v>465610383.33</v>
      </c>
      <c r="H31" s="39">
        <f aca="true" t="shared" si="9" ref="H31:H44">(G31/F31)*100</f>
        <v>60.74350386808969</v>
      </c>
      <c r="I31" s="28">
        <f>I32+I33+I34+I35+I36+I38+I39+I40+I41+I42+I43+I44</f>
        <v>124711674.63</v>
      </c>
      <c r="J31" s="28">
        <f>J32+J34+J35+J36+J37+J38+J39+J40+J41</f>
        <v>78491966.66000001</v>
      </c>
      <c r="K31" s="39">
        <f>(J31/I31)*100</f>
        <v>62.93874803050588</v>
      </c>
      <c r="L31" s="28">
        <f>L32+L33+L34+L35+L36+L37+L39+L40+L41</f>
        <v>91545001.2</v>
      </c>
      <c r="M31" s="28">
        <f>M32+M33+M34+M35+M36+M37+M39+M40+M41</f>
        <v>42467793.74</v>
      </c>
      <c r="N31" s="39">
        <f>(M31/L31)*100</f>
        <v>46.39007393447934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67068234</v>
      </c>
      <c r="D32" s="28">
        <f>G32+J32+M32</f>
        <v>45050990.980000004</v>
      </c>
      <c r="E32" s="39">
        <f t="shared" si="8"/>
        <v>67.17187600317611</v>
      </c>
      <c r="F32" s="44">
        <v>41629334</v>
      </c>
      <c r="G32" s="44">
        <v>27837997.15</v>
      </c>
      <c r="H32" s="40">
        <f t="shared" si="9"/>
        <v>66.87110860337087</v>
      </c>
      <c r="I32" s="44">
        <v>4579901</v>
      </c>
      <c r="J32" s="44">
        <v>3027966.1</v>
      </c>
      <c r="K32" s="30">
        <f>(J32/I32)*100</f>
        <v>66.1142260498644</v>
      </c>
      <c r="L32" s="44">
        <v>20858999</v>
      </c>
      <c r="M32" s="44">
        <v>14185027.73</v>
      </c>
      <c r="N32" s="30">
        <f aca="true" t="shared" si="10" ref="N32:N41">(M32/L32)*100</f>
        <v>68.00435500284554</v>
      </c>
      <c r="O32" s="16"/>
      <c r="P32" s="16"/>
    </row>
    <row r="33" spans="2:16" s="5" customFormat="1" ht="34.5" customHeight="1">
      <c r="B33" s="34" t="s">
        <v>28</v>
      </c>
      <c r="C33" s="28">
        <f>L33</f>
        <v>1535900</v>
      </c>
      <c r="D33" s="28">
        <f>M33</f>
        <v>1055026.51</v>
      </c>
      <c r="E33" s="39">
        <f t="shared" si="8"/>
        <v>68.69109382121232</v>
      </c>
      <c r="F33" s="44">
        <v>1535900</v>
      </c>
      <c r="G33" s="44">
        <v>1158500</v>
      </c>
      <c r="H33" s="40">
        <f>(G33/F33)*100</f>
        <v>75.4280877661306</v>
      </c>
      <c r="I33" s="44"/>
      <c r="J33" s="44"/>
      <c r="K33" s="38" t="s">
        <v>0</v>
      </c>
      <c r="L33" s="44">
        <v>1535900</v>
      </c>
      <c r="M33" s="44">
        <v>1055026.51</v>
      </c>
      <c r="N33" s="30">
        <f t="shared" si="10"/>
        <v>68.69109382121232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5337575</v>
      </c>
      <c r="D34" s="28">
        <f>G34+J34+M34</f>
        <v>3917484.04</v>
      </c>
      <c r="E34" s="39">
        <f t="shared" si="8"/>
        <v>73.39445422312568</v>
      </c>
      <c r="F34" s="44">
        <v>4565360</v>
      </c>
      <c r="G34" s="44">
        <v>3447783.5</v>
      </c>
      <c r="H34" s="40">
        <f>(G34/F34)*100</f>
        <v>75.52051754954702</v>
      </c>
      <c r="I34" s="44">
        <v>716275</v>
      </c>
      <c r="J34" s="44">
        <v>439300.54</v>
      </c>
      <c r="K34" s="30">
        <f>(J34/I34)*100</f>
        <v>61.33126801856829</v>
      </c>
      <c r="L34" s="44">
        <v>55940</v>
      </c>
      <c r="M34" s="44">
        <v>30400</v>
      </c>
      <c r="N34" s="30">
        <f t="shared" si="10"/>
        <v>54.34393993564534</v>
      </c>
      <c r="O34" s="16"/>
      <c r="P34" s="16"/>
    </row>
    <row r="35" spans="2:16" s="5" customFormat="1" ht="21" customHeight="1">
      <c r="B35" s="36" t="s">
        <v>19</v>
      </c>
      <c r="C35" s="28">
        <v>58463166.19</v>
      </c>
      <c r="D35" s="28">
        <v>39296175.79</v>
      </c>
      <c r="E35" s="39">
        <f t="shared" si="8"/>
        <v>67.21527134245686</v>
      </c>
      <c r="F35" s="44">
        <v>50068809</v>
      </c>
      <c r="G35" s="44">
        <v>36459906.57</v>
      </c>
      <c r="H35" s="40">
        <f>(G35/F35)*100</f>
        <v>72.81960026251075</v>
      </c>
      <c r="I35" s="44">
        <v>4339313.36</v>
      </c>
      <c r="J35" s="44">
        <v>1282260.84</v>
      </c>
      <c r="K35" s="30">
        <f>(J35/I35)*100</f>
        <v>29.54985578640027</v>
      </c>
      <c r="L35" s="44">
        <v>12786143.83</v>
      </c>
      <c r="M35" s="44">
        <v>5447812.38</v>
      </c>
      <c r="N35" s="30">
        <f t="shared" si="10"/>
        <v>42.60715703211357</v>
      </c>
      <c r="O35" s="16"/>
      <c r="P35" s="16"/>
    </row>
    <row r="36" spans="2:16" s="5" customFormat="1" ht="21" customHeight="1">
      <c r="B36" s="36" t="s">
        <v>20</v>
      </c>
      <c r="C36" s="28">
        <v>139954332.58</v>
      </c>
      <c r="D36" s="28">
        <v>76733293.07</v>
      </c>
      <c r="E36" s="39">
        <f t="shared" si="8"/>
        <v>54.82737951405547</v>
      </c>
      <c r="F36" s="44">
        <v>123458267.46</v>
      </c>
      <c r="G36" s="44">
        <v>70145306.81</v>
      </c>
      <c r="H36" s="40">
        <f t="shared" si="9"/>
        <v>56.817018619451154</v>
      </c>
      <c r="I36" s="44">
        <v>106575323.84</v>
      </c>
      <c r="J36" s="44">
        <v>67840151.22</v>
      </c>
      <c r="K36" s="30">
        <f>(J36/I36)*100</f>
        <v>63.65465172955743</v>
      </c>
      <c r="L36" s="44">
        <v>30285366.96</v>
      </c>
      <c r="M36" s="44">
        <v>8224583.91</v>
      </c>
      <c r="N36" s="30">
        <f t="shared" si="10"/>
        <v>27.156956430023723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299000</v>
      </c>
      <c r="D37" s="28">
        <f aca="true" t="shared" si="11" ref="D37:D43">G37+J37+M37</f>
        <v>173607.95</v>
      </c>
      <c r="E37" s="39">
        <f t="shared" si="8"/>
        <v>58.06285953177258</v>
      </c>
      <c r="F37" s="44">
        <v>299000</v>
      </c>
      <c r="G37" s="44">
        <v>173607.95</v>
      </c>
      <c r="H37" s="40">
        <f t="shared" si="9"/>
        <v>58.06285953177258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340755136.81</v>
      </c>
      <c r="D38" s="28">
        <f t="shared" si="11"/>
        <v>227581682.04</v>
      </c>
      <c r="E38" s="39">
        <f t="shared" si="8"/>
        <v>66.78745452541663</v>
      </c>
      <c r="F38" s="44">
        <v>340755136.81</v>
      </c>
      <c r="G38" s="44">
        <v>227581682.04</v>
      </c>
      <c r="H38" s="40">
        <f t="shared" si="9"/>
        <v>66.78745452541663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76307300.67</v>
      </c>
      <c r="D39" s="28">
        <v>33460030.58</v>
      </c>
      <c r="E39" s="39">
        <f t="shared" si="8"/>
        <v>43.84905544582409</v>
      </c>
      <c r="F39" s="44">
        <v>70156085.7</v>
      </c>
      <c r="G39" s="44">
        <v>30704169.81</v>
      </c>
      <c r="H39" s="40">
        <f t="shared" si="9"/>
        <v>43.76551157842034</v>
      </c>
      <c r="I39" s="44">
        <v>7935748.85</v>
      </c>
      <c r="J39" s="44">
        <v>5480030.56</v>
      </c>
      <c r="K39" s="30">
        <f>(J39/I39)*100</f>
        <v>69.05498981359523</v>
      </c>
      <c r="L39" s="44">
        <v>25982651.41</v>
      </c>
      <c r="M39" s="44">
        <v>13510943.21</v>
      </c>
      <c r="N39" s="30">
        <f t="shared" si="10"/>
        <v>51.999863281081524</v>
      </c>
      <c r="O39" s="24"/>
      <c r="P39" s="16"/>
    </row>
    <row r="40" spans="1:16" ht="21" customHeight="1">
      <c r="A40" s="5"/>
      <c r="B40" s="36" t="s">
        <v>23</v>
      </c>
      <c r="C40" s="28">
        <f>F40</f>
        <v>26811618.32</v>
      </c>
      <c r="D40" s="28">
        <f>G40</f>
        <v>19086150.82</v>
      </c>
      <c r="E40" s="39">
        <f t="shared" si="8"/>
        <v>71.18612010735202</v>
      </c>
      <c r="F40" s="44">
        <v>26811618.32</v>
      </c>
      <c r="G40" s="44">
        <v>19086150.82</v>
      </c>
      <c r="H40" s="40">
        <f t="shared" si="9"/>
        <v>71.18612010735202</v>
      </c>
      <c r="I40" s="44">
        <v>540112.58</v>
      </c>
      <c r="J40" s="44">
        <v>419267.4</v>
      </c>
      <c r="K40" s="30">
        <f>(J40/I40)*100</f>
        <v>77.62592754273564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83237099.25</v>
      </c>
      <c r="D41" s="28">
        <f t="shared" si="11"/>
        <v>30658578.68</v>
      </c>
      <c r="E41" s="39">
        <f t="shared" si="8"/>
        <v>36.83282929876968</v>
      </c>
      <c r="F41" s="44">
        <v>83172099.25</v>
      </c>
      <c r="G41" s="44">
        <v>30641588.68</v>
      </c>
      <c r="H41" s="40">
        <f t="shared" si="9"/>
        <v>36.84118707632596</v>
      </c>
      <c r="I41" s="44">
        <v>25000</v>
      </c>
      <c r="J41" s="44">
        <v>2990</v>
      </c>
      <c r="K41" s="30"/>
      <c r="L41" s="44">
        <v>40000</v>
      </c>
      <c r="M41" s="44">
        <v>14000</v>
      </c>
      <c r="N41" s="30">
        <f t="shared" si="10"/>
        <v>35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100000</v>
      </c>
      <c r="D42" s="28">
        <f t="shared" si="11"/>
        <v>13090</v>
      </c>
      <c r="E42" s="39">
        <f t="shared" si="8"/>
        <v>13.089999999999998</v>
      </c>
      <c r="F42" s="44">
        <v>100000</v>
      </c>
      <c r="G42" s="44">
        <v>13090</v>
      </c>
      <c r="H42" s="40">
        <f t="shared" si="9"/>
        <v>13.089999999999998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23967200</v>
      </c>
      <c r="G44" s="44">
        <v>18360600</v>
      </c>
      <c r="H44" s="40">
        <f t="shared" si="9"/>
        <v>76.60719650188591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2020-10-06T05:24:33Z</cp:lastPrinted>
  <dcterms:created xsi:type="dcterms:W3CDTF">2008-01-31T10:30:40Z</dcterms:created>
  <dcterms:modified xsi:type="dcterms:W3CDTF">2020-10-06T05:35:42Z</dcterms:modified>
  <cp:category/>
  <cp:version/>
  <cp:contentType/>
  <cp:contentStatus/>
</cp:coreProperties>
</file>