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'Лист1'!$A$1:$AF$48</definedName>
    <definedName name="Excel_BuiltIn_Print_Titles" localSheetId="1">'Лист2'!$A:$A</definedName>
    <definedName name="_xlnm.Print_Titles" localSheetId="1">'Лист2'!$A:$A</definedName>
    <definedName name="_xlnm.Print_Area" localSheetId="0">'Лист1'!$A$1:$AF$48</definedName>
  </definedNames>
  <calcPr fullCalcOnLoad="1"/>
</workbook>
</file>

<file path=xl/sharedStrings.xml><?xml version="1.0" encoding="utf-8"?>
<sst xmlns="http://schemas.openxmlformats.org/spreadsheetml/2006/main" count="274" uniqueCount="102">
  <si>
    <t>Исполнение консолидированного бюджета Яльчикского района на 01.11.2020 года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</si>
  <si>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</si>
  <si>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</si>
  <si>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</si>
  <si>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</si>
  <si>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</si>
  <si>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</si>
  <si>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</si>
  <si>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</si>
  <si>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</si>
  <si>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</si>
  <si>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</si>
  <si>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</si>
  <si>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</si>
  <si>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    на год</t>
  </si>
  <si>
    <t>исполнено</t>
  </si>
  <si>
    <t>%</t>
  </si>
  <si>
    <t>На 01.10.2019</t>
  </si>
  <si>
    <t>На 01.10.2020</t>
  </si>
  <si>
    <t>01.10.2020/01.10.2019</t>
  </si>
  <si>
    <t>01.10.2020 к плановым назначениям</t>
  </si>
  <si>
    <t>На 01.01.2020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</si>
  <si>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</si>
  <si>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</si>
  <si>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</si>
  <si>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</si>
  <si>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</si>
  <si>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</si>
  <si>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</si>
  <si>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</si>
  <si>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</si>
  <si>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</si>
  <si>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</si>
  <si>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</si>
  <si>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</si>
  <si>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</si>
  <si>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2019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</si>
  <si>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</si>
  <si>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</si>
  <si>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</si>
  <si>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</si>
  <si>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</si>
  <si>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</si>
  <si>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</si>
  <si>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</si>
  <si>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</si>
  <si>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</si>
  <si>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</si>
  <si>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</si>
  <si>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</si>
  <si>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</si>
  <si>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</si>
  <si>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</si>
  <si>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</si>
  <si>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</si>
  <si>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</si>
  <si>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</si>
  <si>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</si>
  <si>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</si>
  <si>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</si>
  <si>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</si>
  <si>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</si>
  <si>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</si>
  <si>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</si>
  <si>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</si>
  <si>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</si>
  <si>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</si>
  <si>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</si>
  <si>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</si>
  <si>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</si>
  <si>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</si>
  <si>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</si>
  <si>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</si>
  <si>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</si>
  <si>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</si>
  <si>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</si>
  <si>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</si>
  <si>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</si>
  <si>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на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</si>
  <si>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</si>
  <si>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</si>
  <si>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</si>
  <si>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</si>
  <si>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</si>
  <si>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</si>
  <si>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</si>
  <si>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</si>
  <si>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</si>
  <si>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</si>
  <si>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</si>
  <si>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</si>
  <si>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2019 год </t>
  </si>
  <si>
    <t>Назначено     
На 2020 год</t>
  </si>
  <si>
    <t>Налог на имущество физических лиц</t>
  </si>
  <si>
    <t xml:space="preserve">Земельный налог </t>
  </si>
  <si>
    <t>Задолженность и перерасчеты по отменным налогам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</si>
  <si>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</si>
  <si>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</si>
  <si>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</si>
  <si>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</si>
  <si>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</si>
  <si>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Итого налоговые и неналоговые доходы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</si>
</sst>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sz val="9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72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4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8" fillId="2" borderId="0" xfId="0" applyFont="1" applyAlignment="1">
      <alignment/>
    </xf>
    <xf numFmtId="0" fontId="39" fillId="2" borderId="10" xfId="0" applyFont="1" applyBorder="1" applyAlignment="1">
      <alignment horizontal="center" vertical="center" wrapText="1"/>
    </xf>
    <xf numFmtId="0" fontId="34" fillId="2" borderId="10" xfId="0" applyFont="1" applyBorder="1" applyAlignment="1">
      <alignment horizontal="center" vertical="center" wrapText="1"/>
    </xf>
    <xf numFmtId="0" fontId="34" fillId="2" borderId="17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14" fontId="34" fillId="2" borderId="10" xfId="0" applyNumberFormat="1" applyFont="1" applyBorder="1" applyAlignment="1">
      <alignment horizontal="center" vertical="center" wrapText="1"/>
    </xf>
    <xf numFmtId="0" fontId="34" fillId="2" borderId="10" xfId="0" applyFont="1" applyBorder="1" applyAlignment="1">
      <alignment horizontal="left" wrapText="1"/>
    </xf>
    <xf numFmtId="4" fontId="40" fillId="0" borderId="10" xfId="0" applyNumberFormat="1" applyFont="1" applyFill="1" applyBorder="1" applyAlignment="1">
      <alignment wrapText="1"/>
    </xf>
    <xf numFmtId="164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wrapText="1"/>
    </xf>
    <xf numFmtId="4" fontId="40" fillId="2" borderId="17" xfId="0" applyNumberFormat="1" applyFont="1" applyBorder="1" applyAlignment="1">
      <alignment horizontal="right" wrapText="1"/>
    </xf>
    <xf numFmtId="164" fontId="41" fillId="0" borderId="10" xfId="0" applyNumberFormat="1" applyFont="1" applyFill="1" applyBorder="1" applyAlignment="1">
      <alignment wrapText="1"/>
    </xf>
    <xf numFmtId="2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 wrapText="1"/>
    </xf>
    <xf numFmtId="164" fontId="41" fillId="2" borderId="10" xfId="0" applyNumberFormat="1" applyFont="1" applyBorder="1" applyAlignment="1">
      <alignment wrapText="1"/>
    </xf>
    <xf numFmtId="4" fontId="40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 horizontal="right" wrapText="1"/>
    </xf>
    <xf numFmtId="0" fontId="39" fillId="2" borderId="10" xfId="0" applyFont="1" applyBorder="1" applyAlignment="1">
      <alignment horizontal="left" wrapText="1"/>
    </xf>
    <xf numFmtId="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3" fontId="42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wrapText="1"/>
    </xf>
    <xf numFmtId="165" fontId="40" fillId="0" borderId="10" xfId="0" applyNumberFormat="1" applyFont="1" applyFill="1" applyBorder="1" applyAlignment="1">
      <alignment wrapText="1"/>
    </xf>
    <xf numFmtId="164" fontId="40" fillId="2" borderId="10" xfId="0" applyNumberFormat="1" applyFont="1" applyBorder="1" applyAlignment="1">
      <alignment wrapText="1"/>
    </xf>
    <xf numFmtId="4" fontId="41" fillId="0" borderId="10" xfId="0" applyNumberFormat="1" applyFont="1" applyFill="1" applyBorder="1" applyAlignment="1">
      <alignment horizontal="right" wrapText="1"/>
    </xf>
    <xf numFmtId="165" fontId="41" fillId="0" borderId="10" xfId="0" applyNumberFormat="1" applyFont="1" applyFill="1" applyBorder="1" applyAlignment="1">
      <alignment wrapText="1"/>
    </xf>
    <xf numFmtId="0" fontId="39" fillId="2" borderId="0" xfId="0" applyFont="1" applyBorder="1" applyAlignment="1">
      <alignment horizontal="left" wrapText="1"/>
    </xf>
    <xf numFmtId="4" fontId="39" fillId="0" borderId="0" xfId="0" applyNumberFormat="1" applyFont="1" applyFill="1" applyBorder="1" applyAlignment="1">
      <alignment wrapText="1"/>
    </xf>
    <xf numFmtId="2" fontId="39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164" fontId="34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right" wrapText="1"/>
    </xf>
    <xf numFmtId="4" fontId="44" fillId="0" borderId="0" xfId="0" applyNumberFormat="1" applyFont="1" applyFill="1" applyBorder="1" applyAlignment="1">
      <alignment wrapText="1"/>
    </xf>
    <xf numFmtId="1" fontId="39" fillId="0" borderId="0" xfId="0" applyNumberFormat="1" applyFont="1" applyFill="1" applyBorder="1" applyAlignment="1">
      <alignment wrapText="1"/>
    </xf>
    <xf numFmtId="4" fontId="39" fillId="2" borderId="0" xfId="0" applyNumberFormat="1" applyFont="1" applyBorder="1" applyAlignment="1">
      <alignment wrapText="1"/>
    </xf>
    <xf numFmtId="2" fontId="39" fillId="2" borderId="0" xfId="0" applyNumberFormat="1" applyFont="1" applyBorder="1" applyAlignment="1">
      <alignment wrapText="1"/>
    </xf>
    <xf numFmtId="164" fontId="39" fillId="2" borderId="0" xfId="0" applyNumberFormat="1" applyFont="1" applyBorder="1" applyAlignment="1">
      <alignment wrapText="1"/>
    </xf>
    <xf numFmtId="4" fontId="39" fillId="2" borderId="0" xfId="0" applyNumberFormat="1" applyFont="1" applyBorder="1" applyAlignment="1">
      <alignment/>
    </xf>
    <xf numFmtId="2" fontId="39" fillId="2" borderId="0" xfId="0" applyNumberFormat="1" applyFont="1" applyBorder="1" applyAlignment="1">
      <alignment/>
    </xf>
    <xf numFmtId="0" fontId="34" fillId="2" borderId="0" xfId="0" applyFont="1" applyBorder="1" applyAlignment="1">
      <alignment horizontal="left" wrapText="1"/>
    </xf>
    <xf numFmtId="164" fontId="44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164" fontId="42" fillId="0" borderId="18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4" fontId="45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164" fontId="40" fillId="0" borderId="18" xfId="0" applyNumberFormat="1" applyFont="1" applyFill="1" applyBorder="1" applyAlignment="1">
      <alignment wrapText="1"/>
    </xf>
    <xf numFmtId="4" fontId="34" fillId="2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164" fontId="41" fillId="0" borderId="18" xfId="0" applyNumberFormat="1" applyFont="1" applyFill="1" applyBorder="1" applyAlignment="1">
      <alignment wrapText="1"/>
    </xf>
    <xf numFmtId="4" fontId="46" fillId="2" borderId="10" xfId="0" applyNumberFormat="1" applyFont="1" applyBorder="1" applyAlignment="1">
      <alignment/>
    </xf>
    <xf numFmtId="4" fontId="41" fillId="2" borderId="19" xfId="0" applyNumberFormat="1" applyFont="1" applyBorder="1" applyAlignment="1">
      <alignment horizontal="right"/>
    </xf>
    <xf numFmtId="0" fontId="47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8" fillId="2" borderId="0" xfId="0" applyFont="1" applyAlignment="1">
      <alignment horizontal="center" wrapText="1"/>
    </xf>
    <xf numFmtId="0" fontId="49" fillId="2" borderId="20" xfId="0" applyFont="1" applyBorder="1" applyAlignment="1">
      <alignment horizontal="center"/>
    </xf>
    <xf numFmtId="0" fontId="49" fillId="2" borderId="21" xfId="0" applyFont="1" applyBorder="1" applyAlignment="1">
      <alignment horizontal="center" wrapText="1"/>
    </xf>
    <xf numFmtId="2" fontId="50" fillId="2" borderId="18" xfId="0" applyNumberFormat="1" applyFont="1" applyBorder="1" applyAlignment="1">
      <alignment horizontal="left"/>
    </xf>
    <xf numFmtId="4" fontId="40" fillId="2" borderId="10" xfId="0" applyNumberFormat="1" applyFont="1" applyBorder="1" applyAlignment="1">
      <alignment/>
    </xf>
    <xf numFmtId="164" fontId="40" fillId="2" borderId="10" xfId="0" applyNumberFormat="1" applyFont="1" applyBorder="1" applyAlignment="1">
      <alignment/>
    </xf>
    <xf numFmtId="3" fontId="40" fillId="2" borderId="19" xfId="0" applyNumberFormat="1" applyFont="1" applyBorder="1" applyAlignment="1">
      <alignment/>
    </xf>
    <xf numFmtId="4" fontId="40" fillId="2" borderId="10" xfId="0" applyNumberFormat="1" applyFont="1" applyBorder="1" applyAlignment="1">
      <alignment/>
    </xf>
    <xf numFmtId="166" fontId="40" fillId="2" borderId="19" xfId="0" applyNumberFormat="1" applyFont="1" applyBorder="1" applyAlignment="1">
      <alignment/>
    </xf>
    <xf numFmtId="166" fontId="40" fillId="2" borderId="10" xfId="0" applyNumberFormat="1" applyFont="1" applyBorder="1" applyAlignment="1">
      <alignment/>
    </xf>
    <xf numFmtId="3" fontId="40" fillId="2" borderId="10" xfId="0" applyNumberFormat="1" applyFont="1" applyBorder="1" applyAlignment="1">
      <alignment/>
    </xf>
    <xf numFmtId="4" fontId="45" fillId="2" borderId="10" xfId="0" applyNumberFormat="1" applyFont="1" applyBorder="1" applyAlignment="1">
      <alignment horizontal="right" wrapText="1"/>
    </xf>
    <xf numFmtId="4" fontId="40" fillId="2" borderId="10" xfId="0" applyNumberFormat="1" applyFont="1" applyBorder="1" applyAlignment="1">
      <alignment horizontal="right" wrapText="1"/>
    </xf>
    <xf numFmtId="166" fontId="40" fillId="2" borderId="10" xfId="0" applyNumberFormat="1" applyFont="1" applyBorder="1" applyAlignment="1">
      <alignment horizontal="right"/>
    </xf>
    <xf numFmtId="3" fontId="45" fillId="2" borderId="10" xfId="0" applyNumberFormat="1" applyFont="1" applyBorder="1" applyAlignment="1">
      <alignment/>
    </xf>
    <xf numFmtId="166" fontId="45" fillId="2" borderId="10" xfId="0" applyNumberFormat="1" applyFont="1" applyBorder="1" applyAlignment="1">
      <alignment/>
    </xf>
    <xf numFmtId="4" fontId="50" fillId="2" borderId="10" xfId="0" applyNumberFormat="1" applyFont="1" applyBorder="1" applyAlignment="1">
      <alignment/>
    </xf>
    <xf numFmtId="4" fontId="41" fillId="2" borderId="10" xfId="0" applyNumberFormat="1" applyFont="1" applyBorder="1" applyAlignment="1">
      <alignment/>
    </xf>
    <xf numFmtId="2" fontId="46" fillId="2" borderId="0" xfId="0" applyNumberFormat="1" applyFont="1" applyAlignment="1">
      <alignment/>
    </xf>
    <xf numFmtId="0" fontId="50" fillId="2" borderId="18" xfId="0" applyFont="1" applyBorder="1" applyAlignment="1">
      <alignment horizontal="left"/>
    </xf>
    <xf numFmtId="4" fontId="45" fillId="2" borderId="10" xfId="0" applyNumberFormat="1" applyFont="1" applyBorder="1" applyAlignment="1">
      <alignment wrapText="1"/>
    </xf>
    <xf numFmtId="4" fontId="40" fillId="2" borderId="10" xfId="0" applyNumberFormat="1" applyFont="1" applyBorder="1" applyAlignment="1">
      <alignment wrapText="1"/>
    </xf>
    <xf numFmtId="4" fontId="45" fillId="2" borderId="10" xfId="0" applyNumberFormat="1" applyFont="1" applyBorder="1" applyAlignment="1">
      <alignment horizontal="right"/>
    </xf>
    <xf numFmtId="4" fontId="40" fillId="2" borderId="10" xfId="0" applyNumberFormat="1" applyFont="1" applyBorder="1" applyAlignment="1">
      <alignment horizontal="right"/>
    </xf>
    <xf numFmtId="4" fontId="45" fillId="2" borderId="10" xfId="0" applyNumberFormat="1" applyFont="1" applyFill="1" applyBorder="1" applyAlignment="1">
      <alignment horizontal="right" shrinkToFit="1"/>
    </xf>
    <xf numFmtId="4" fontId="40" fillId="2" borderId="10" xfId="0" applyNumberFormat="1" applyFont="1" applyFill="1" applyBorder="1" applyAlignment="1">
      <alignment horizontal="right" shrinkToFit="1"/>
    </xf>
    <xf numFmtId="0" fontId="46" fillId="2" borderId="0" xfId="0" applyFont="1" applyAlignment="1">
      <alignment/>
    </xf>
    <xf numFmtId="3" fontId="40" fillId="2" borderId="21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45" fillId="2" borderId="10" xfId="0" applyNumberFormat="1" applyFont="1" applyFill="1" applyBorder="1" applyAlignment="1">
      <alignment/>
    </xf>
    <xf numFmtId="4" fontId="40" fillId="2" borderId="10" xfId="0" applyNumberFormat="1" applyFont="1" applyFill="1" applyBorder="1" applyAlignment="1">
      <alignment/>
    </xf>
    <xf numFmtId="164" fontId="50" fillId="2" borderId="18" xfId="0" applyNumberFormat="1" applyFont="1" applyBorder="1" applyAlignment="1">
      <alignment horizontal="left"/>
    </xf>
    <xf numFmtId="4" fontId="45" fillId="2" borderId="19" xfId="0" applyNumberFormat="1" applyFont="1" applyBorder="1" applyAlignment="1">
      <alignment/>
    </xf>
    <xf numFmtId="4" fontId="40" fillId="2" borderId="19" xfId="0" applyNumberFormat="1" applyFont="1" applyBorder="1" applyAlignment="1">
      <alignment/>
    </xf>
    <xf numFmtId="164" fontId="46" fillId="2" borderId="0" xfId="0" applyNumberFormat="1" applyFont="1" applyAlignment="1">
      <alignment/>
    </xf>
    <xf numFmtId="3" fontId="40" fillId="2" borderId="22" xfId="0" applyNumberFormat="1" applyFont="1" applyBorder="1" applyAlignment="1">
      <alignment/>
    </xf>
    <xf numFmtId="3" fontId="45" fillId="2" borderId="10" xfId="0" applyNumberFormat="1" applyFont="1" applyBorder="1" applyAlignment="1">
      <alignment horizontal="right"/>
    </xf>
    <xf numFmtId="3" fontId="40" fillId="2" borderId="10" xfId="0" applyNumberFormat="1" applyFont="1" applyBorder="1" applyAlignment="1">
      <alignment horizontal="right"/>
    </xf>
    <xf numFmtId="0" fontId="51" fillId="0" borderId="18" xfId="0" applyFont="1" applyFill="1" applyBorder="1" applyAlignment="1">
      <alignment horizontal="center"/>
    </xf>
    <xf numFmtId="4" fontId="41" fillId="2" borderId="10" xfId="0" applyNumberFormat="1" applyFont="1" applyBorder="1" applyAlignment="1">
      <alignment/>
    </xf>
    <xf numFmtId="164" fontId="41" fillId="2" borderId="10" xfId="0" applyNumberFormat="1" applyFont="1" applyBorder="1" applyAlignment="1">
      <alignment/>
    </xf>
    <xf numFmtId="3" fontId="41" fillId="0" borderId="19" xfId="0" applyNumberFormat="1" applyFont="1" applyFill="1" applyBorder="1" applyAlignment="1">
      <alignment/>
    </xf>
    <xf numFmtId="4" fontId="50" fillId="0" borderId="19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166" fontId="41" fillId="2" borderId="19" xfId="0" applyNumberFormat="1" applyFont="1" applyBorder="1" applyAlignment="1">
      <alignment/>
    </xf>
    <xf numFmtId="166" fontId="41" fillId="2" borderId="10" xfId="0" applyNumberFormat="1" applyFont="1" applyBorder="1" applyAlignment="1">
      <alignment/>
    </xf>
    <xf numFmtId="4" fontId="50" fillId="2" borderId="10" xfId="0" applyNumberFormat="1" applyFont="1" applyBorder="1" applyAlignment="1">
      <alignment horizontal="right" wrapText="1"/>
    </xf>
    <xf numFmtId="4" fontId="41" fillId="2" borderId="10" xfId="0" applyNumberFormat="1" applyFont="1" applyBorder="1" applyAlignment="1">
      <alignment horizontal="right" wrapText="1"/>
    </xf>
    <xf numFmtId="166" fontId="41" fillId="2" borderId="10" xfId="0" applyNumberFormat="1" applyFont="1" applyBorder="1" applyAlignment="1">
      <alignment horizontal="right"/>
    </xf>
    <xf numFmtId="166" fontId="41" fillId="0" borderId="19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wrapText="1"/>
    </xf>
    <xf numFmtId="4" fontId="41" fillId="0" borderId="10" xfId="0" applyNumberFormat="1" applyFont="1" applyFill="1" applyBorder="1" applyAlignment="1">
      <alignment wrapText="1"/>
    </xf>
    <xf numFmtId="3" fontId="50" fillId="0" borderId="19" xfId="0" applyNumberFormat="1" applyFont="1" applyFill="1" applyBorder="1" applyAlignment="1">
      <alignment/>
    </xf>
    <xf numFmtId="4" fontId="50" fillId="2" borderId="19" xfId="0" applyNumberFormat="1" applyFont="1" applyBorder="1" applyAlignment="1">
      <alignment/>
    </xf>
    <xf numFmtId="3" fontId="41" fillId="2" borderId="19" xfId="0" applyNumberFormat="1" applyFont="1" applyBorder="1" applyAlignment="1">
      <alignment/>
    </xf>
    <xf numFmtId="4" fontId="41" fillId="2" borderId="19" xfId="0" applyNumberFormat="1" applyFont="1" applyBorder="1" applyAlignment="1">
      <alignment/>
    </xf>
    <xf numFmtId="0" fontId="46" fillId="0" borderId="0" xfId="0" applyFont="1" applyFill="1" applyAlignment="1">
      <alignment/>
    </xf>
    <xf numFmtId="0" fontId="53" fillId="2" borderId="0" xfId="0" applyFont="1" applyAlignment="1">
      <alignment/>
    </xf>
    <xf numFmtId="0" fontId="54" fillId="2" borderId="0" xfId="0" applyFont="1" applyAlignment="1">
      <alignment/>
    </xf>
    <xf numFmtId="4" fontId="55" fillId="2" borderId="0" xfId="0" applyNumberFormat="1" applyFont="1" applyAlignment="1">
      <alignment/>
    </xf>
    <xf numFmtId="0" fontId="56" fillId="2" borderId="0" xfId="0" applyFont="1" applyAlignment="1">
      <alignment/>
    </xf>
    <xf numFmtId="4" fontId="35" fillId="2" borderId="10" xfId="0" applyNumberFormat="1" applyFont="1" applyBorder="1" applyAlignment="1">
      <alignment horizontal="right"/>
    </xf>
    <xf numFmtId="164" fontId="35" fillId="2" borderId="10" xfId="0" applyNumberFormat="1" applyFont="1" applyBorder="1" applyAlignment="1">
      <alignment horizontal="right"/>
    </xf>
    <xf numFmtId="4" fontId="30" fillId="2" borderId="10" xfId="0" applyNumberFormat="1" applyFont="1" applyBorder="1" applyAlignment="1">
      <alignment/>
    </xf>
    <xf numFmtId="164" fontId="30" fillId="0" borderId="10" xfId="0" applyNumberFormat="1" applyFont="1" applyFill="1" applyBorder="1" applyAlignment="1">
      <alignment wrapText="1"/>
    </xf>
    <xf numFmtId="4" fontId="30" fillId="0" borderId="10" xfId="0" applyNumberFormat="1" applyFont="1" applyFill="1" applyBorder="1" applyAlignment="1">
      <alignment/>
    </xf>
    <xf numFmtId="166" fontId="35" fillId="2" borderId="10" xfId="0" applyNumberFormat="1" applyFont="1" applyBorder="1" applyAlignment="1">
      <alignment horizontal="right"/>
    </xf>
    <xf numFmtId="4" fontId="30" fillId="0" borderId="10" xfId="0" applyNumberFormat="1" applyFont="1" applyFill="1" applyBorder="1" applyAlignment="1">
      <alignment wrapText="1"/>
    </xf>
    <xf numFmtId="4" fontId="35" fillId="2" borderId="10" xfId="0" applyNumberFormat="1" applyFont="1" applyBorder="1" applyAlignment="1">
      <alignment/>
    </xf>
    <xf numFmtId="164" fontId="35" fillId="0" borderId="10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34" fillId="2" borderId="10" xfId="0" applyFont="1" applyBorder="1" applyAlignment="1">
      <alignment/>
    </xf>
    <xf numFmtId="0" fontId="39" fillId="2" borderId="10" xfId="0" applyFont="1" applyBorder="1" applyAlignment="1">
      <alignment horizontal="center"/>
    </xf>
    <xf numFmtId="0" fontId="39" fillId="2" borderId="10" xfId="0" applyFont="1" applyBorder="1" applyAlignment="1">
      <alignment horizont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23" xfId="0" applyFont="1" applyBorder="1" applyAlignment="1">
      <alignment horizontal="center" vertical="center" wrapText="1"/>
    </xf>
    <xf numFmtId="0" fontId="39" fillId="2" borderId="24" xfId="0" applyFont="1" applyBorder="1" applyAlignment="1">
      <alignment horizontal="center" vertical="center" wrapText="1"/>
    </xf>
    <xf numFmtId="0" fontId="39" fillId="2" borderId="24" xfId="0" applyFont="1" applyBorder="1" applyAlignment="1">
      <alignment horizontal="center"/>
    </xf>
    <xf numFmtId="0" fontId="34" fillId="2" borderId="18" xfId="0" applyFont="1" applyBorder="1" applyAlignment="1">
      <alignment horizontal="center" vertical="center" wrapText="1"/>
    </xf>
    <xf numFmtId="0" fontId="34" fillId="2" borderId="10" xfId="0" applyFont="1" applyBorder="1" applyAlignment="1">
      <alignment horizontal="center" vertical="center" wrapText="1"/>
    </xf>
    <xf numFmtId="0" fontId="41" fillId="2" borderId="10" xfId="0" applyFont="1" applyBorder="1" applyAlignment="1">
      <alignment horizontal="left"/>
    </xf>
    <xf numFmtId="0" fontId="34" fillId="2" borderId="10" xfId="0" applyFont="1" applyBorder="1" applyAlignment="1">
      <alignment horizontal="left"/>
    </xf>
    <xf numFmtId="0" fontId="34" fillId="2" borderId="10" xfId="0" applyFont="1" applyBorder="1" applyAlignment="1">
      <alignment horizontal="left" vertical="center" wrapText="1"/>
    </xf>
    <xf numFmtId="0" fontId="34" fillId="2" borderId="10" xfId="0" applyFont="1" applyBorder="1" applyAlignment="1">
      <alignment horizontal="left" wrapText="1"/>
    </xf>
    <xf numFmtId="0" fontId="47" fillId="2" borderId="0" xfId="0" applyFont="1" applyBorder="1" applyAlignment="1">
      <alignment horizontal="center" wrapText="1"/>
    </xf>
    <xf numFmtId="0" fontId="49" fillId="2" borderId="10" xfId="0" applyFont="1" applyBorder="1" applyAlignment="1">
      <alignment horizontal="center"/>
    </xf>
    <xf numFmtId="0" fontId="49" fillId="2" borderId="19" xfId="0" applyFont="1" applyBorder="1" applyAlignment="1">
      <alignment horizontal="center"/>
    </xf>
    <xf numFmtId="0" fontId="49" fillId="2" borderId="10" xfId="0" applyFont="1" applyBorder="1" applyAlignment="1">
      <alignment/>
    </xf>
    <xf numFmtId="0" fontId="49" fillId="2" borderId="10" xfId="0" applyFont="1" applyBorder="1" applyAlignment="1">
      <alignment horizontal="center" wrapText="1"/>
    </xf>
    <xf numFmtId="0" fontId="49" fillId="2" borderId="18" xfId="0" applyFont="1" applyBorder="1" applyAlignment="1">
      <alignment horizontal="center" wrapText="1"/>
    </xf>
    <xf numFmtId="0" fontId="52" fillId="2" borderId="0" xfId="0" applyFont="1" applyBorder="1" applyAlignment="1">
      <alignment horizontal="center" wrapText="1"/>
    </xf>
    <xf numFmtId="0" fontId="57" fillId="2" borderId="10" xfId="0" applyFont="1" applyBorder="1" applyAlignment="1">
      <alignment horizontal="center" vertical="center"/>
    </xf>
    <xf numFmtId="0" fontId="35" fillId="2" borderId="10" xfId="0" applyFont="1" applyBorder="1" applyAlignment="1">
      <alignment horizontal="center" vertical="center" wrapText="1"/>
    </xf>
    <xf numFmtId="0" fontId="30" fillId="2" borderId="10" xfId="0" applyFont="1" applyBorder="1" applyAlignment="1">
      <alignment horizontal="center" vertical="center" wrapText="1"/>
    </xf>
    <xf numFmtId="0" fontId="35" fillId="2" borderId="10" xfId="0" applyFont="1" applyBorder="1" applyAlignment="1">
      <alignment horizontal="left"/>
    </xf>
    <xf numFmtId="0" fontId="30" fillId="2" borderId="10" xfId="0" applyFont="1" applyBorder="1" applyAlignment="1">
      <alignment horizontal="left"/>
    </xf>
    <xf numFmtId="0" fontId="30" fillId="2" borderId="10" xfId="0" applyFont="1" applyBorder="1" applyAlignment="1">
      <alignment horizontal="left" wrapText="1"/>
    </xf>
    <xf numFmtId="0" fontId="30" fillId="2" borderId="10" xfId="0" applyFont="1" applyBorder="1" applyAlignment="1">
      <alignment horizontal="left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="82" zoomScaleNormal="82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35" sqref="K35"/>
    </sheetView>
  </sheetViews>
  <sheetFormatPr defaultColWidth="9.140625" defaultRowHeight="12.75"/>
  <cols>
    <col min="1" max="1" width="16.7109375" style="1" customWidth="1"/>
    <col min="2" max="2" width="12.421875" style="1" customWidth="1"/>
    <col min="3" max="3" width="12.140625" style="1" customWidth="1"/>
    <col min="4" max="4" width="5.8515625" style="1" customWidth="1"/>
    <col min="5" max="5" width="11.57421875" style="1" customWidth="1"/>
    <col min="6" max="6" width="11.421875" style="1" customWidth="1"/>
    <col min="7" max="7" width="13.57421875" style="1" customWidth="1"/>
    <col min="8" max="8" width="11.28125" style="1" customWidth="1"/>
    <col min="9" max="9" width="7.57421875" style="1" customWidth="1"/>
    <col min="10" max="10" width="9.00390625" style="1" customWidth="1"/>
    <col min="11" max="11" width="12.140625" style="1" customWidth="1"/>
    <col min="12" max="12" width="12.28125" style="1" customWidth="1"/>
    <col min="13" max="13" width="4.57421875" style="1" customWidth="1"/>
    <col min="14" max="14" width="9.57421875" style="1" customWidth="1"/>
    <col min="15" max="15" width="9.28125" style="1" customWidth="1"/>
    <col min="16" max="16" width="5.140625" style="1" customWidth="1"/>
    <col min="17" max="17" width="8.57421875" style="1" customWidth="1"/>
    <col min="18" max="18" width="8.421875" style="1" customWidth="1"/>
    <col min="19" max="19" width="5.28125" style="1" customWidth="1"/>
    <col min="20" max="21" width="9.140625" style="1" customWidth="1"/>
    <col min="22" max="22" width="5.57421875" style="1" customWidth="1"/>
    <col min="23" max="23" width="11.7109375" style="1" customWidth="1"/>
    <col min="24" max="24" width="12.140625" style="1" customWidth="1"/>
    <col min="25" max="25" width="5.8515625" style="1" customWidth="1"/>
    <col min="26" max="26" width="12.140625" style="1" customWidth="1"/>
    <col min="27" max="27" width="12.421875" style="1" customWidth="1"/>
    <col min="28" max="28" width="5.28125" style="1" customWidth="1"/>
    <col min="29" max="30" width="11.7109375" style="1" customWidth="1"/>
    <col min="31" max="31" width="12.57421875" style="1" customWidth="1"/>
    <col min="32" max="32" width="11.28125" style="1" customWidth="1"/>
    <col min="33" max="16384" width="9.00390625" style="1" customWidth="1"/>
  </cols>
  <sheetData>
    <row r="1" spans="2:25" ht="13.5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144" t="s">
        <v>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8" ht="12.75">
      <c r="A4" s="5"/>
      <c r="B4" s="6"/>
      <c r="C4" s="7"/>
      <c r="D4" s="6"/>
      <c r="E4" s="6"/>
      <c r="F4" s="6"/>
      <c r="G4" s="8"/>
      <c r="H4" s="8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  <c r="AA4" s="5"/>
      <c r="AB4" s="5"/>
    </row>
    <row r="5" spans="1:32" ht="14.25" customHeight="1">
      <c r="A5" s="145"/>
      <c r="B5" s="146" t="s">
        <v>1</v>
      </c>
      <c r="C5" s="146"/>
      <c r="D5" s="146"/>
      <c r="E5" s="147"/>
      <c r="F5" s="146" t="s">
        <v>2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8" t="s">
        <v>3</v>
      </c>
      <c r="AA5" s="148"/>
      <c r="AB5" s="148"/>
      <c r="AC5" s="148" t="s">
        <v>4</v>
      </c>
      <c r="AD5" s="148"/>
      <c r="AE5" s="148" t="s">
        <v>5</v>
      </c>
      <c r="AF5" s="148"/>
    </row>
    <row r="6" spans="1:32" ht="15" customHeight="1">
      <c r="A6" s="145"/>
      <c r="B6" s="146"/>
      <c r="C6" s="146"/>
      <c r="D6" s="146"/>
      <c r="E6" s="147"/>
      <c r="F6" s="149" t="s">
        <v>6</v>
      </c>
      <c r="G6" s="149"/>
      <c r="H6" s="149"/>
      <c r="I6" s="149"/>
      <c r="J6" s="149"/>
      <c r="K6" s="150" t="s">
        <v>7</v>
      </c>
      <c r="L6" s="150"/>
      <c r="M6" s="150"/>
      <c r="N6" s="151" t="s">
        <v>8</v>
      </c>
      <c r="O6" s="151"/>
      <c r="P6" s="151"/>
      <c r="Q6" s="151"/>
      <c r="R6" s="151"/>
      <c r="S6" s="151"/>
      <c r="T6" s="150" t="s">
        <v>9</v>
      </c>
      <c r="U6" s="150"/>
      <c r="V6" s="150"/>
      <c r="W6" s="150" t="s">
        <v>10</v>
      </c>
      <c r="X6" s="150"/>
      <c r="Y6" s="150" t="s">
        <v>11</v>
      </c>
      <c r="Z6" s="148"/>
      <c r="AA6" s="148"/>
      <c r="AB6" s="148"/>
      <c r="AC6" s="148"/>
      <c r="AD6" s="148"/>
      <c r="AE6" s="148"/>
      <c r="AF6" s="148"/>
    </row>
    <row r="7" spans="1:32" ht="6" customHeight="1">
      <c r="A7" s="145"/>
      <c r="B7" s="146"/>
      <c r="C7" s="146"/>
      <c r="D7" s="146"/>
      <c r="E7" s="147"/>
      <c r="F7" s="149"/>
      <c r="G7" s="149"/>
      <c r="H7" s="149"/>
      <c r="I7" s="149"/>
      <c r="J7" s="149"/>
      <c r="K7" s="150"/>
      <c r="L7" s="150"/>
      <c r="M7" s="150"/>
      <c r="N7" s="148" t="s">
        <v>12</v>
      </c>
      <c r="O7" s="148"/>
      <c r="P7" s="148"/>
      <c r="Q7" s="148" t="s">
        <v>13</v>
      </c>
      <c r="R7" s="148"/>
      <c r="S7" s="148"/>
      <c r="T7" s="150"/>
      <c r="U7" s="150"/>
      <c r="V7" s="150"/>
      <c r="W7" s="150"/>
      <c r="X7" s="150"/>
      <c r="Y7" s="150"/>
      <c r="Z7" s="148"/>
      <c r="AA7" s="148"/>
      <c r="AB7" s="148"/>
      <c r="AC7" s="148"/>
      <c r="AD7" s="148"/>
      <c r="AE7" s="148"/>
      <c r="AF7" s="148"/>
    </row>
    <row r="8" spans="1:32" ht="65.25" customHeight="1">
      <c r="A8" s="145"/>
      <c r="B8" s="146"/>
      <c r="C8" s="146"/>
      <c r="D8" s="146"/>
      <c r="E8" s="147"/>
      <c r="F8" s="152" t="s">
        <v>14</v>
      </c>
      <c r="G8" s="153" t="s">
        <v>15</v>
      </c>
      <c r="H8" s="153"/>
      <c r="I8" s="152" t="s">
        <v>16</v>
      </c>
      <c r="J8" s="152"/>
      <c r="K8" s="150"/>
      <c r="L8" s="150"/>
      <c r="M8" s="150"/>
      <c r="N8" s="148"/>
      <c r="O8" s="148"/>
      <c r="P8" s="148"/>
      <c r="Q8" s="148"/>
      <c r="R8" s="148"/>
      <c r="S8" s="148"/>
      <c r="T8" s="150"/>
      <c r="U8" s="150"/>
      <c r="V8" s="150"/>
      <c r="W8" s="150"/>
      <c r="X8" s="150"/>
      <c r="Y8" s="150"/>
      <c r="Z8" s="148"/>
      <c r="AA8" s="148"/>
      <c r="AB8" s="148"/>
      <c r="AC8" s="148"/>
      <c r="AD8" s="148"/>
      <c r="AE8" s="148"/>
      <c r="AF8" s="148"/>
    </row>
    <row r="9" spans="1:32" ht="65.25" customHeight="1">
      <c r="A9" s="145"/>
      <c r="B9" s="11" t="s">
        <v>14</v>
      </c>
      <c r="C9" s="11" t="s">
        <v>15</v>
      </c>
      <c r="D9" s="12" t="s">
        <v>16</v>
      </c>
      <c r="E9" s="147"/>
      <c r="F9" s="152"/>
      <c r="G9" s="13" t="s">
        <v>17</v>
      </c>
      <c r="H9" s="11" t="s">
        <v>18</v>
      </c>
      <c r="I9" s="11" t="s">
        <v>19</v>
      </c>
      <c r="J9" s="11" t="s">
        <v>20</v>
      </c>
      <c r="K9" s="11" t="s">
        <v>14</v>
      </c>
      <c r="L9" s="14" t="s">
        <v>15</v>
      </c>
      <c r="M9" s="12" t="s">
        <v>16</v>
      </c>
      <c r="N9" s="11" t="s">
        <v>14</v>
      </c>
      <c r="O9" s="14" t="s">
        <v>15</v>
      </c>
      <c r="P9" s="12" t="s">
        <v>16</v>
      </c>
      <c r="Q9" s="11" t="s">
        <v>14</v>
      </c>
      <c r="R9" s="14" t="s">
        <v>15</v>
      </c>
      <c r="S9" s="12" t="s">
        <v>16</v>
      </c>
      <c r="T9" s="11" t="s">
        <v>14</v>
      </c>
      <c r="U9" s="14" t="s">
        <v>15</v>
      </c>
      <c r="V9" s="12" t="s">
        <v>16</v>
      </c>
      <c r="W9" s="11" t="s">
        <v>14</v>
      </c>
      <c r="X9" s="14" t="s">
        <v>15</v>
      </c>
      <c r="Y9" s="14"/>
      <c r="Z9" s="10" t="s">
        <v>14</v>
      </c>
      <c r="AA9" s="10" t="s">
        <v>15</v>
      </c>
      <c r="AB9" s="9" t="s">
        <v>16</v>
      </c>
      <c r="AC9" s="10" t="s">
        <v>14</v>
      </c>
      <c r="AD9" s="10" t="s">
        <v>15</v>
      </c>
      <c r="AE9" s="10" t="s">
        <v>21</v>
      </c>
      <c r="AF9" s="15">
        <v>44105</v>
      </c>
    </row>
    <row r="10" spans="1:32" ht="19.5" customHeight="1">
      <c r="A10" s="16" t="s">
        <v>22</v>
      </c>
      <c r="B10" s="17">
        <f aca="true" t="shared" si="0" ref="B10:B18">F10+K10+T10</f>
        <v>6486680.2</v>
      </c>
      <c r="C10" s="17">
        <f aca="true" t="shared" si="1" ref="C10:C17">H10+L10+U10</f>
        <v>4079459.97</v>
      </c>
      <c r="D10" s="18">
        <f aca="true" t="shared" si="2" ref="D10:D21">C10/B10*100</f>
        <v>62.889796386139096</v>
      </c>
      <c r="E10" s="17"/>
      <c r="F10" s="17">
        <f>Лист2!B10</f>
        <v>1315500</v>
      </c>
      <c r="G10" s="19">
        <f>Лист2!F10+Лист2!K10+Лист2!P10+Лист2!U10+Лист2!Z10+Лист2!AE10+Лист2!AJ10+Лист2!AO10+Лист2!AT10+Лист2!AY10+Лист2!BD10+Лист2!BI10+Лист2!BN10+Лист2!BS10+Лист2!BX10+Лист2!CC10+Лист2!CH10</f>
        <v>748585.1299999999</v>
      </c>
      <c r="H10" s="19">
        <f>Лист2!C10</f>
        <v>555990.0399999999</v>
      </c>
      <c r="I10" s="18">
        <f aca="true" t="shared" si="3" ref="I10:I21">H10/G10*100</f>
        <v>74.27211919103976</v>
      </c>
      <c r="J10" s="18">
        <f aca="true" t="shared" si="4" ref="J10:J21">H10/F10*100</f>
        <v>42.26454123907259</v>
      </c>
      <c r="K10" s="17">
        <v>5017761.2</v>
      </c>
      <c r="L10" s="17">
        <v>3370050.93</v>
      </c>
      <c r="M10" s="18">
        <f aca="true" t="shared" si="5" ref="M10:M21">L10/K10*100</f>
        <v>67.16244148884566</v>
      </c>
      <c r="N10" s="20">
        <v>679500</v>
      </c>
      <c r="O10" s="20">
        <v>509634</v>
      </c>
      <c r="P10" s="18">
        <f aca="true" t="shared" si="6" ref="P10:P21">O10/N10*100</f>
        <v>75.00132450331127</v>
      </c>
      <c r="Q10" s="20">
        <v>1095840</v>
      </c>
      <c r="R10" s="20">
        <v>1002500</v>
      </c>
      <c r="S10" s="18">
        <f>R10/Q10*100</f>
        <v>91.48233318732662</v>
      </c>
      <c r="T10" s="21">
        <v>153419</v>
      </c>
      <c r="U10" s="17">
        <v>153419</v>
      </c>
      <c r="V10" s="18">
        <f aca="true" t="shared" si="7" ref="V10:V19">U10/T10*100</f>
        <v>100</v>
      </c>
      <c r="W10" s="22"/>
      <c r="X10" s="22"/>
      <c r="Y10" s="23"/>
      <c r="Z10" s="24">
        <v>6840955.2</v>
      </c>
      <c r="AA10" s="24">
        <v>4271469.32</v>
      </c>
      <c r="AB10" s="25">
        <f aca="true" t="shared" si="8" ref="AB10:AB21">AA10/Z10*100</f>
        <v>62.43966222728663</v>
      </c>
      <c r="AC10" s="26">
        <f aca="true" t="shared" si="9" ref="AC10:AC21">B10-Z10</f>
        <v>-354275</v>
      </c>
      <c r="AD10" s="26">
        <f aca="true" t="shared" si="10" ref="AD10:AD21">C10-AA10</f>
        <v>-192009.3500000001</v>
      </c>
      <c r="AE10" s="27">
        <v>354358.19</v>
      </c>
      <c r="AF10" s="27">
        <v>162348.84</v>
      </c>
    </row>
    <row r="11" spans="1:32" ht="20.25" customHeight="1">
      <c r="A11" s="16" t="s">
        <v>23</v>
      </c>
      <c r="B11" s="17">
        <f t="shared" si="0"/>
        <v>10434077.909999998</v>
      </c>
      <c r="C11" s="17">
        <f t="shared" si="1"/>
        <v>6747488.4</v>
      </c>
      <c r="D11" s="18">
        <f t="shared" si="2"/>
        <v>64.66779775080289</v>
      </c>
      <c r="E11" s="17"/>
      <c r="F11" s="17">
        <f>Лист2!B11</f>
        <v>1508800</v>
      </c>
      <c r="G11" s="19">
        <f>Лист2!F11+Лист2!K11+Лист2!P11+Лист2!U11+Лист2!Z11+Лист2!AE11+Лист2!AJ11+Лист2!AO11+Лист2!AT11+Лист2!AY11+Лист2!BD11+Лист2!BI11+Лист2!BN11+Лист2!BS11+Лист2!BX11+Лист2!CC11+Лист2!CH11</f>
        <v>1089262.3699999999</v>
      </c>
      <c r="H11" s="19">
        <f>Лист2!C11</f>
        <v>530957.3</v>
      </c>
      <c r="I11" s="18">
        <f t="shared" si="3"/>
        <v>48.74466562174548</v>
      </c>
      <c r="J11" s="18">
        <f t="shared" si="4"/>
        <v>35.1907012195122</v>
      </c>
      <c r="K11" s="17">
        <v>8909454.29</v>
      </c>
      <c r="L11" s="17">
        <v>6200707.48</v>
      </c>
      <c r="M11" s="18">
        <f t="shared" si="5"/>
        <v>69.5969391409269</v>
      </c>
      <c r="N11" s="20">
        <v>1792200</v>
      </c>
      <c r="O11" s="20">
        <v>1344177</v>
      </c>
      <c r="P11" s="18">
        <f t="shared" si="6"/>
        <v>75.00150652828926</v>
      </c>
      <c r="Q11" s="20"/>
      <c r="R11" s="20"/>
      <c r="S11" s="18"/>
      <c r="T11" s="17">
        <v>15823.62</v>
      </c>
      <c r="U11" s="17">
        <v>15823.62</v>
      </c>
      <c r="V11" s="18">
        <f t="shared" si="7"/>
        <v>100</v>
      </c>
      <c r="W11" s="23"/>
      <c r="X11" s="23"/>
      <c r="Y11" s="23"/>
      <c r="Z11" s="24">
        <v>10713624.91</v>
      </c>
      <c r="AA11" s="24">
        <v>6600065.92</v>
      </c>
      <c r="AB11" s="25">
        <f t="shared" si="8"/>
        <v>61.60441470971752</v>
      </c>
      <c r="AC11" s="26">
        <f t="shared" si="9"/>
        <v>-279547.00000000186</v>
      </c>
      <c r="AD11" s="26">
        <f t="shared" si="10"/>
        <v>147422.48000000045</v>
      </c>
      <c r="AE11" s="26">
        <v>279547.74</v>
      </c>
      <c r="AF11" s="27">
        <v>426970.22</v>
      </c>
    </row>
    <row r="12" spans="1:32" ht="21.75" customHeight="1">
      <c r="A12" s="16" t="s">
        <v>24</v>
      </c>
      <c r="B12" s="17">
        <f t="shared" si="0"/>
        <v>12354226.74</v>
      </c>
      <c r="C12" s="17">
        <f t="shared" si="1"/>
        <v>6528839.8100000005</v>
      </c>
      <c r="D12" s="18">
        <f t="shared" si="2"/>
        <v>52.84701298917555</v>
      </c>
      <c r="E12" s="17"/>
      <c r="F12" s="17">
        <f>Лист2!B12</f>
        <v>2290100</v>
      </c>
      <c r="G12" s="19">
        <f>Лист2!F12+Лист2!K12+Лист2!P12+Лист2!U12+Лист2!Z12+Лист2!AE12+Лист2!AJ12+Лист2!AO12+Лист2!AT12+Лист2!AY12+Лист2!BD12+Лист2!BI12+Лист2!BN12+Лист2!BS12+Лист2!BX12+Лист2!CC12+Лист2!CH12</f>
        <v>1519793.81</v>
      </c>
      <c r="H12" s="19">
        <f>Лист2!C12</f>
        <v>737423.74</v>
      </c>
      <c r="I12" s="18">
        <f t="shared" si="3"/>
        <v>48.5213017152636</v>
      </c>
      <c r="J12" s="18">
        <f t="shared" si="4"/>
        <v>32.20050390812628</v>
      </c>
      <c r="K12" s="17">
        <v>9645191.17</v>
      </c>
      <c r="L12" s="17">
        <v>5372480.5</v>
      </c>
      <c r="M12" s="18">
        <f t="shared" si="5"/>
        <v>55.70113028666906</v>
      </c>
      <c r="N12" s="20">
        <v>1209100</v>
      </c>
      <c r="O12" s="20">
        <v>906840</v>
      </c>
      <c r="P12" s="18">
        <f t="shared" si="6"/>
        <v>75.001240592176</v>
      </c>
      <c r="Q12" s="20">
        <v>811050</v>
      </c>
      <c r="R12" s="20">
        <v>750000</v>
      </c>
      <c r="S12" s="18">
        <f aca="true" t="shared" si="11" ref="S12:S19">R12/Q12*100</f>
        <v>92.4727205474385</v>
      </c>
      <c r="T12" s="17">
        <v>418935.57</v>
      </c>
      <c r="U12" s="17">
        <v>418935.57</v>
      </c>
      <c r="V12" s="18">
        <f t="shared" si="7"/>
        <v>100</v>
      </c>
      <c r="W12" s="22"/>
      <c r="X12" s="18"/>
      <c r="Y12" s="23"/>
      <c r="Z12" s="24">
        <v>13193208.74</v>
      </c>
      <c r="AA12" s="24">
        <v>7218966.37</v>
      </c>
      <c r="AB12" s="25">
        <f t="shared" si="8"/>
        <v>54.717290632362115</v>
      </c>
      <c r="AC12" s="26">
        <f t="shared" si="9"/>
        <v>-838982</v>
      </c>
      <c r="AD12" s="26">
        <f t="shared" si="10"/>
        <v>-690126.5599999996</v>
      </c>
      <c r="AE12" s="26">
        <v>847594.37</v>
      </c>
      <c r="AF12" s="27">
        <v>157467.81</v>
      </c>
    </row>
    <row r="13" spans="1:32" ht="21" customHeight="1">
      <c r="A13" s="16" t="s">
        <v>25</v>
      </c>
      <c r="B13" s="17">
        <f t="shared" si="0"/>
        <v>12310199.02</v>
      </c>
      <c r="C13" s="17">
        <f t="shared" si="1"/>
        <v>5891561.68</v>
      </c>
      <c r="D13" s="18">
        <f t="shared" si="2"/>
        <v>47.859191150591165</v>
      </c>
      <c r="E13" s="17"/>
      <c r="F13" s="17">
        <f>Лист2!B13</f>
        <v>2492200</v>
      </c>
      <c r="G13" s="19">
        <f>Лист2!F13+Лист2!K13+Лист2!P13+Лист2!U13+Лист2!Z13+Лист2!AE13+Лист2!AJ13+Лист2!AO13+Лист2!AT13+Лист2!AY13+Лист2!BD13+Лист2!BI13+Лист2!BN13+Лист2!BS13+Лист2!BX13+Лист2!CC13+Лист2!CH13</f>
        <v>1468122.32</v>
      </c>
      <c r="H13" s="19">
        <f>Лист2!C13</f>
        <v>1074800.72</v>
      </c>
      <c r="I13" s="18">
        <f t="shared" si="3"/>
        <v>73.20920779952449</v>
      </c>
      <c r="J13" s="18">
        <f t="shared" si="4"/>
        <v>43.126583741272775</v>
      </c>
      <c r="K13" s="17">
        <v>9742015.52</v>
      </c>
      <c r="L13" s="17">
        <v>4860577.46</v>
      </c>
      <c r="M13" s="18">
        <f t="shared" si="5"/>
        <v>49.89293488622979</v>
      </c>
      <c r="N13" s="20">
        <v>2033800</v>
      </c>
      <c r="O13" s="20">
        <v>1525383</v>
      </c>
      <c r="P13" s="18">
        <f t="shared" si="6"/>
        <v>75.00162257842462</v>
      </c>
      <c r="Q13" s="20">
        <v>738000</v>
      </c>
      <c r="R13" s="20"/>
      <c r="S13" s="18">
        <f t="shared" si="11"/>
        <v>0</v>
      </c>
      <c r="T13" s="17">
        <v>75983.5</v>
      </c>
      <c r="U13" s="17">
        <v>-43816.5</v>
      </c>
      <c r="V13" s="18">
        <f t="shared" si="7"/>
        <v>-57.66580902432765</v>
      </c>
      <c r="W13" s="22"/>
      <c r="X13" s="18"/>
      <c r="Y13" s="23"/>
      <c r="Z13" s="24">
        <v>13400058.81</v>
      </c>
      <c r="AA13" s="24">
        <v>6785669.7</v>
      </c>
      <c r="AB13" s="25">
        <f t="shared" si="8"/>
        <v>50.639103874201574</v>
      </c>
      <c r="AC13" s="26">
        <f t="shared" si="9"/>
        <v>-1089859.790000001</v>
      </c>
      <c r="AD13" s="26">
        <f t="shared" si="10"/>
        <v>-894108.0200000005</v>
      </c>
      <c r="AE13" s="26">
        <v>1265878.28</v>
      </c>
      <c r="AF13" s="27">
        <v>371770.26</v>
      </c>
    </row>
    <row r="14" spans="1:32" ht="21.75" customHeight="1">
      <c r="A14" s="16" t="s">
        <v>26</v>
      </c>
      <c r="B14" s="17">
        <f t="shared" si="0"/>
        <v>8568312.32</v>
      </c>
      <c r="C14" s="17">
        <f t="shared" si="1"/>
        <v>3492316.6300000004</v>
      </c>
      <c r="D14" s="18">
        <f t="shared" si="2"/>
        <v>40.75851229008422</v>
      </c>
      <c r="E14" s="17"/>
      <c r="F14" s="17">
        <f>Лист2!B14</f>
        <v>1543400</v>
      </c>
      <c r="G14" s="19">
        <f>Лист2!F14+Лист2!K14+Лист2!P14+Лист2!U14+Лист2!Z14+Лист2!AE14+Лист2!AJ14+Лист2!AO14+Лист2!AT14+Лист2!AY14+Лист2!BD14+Лист2!BI14+Лист2!BN14+Лист2!BS14+Лист2!BX14+Лист2!CC14+Лист2!CH14</f>
        <v>1081525.6700000002</v>
      </c>
      <c r="H14" s="19">
        <f>Лист2!C14</f>
        <v>618487.55</v>
      </c>
      <c r="I14" s="18">
        <f t="shared" si="3"/>
        <v>57.186580693919176</v>
      </c>
      <c r="J14" s="18">
        <f t="shared" si="4"/>
        <v>40.0730562394713</v>
      </c>
      <c r="K14" s="17">
        <v>7008510.42</v>
      </c>
      <c r="L14" s="17">
        <v>2857427.18</v>
      </c>
      <c r="M14" s="18">
        <f t="shared" si="5"/>
        <v>40.770820170942976</v>
      </c>
      <c r="N14" s="20">
        <v>834400</v>
      </c>
      <c r="O14" s="20">
        <v>625815</v>
      </c>
      <c r="P14" s="18">
        <f t="shared" si="6"/>
        <v>75.00179769894535</v>
      </c>
      <c r="Q14" s="20">
        <v>970200</v>
      </c>
      <c r="R14" s="20">
        <v>901500</v>
      </c>
      <c r="S14" s="18">
        <f t="shared" si="11"/>
        <v>92.91898577612864</v>
      </c>
      <c r="T14" s="17">
        <v>16401.9</v>
      </c>
      <c r="U14" s="17">
        <v>16401.9</v>
      </c>
      <c r="V14" s="18">
        <f t="shared" si="7"/>
        <v>100</v>
      </c>
      <c r="W14" s="22"/>
      <c r="X14" s="22"/>
      <c r="Y14" s="23"/>
      <c r="Z14" s="24">
        <v>8816093.32</v>
      </c>
      <c r="AA14" s="24">
        <v>3617913.45</v>
      </c>
      <c r="AB14" s="25">
        <f t="shared" si="8"/>
        <v>41.037603830627326</v>
      </c>
      <c r="AC14" s="26">
        <f t="shared" si="9"/>
        <v>-247781</v>
      </c>
      <c r="AD14" s="26">
        <f t="shared" si="10"/>
        <v>-125596.81999999983</v>
      </c>
      <c r="AE14" s="26">
        <v>310719.01</v>
      </c>
      <c r="AF14" s="27">
        <v>185122.19</v>
      </c>
    </row>
    <row r="15" spans="1:32" ht="21.75" customHeight="1">
      <c r="A15" s="16" t="s">
        <v>27</v>
      </c>
      <c r="B15" s="17">
        <f t="shared" si="0"/>
        <v>8330544.26</v>
      </c>
      <c r="C15" s="17">
        <f t="shared" si="1"/>
        <v>4450408.04</v>
      </c>
      <c r="D15" s="18">
        <f t="shared" si="2"/>
        <v>53.42277648495441</v>
      </c>
      <c r="E15" s="17"/>
      <c r="F15" s="17">
        <f>Лист2!B15</f>
        <v>2040300</v>
      </c>
      <c r="G15" s="19">
        <f>Лист2!F15+Лист2!K15+Лист2!P15+Лист2!U15+Лист2!Z15+Лист2!AE15+Лист2!AJ15+Лист2!AO15+Лист2!AT15+Лист2!AY15+Лист2!BD15+Лист2!BI15+Лист2!BN15+Лист2!BS15+Лист2!BX15+Лист2!CC15+Лист2!CH15</f>
        <v>1181921.5</v>
      </c>
      <c r="H15" s="19">
        <f>Лист2!C15</f>
        <v>786117.7600000001</v>
      </c>
      <c r="I15" s="18">
        <f t="shared" si="3"/>
        <v>66.51184194550993</v>
      </c>
      <c r="J15" s="18">
        <f t="shared" si="4"/>
        <v>38.52951820810666</v>
      </c>
      <c r="K15" s="17">
        <v>6273150.06</v>
      </c>
      <c r="L15" s="17">
        <v>3744696.08</v>
      </c>
      <c r="M15" s="18">
        <f t="shared" si="5"/>
        <v>59.69403001974418</v>
      </c>
      <c r="N15" s="20">
        <v>1607500</v>
      </c>
      <c r="O15" s="20">
        <v>1205649</v>
      </c>
      <c r="P15" s="18">
        <f t="shared" si="6"/>
        <v>75.0014930015552</v>
      </c>
      <c r="Q15" s="20">
        <v>396280</v>
      </c>
      <c r="R15" s="20">
        <v>396280</v>
      </c>
      <c r="S15" s="18">
        <f t="shared" si="11"/>
        <v>100</v>
      </c>
      <c r="T15" s="17">
        <v>17094.2</v>
      </c>
      <c r="U15" s="17">
        <v>-80405.8</v>
      </c>
      <c r="V15" s="18">
        <f t="shared" si="7"/>
        <v>-470.3688970528015</v>
      </c>
      <c r="W15" s="22"/>
      <c r="X15" s="22"/>
      <c r="Y15" s="23"/>
      <c r="Z15" s="24">
        <v>8850301.26</v>
      </c>
      <c r="AA15" s="24">
        <v>4939319.45</v>
      </c>
      <c r="AB15" s="25">
        <f t="shared" si="8"/>
        <v>55.80961941175775</v>
      </c>
      <c r="AC15" s="26">
        <f t="shared" si="9"/>
        <v>-519757</v>
      </c>
      <c r="AD15" s="26">
        <f t="shared" si="10"/>
        <v>-488911.41000000015</v>
      </c>
      <c r="AE15" s="26">
        <v>657695.38</v>
      </c>
      <c r="AF15" s="27">
        <v>168783.97</v>
      </c>
    </row>
    <row r="16" spans="1:32" ht="19.5" customHeight="1">
      <c r="A16" s="16" t="s">
        <v>28</v>
      </c>
      <c r="B16" s="17">
        <f t="shared" si="0"/>
        <v>6492094.75</v>
      </c>
      <c r="C16" s="17">
        <f t="shared" si="1"/>
        <v>3819401.8</v>
      </c>
      <c r="D16" s="18">
        <f t="shared" si="2"/>
        <v>58.83157820517022</v>
      </c>
      <c r="E16" s="17"/>
      <c r="F16" s="17">
        <f>Лист2!B16</f>
        <v>1341500</v>
      </c>
      <c r="G16" s="19">
        <f>Лист2!F16+Лист2!K16+Лист2!P16+Лист2!U16+Лист2!Z16+Лист2!AE16+Лист2!AJ16+Лист2!AO16+Лист2!AT16+Лист2!AY16+Лист2!BD16+Лист2!BI16+Лист2!BN16+Лист2!BS16+Лист2!BX16+Лист2!CC16+Лист2!CH16</f>
        <v>762818.0800000001</v>
      </c>
      <c r="H16" s="19">
        <f>Лист2!C16</f>
        <v>632743.0499999999</v>
      </c>
      <c r="I16" s="18">
        <f t="shared" si="3"/>
        <v>82.94809294504397</v>
      </c>
      <c r="J16" s="18">
        <f t="shared" si="4"/>
        <v>47.16683190458441</v>
      </c>
      <c r="K16" s="17">
        <v>5106609.23</v>
      </c>
      <c r="L16" s="17">
        <v>3142673.23</v>
      </c>
      <c r="M16" s="18">
        <f t="shared" si="5"/>
        <v>61.54129067753241</v>
      </c>
      <c r="N16" s="20">
        <v>872000</v>
      </c>
      <c r="O16" s="20">
        <v>654012</v>
      </c>
      <c r="P16" s="18">
        <f t="shared" si="6"/>
        <v>75.00137614678899</v>
      </c>
      <c r="Q16" s="20">
        <v>360900</v>
      </c>
      <c r="R16" s="20">
        <v>140000</v>
      </c>
      <c r="S16" s="18">
        <f t="shared" si="11"/>
        <v>38.791909116098644</v>
      </c>
      <c r="T16" s="17">
        <v>43985.52</v>
      </c>
      <c r="U16" s="17">
        <v>43985.52</v>
      </c>
      <c r="V16" s="18">
        <f t="shared" si="7"/>
        <v>100</v>
      </c>
      <c r="W16" s="22"/>
      <c r="X16" s="23"/>
      <c r="Y16" s="23"/>
      <c r="Z16" s="24">
        <v>7077228.75</v>
      </c>
      <c r="AA16" s="24">
        <v>4239297.9</v>
      </c>
      <c r="AB16" s="25">
        <f t="shared" si="8"/>
        <v>59.9005352200888</v>
      </c>
      <c r="AC16" s="26">
        <f t="shared" si="9"/>
        <v>-585134</v>
      </c>
      <c r="AD16" s="26">
        <f t="shared" si="10"/>
        <v>-419896.10000000056</v>
      </c>
      <c r="AE16" s="26">
        <v>585134.62</v>
      </c>
      <c r="AF16" s="27">
        <v>165238.52</v>
      </c>
    </row>
    <row r="17" spans="1:32" ht="20.25" customHeight="1">
      <c r="A17" s="16" t="s">
        <v>29</v>
      </c>
      <c r="B17" s="17">
        <f t="shared" si="0"/>
        <v>29767910.650000002</v>
      </c>
      <c r="C17" s="17">
        <f t="shared" si="1"/>
        <v>13813990.120000001</v>
      </c>
      <c r="D17" s="18">
        <f t="shared" si="2"/>
        <v>46.40564224483118</v>
      </c>
      <c r="E17" s="17"/>
      <c r="F17" s="17">
        <f>Лист2!B17</f>
        <v>5997900</v>
      </c>
      <c r="G17" s="19">
        <f>Лист2!F17+Лист2!K17+Лист2!P17+Лист2!U17+Лист2!Z17+Лист2!AE17+Лист2!AJ17+Лист2!AO17+Лист2!AT17+Лист2!AY17+Лист2!BD17+Лист2!BI17+Лист2!BN17+Лист2!BS17+Лист2!BX17+Лист2!CC17+Лист2!CH17</f>
        <v>3303030.05</v>
      </c>
      <c r="H17" s="19">
        <f>Лист2!C17</f>
        <v>1934591.18</v>
      </c>
      <c r="I17" s="18">
        <f t="shared" si="3"/>
        <v>58.57019617487283</v>
      </c>
      <c r="J17" s="18">
        <f t="shared" si="4"/>
        <v>32.25447539972323</v>
      </c>
      <c r="K17" s="17">
        <v>23630366.85</v>
      </c>
      <c r="L17" s="17">
        <v>11739755.14</v>
      </c>
      <c r="M17" s="18">
        <f t="shared" si="5"/>
        <v>49.68079934823356</v>
      </c>
      <c r="N17" s="20">
        <v>3641700</v>
      </c>
      <c r="O17" s="20">
        <v>2731329</v>
      </c>
      <c r="P17" s="18">
        <f t="shared" si="6"/>
        <v>75.00148282395584</v>
      </c>
      <c r="Q17" s="20">
        <v>1656096</v>
      </c>
      <c r="R17" s="20">
        <v>1656096</v>
      </c>
      <c r="S17" s="18">
        <f t="shared" si="11"/>
        <v>100</v>
      </c>
      <c r="T17" s="17">
        <v>139643.8</v>
      </c>
      <c r="U17" s="17">
        <v>139643.8</v>
      </c>
      <c r="V17" s="18">
        <f t="shared" si="7"/>
        <v>100</v>
      </c>
      <c r="W17" s="22"/>
      <c r="X17" s="22"/>
      <c r="Y17" s="23"/>
      <c r="Z17" s="24">
        <v>31069848.65</v>
      </c>
      <c r="AA17" s="24">
        <v>15006162.16</v>
      </c>
      <c r="AB17" s="25">
        <f t="shared" si="8"/>
        <v>48.29815017460666</v>
      </c>
      <c r="AC17" s="26">
        <f t="shared" si="9"/>
        <v>-1301937.9999999963</v>
      </c>
      <c r="AD17" s="26">
        <f t="shared" si="10"/>
        <v>-1192172.039999999</v>
      </c>
      <c r="AE17" s="26">
        <v>1301938.51</v>
      </c>
      <c r="AF17" s="27">
        <v>109766.47</v>
      </c>
    </row>
    <row r="18" spans="1:32" ht="18.75" customHeight="1">
      <c r="A18" s="16" t="s">
        <v>30</v>
      </c>
      <c r="B18" s="17">
        <f t="shared" si="0"/>
        <v>12433693.19</v>
      </c>
      <c r="C18" s="17">
        <f>H18+L18+U18+X18</f>
        <v>6476487.52</v>
      </c>
      <c r="D18" s="18">
        <f t="shared" si="2"/>
        <v>52.08820437365159</v>
      </c>
      <c r="E18" s="17"/>
      <c r="F18" s="17">
        <f>Лист2!B18</f>
        <v>3058900</v>
      </c>
      <c r="G18" s="19">
        <f>Лист2!F18+Лист2!K18+Лист2!P18+Лист2!U18+Лист2!Z18+Лист2!AE18+Лист2!AJ18+Лист2!AO18+Лист2!AT18+Лист2!AY18+Лист2!BD18+Лист2!BI18+Лист2!BN18+Лист2!BS18+Лист2!BX18+Лист2!CC18+Лист2!CH18</f>
        <v>1828761.39</v>
      </c>
      <c r="H18" s="19">
        <f>Лист2!C18</f>
        <v>1145888.42</v>
      </c>
      <c r="I18" s="18">
        <f t="shared" si="3"/>
        <v>62.65926360136026</v>
      </c>
      <c r="J18" s="18">
        <f t="shared" si="4"/>
        <v>37.46080028768512</v>
      </c>
      <c r="K18" s="17">
        <v>9366506.09</v>
      </c>
      <c r="L18" s="17">
        <v>5322312</v>
      </c>
      <c r="M18" s="18">
        <f t="shared" si="5"/>
        <v>56.82281043603101</v>
      </c>
      <c r="N18" s="20">
        <v>2428600</v>
      </c>
      <c r="O18" s="20">
        <v>1821483</v>
      </c>
      <c r="P18" s="18">
        <f t="shared" si="6"/>
        <v>75.00135880754344</v>
      </c>
      <c r="Q18" s="20">
        <v>372900</v>
      </c>
      <c r="R18" s="20">
        <v>300000</v>
      </c>
      <c r="S18" s="18">
        <f t="shared" si="11"/>
        <v>80.45052292839904</v>
      </c>
      <c r="T18" s="17">
        <v>8287.1</v>
      </c>
      <c r="U18" s="17">
        <v>8287.1</v>
      </c>
      <c r="V18" s="18">
        <f t="shared" si="7"/>
        <v>100</v>
      </c>
      <c r="W18" s="22"/>
      <c r="X18" s="17"/>
      <c r="Y18" s="23"/>
      <c r="Z18" s="24">
        <v>12844048.49</v>
      </c>
      <c r="AA18" s="24">
        <v>6786429.21</v>
      </c>
      <c r="AB18" s="25">
        <f t="shared" si="8"/>
        <v>52.83715033685613</v>
      </c>
      <c r="AC18" s="26">
        <f t="shared" si="9"/>
        <v>-410355.30000000075</v>
      </c>
      <c r="AD18" s="26">
        <f t="shared" si="10"/>
        <v>-309941.6900000004</v>
      </c>
      <c r="AE18" s="26">
        <v>492082.43</v>
      </c>
      <c r="AF18" s="27">
        <v>182140.74</v>
      </c>
    </row>
    <row r="19" spans="1:32" ht="20.25" customHeight="1">
      <c r="A19" s="28" t="s">
        <v>31</v>
      </c>
      <c r="B19" s="29">
        <f>SUM(B10:B18)</f>
        <v>107177739.04</v>
      </c>
      <c r="C19" s="29">
        <f>C10+C11+C12+C13+C14+C15+C16+C17+C18</f>
        <v>55299953.97</v>
      </c>
      <c r="D19" s="22">
        <f t="shared" si="2"/>
        <v>51.596492392288106</v>
      </c>
      <c r="E19" s="29">
        <f>SUM(E10:E18)</f>
        <v>0</v>
      </c>
      <c r="F19" s="29">
        <f>SUM(F10:F18)</f>
        <v>21588600</v>
      </c>
      <c r="G19" s="30">
        <f>G10+G11+G12+G13+G14+G15+G16+G17+G18</f>
        <v>12983820.32</v>
      </c>
      <c r="H19" s="30">
        <f>Лист2!C19</f>
        <v>8016999.759999999</v>
      </c>
      <c r="I19" s="22">
        <f t="shared" si="3"/>
        <v>61.746077521196</v>
      </c>
      <c r="J19" s="22">
        <f t="shared" si="4"/>
        <v>37.13533883623764</v>
      </c>
      <c r="K19" s="29">
        <f>SUM(K10:K18)</f>
        <v>84699564.83000001</v>
      </c>
      <c r="L19" s="29">
        <f>SUM(L10:L18)</f>
        <v>46610680</v>
      </c>
      <c r="M19" s="22">
        <f t="shared" si="5"/>
        <v>55.03060150728285</v>
      </c>
      <c r="N19" s="31">
        <f>SUM(N10:N18)</f>
        <v>15098800</v>
      </c>
      <c r="O19" s="32">
        <f>SUM(O10:O18)</f>
        <v>11324322</v>
      </c>
      <c r="P19" s="22">
        <f t="shared" si="6"/>
        <v>75.00147031552177</v>
      </c>
      <c r="Q19" s="32">
        <f>SUM(Q10:Q18)</f>
        <v>6401266</v>
      </c>
      <c r="R19" s="32">
        <f>SUM(R10:R18)</f>
        <v>5146376</v>
      </c>
      <c r="S19" s="22">
        <f t="shared" si="11"/>
        <v>80.39622162241031</v>
      </c>
      <c r="T19" s="29">
        <f>SUM(T10:T18)</f>
        <v>889574.2099999998</v>
      </c>
      <c r="U19" s="29">
        <f>SUM(U10:U18)</f>
        <v>672274.2099999998</v>
      </c>
      <c r="V19" s="22">
        <f t="shared" si="7"/>
        <v>75.57258320247391</v>
      </c>
      <c r="W19" s="29">
        <f>W10+W11+W12+W13+W14+W15+W16+W17+W18</f>
        <v>0</v>
      </c>
      <c r="X19" s="29">
        <f>X10+X11+X12+X14+X16+X17+X18</f>
        <v>0</v>
      </c>
      <c r="Y19" s="33"/>
      <c r="Z19" s="34">
        <f>SUM(Z10:Z18)</f>
        <v>112805368.13000001</v>
      </c>
      <c r="AA19" s="34">
        <f>SUM(AA10:AA18)</f>
        <v>59465293.48</v>
      </c>
      <c r="AB19" s="25">
        <f t="shared" si="8"/>
        <v>52.71495006467295</v>
      </c>
      <c r="AC19" s="35">
        <f t="shared" si="9"/>
        <v>-5627629.090000004</v>
      </c>
      <c r="AD19" s="35">
        <f t="shared" si="10"/>
        <v>-4165339.509999998</v>
      </c>
      <c r="AE19" s="35">
        <f>SUM(AE10:AE18)</f>
        <v>6094948.529999999</v>
      </c>
      <c r="AF19" s="35">
        <f>AF10+AF11+AF12+AF13+AF14+AF15+AF16+AF17+AF18</f>
        <v>1929609.0199999998</v>
      </c>
    </row>
    <row r="20" spans="1:32" ht="21" customHeight="1">
      <c r="A20" s="16" t="s">
        <v>32</v>
      </c>
      <c r="B20" s="17">
        <f>K20+T20+W20+F20</f>
        <v>487200321.93</v>
      </c>
      <c r="C20" s="17">
        <f>H20+L20+X20+Y20</f>
        <v>302320455.28999996</v>
      </c>
      <c r="D20" s="18">
        <f t="shared" si="2"/>
        <v>62.052597603463155</v>
      </c>
      <c r="E20" s="17"/>
      <c r="F20" s="17">
        <f>F48</f>
        <v>75152100</v>
      </c>
      <c r="G20" s="17">
        <f>G48</f>
        <v>48289687.82000001</v>
      </c>
      <c r="H20" s="17">
        <f>H48</f>
        <v>54435332.39000001</v>
      </c>
      <c r="I20" s="18">
        <f t="shared" si="3"/>
        <v>112.72661896864588</v>
      </c>
      <c r="J20" s="18">
        <f t="shared" si="4"/>
        <v>72.43354795142119</v>
      </c>
      <c r="K20" s="17">
        <v>438384220.35</v>
      </c>
      <c r="L20" s="17">
        <v>274221121.32</v>
      </c>
      <c r="M20" s="18">
        <f t="shared" si="5"/>
        <v>62.552689761749534</v>
      </c>
      <c r="N20" s="20">
        <v>25515600</v>
      </c>
      <c r="O20" s="36">
        <v>19136700</v>
      </c>
      <c r="P20" s="18">
        <f t="shared" si="6"/>
        <v>75</v>
      </c>
      <c r="Q20" s="20"/>
      <c r="R20" s="36"/>
      <c r="S20" s="18"/>
      <c r="T20" s="17"/>
      <c r="U20" s="20"/>
      <c r="V20" s="22"/>
      <c r="W20" s="17">
        <v>-26335998.42</v>
      </c>
      <c r="X20" s="37">
        <v>-26335998.42</v>
      </c>
      <c r="Y20" s="23"/>
      <c r="Z20" s="24">
        <v>525317811.99</v>
      </c>
      <c r="AA20" s="24">
        <v>333427309.96</v>
      </c>
      <c r="AB20" s="38">
        <f t="shared" si="8"/>
        <v>63.471540912903045</v>
      </c>
      <c r="AC20" s="26">
        <f t="shared" si="9"/>
        <v>-38117490.06</v>
      </c>
      <c r="AD20" s="26">
        <f t="shared" si="10"/>
        <v>-31106854.670000017</v>
      </c>
      <c r="AE20" s="26">
        <v>38477001.65</v>
      </c>
      <c r="AF20" s="26">
        <v>41029112.15</v>
      </c>
    </row>
    <row r="21" spans="1:32" ht="30.75" customHeight="1">
      <c r="A21" s="28" t="s">
        <v>33</v>
      </c>
      <c r="B21" s="29">
        <f>F21+K21+T21+W21</f>
        <v>503615247.82</v>
      </c>
      <c r="C21" s="29">
        <f>H21+L21+U21+X21</f>
        <v>307938797.28999996</v>
      </c>
      <c r="D21" s="22">
        <f t="shared" si="2"/>
        <v>61.14564613025023</v>
      </c>
      <c r="E21" s="29"/>
      <c r="F21" s="29">
        <f>F19+F20</f>
        <v>96740700</v>
      </c>
      <c r="G21" s="29">
        <f>SUM(G19:G20)</f>
        <v>61273508.14000001</v>
      </c>
      <c r="H21" s="29">
        <f>SUM(H19:H20)</f>
        <v>62452332.150000006</v>
      </c>
      <c r="I21" s="22">
        <f t="shared" si="3"/>
        <v>101.923872234158</v>
      </c>
      <c r="J21" s="22">
        <f t="shared" si="4"/>
        <v>64.55641953179996</v>
      </c>
      <c r="K21" s="29">
        <f>K20-6063248.32</f>
        <v>432320972.03000003</v>
      </c>
      <c r="L21" s="39">
        <f>L20-3070931.97</f>
        <v>271150189.34999996</v>
      </c>
      <c r="M21" s="22">
        <f t="shared" si="5"/>
        <v>62.71964741307624</v>
      </c>
      <c r="N21" s="31">
        <f>N20</f>
        <v>25515600</v>
      </c>
      <c r="O21" s="31">
        <f>O20</f>
        <v>19136700</v>
      </c>
      <c r="P21" s="22">
        <f t="shared" si="6"/>
        <v>75</v>
      </c>
      <c r="Q21" s="31"/>
      <c r="R21" s="31">
        <f>R20</f>
        <v>0</v>
      </c>
      <c r="S21" s="22">
        <v>0</v>
      </c>
      <c r="T21" s="29">
        <f>T19</f>
        <v>889574.2099999998</v>
      </c>
      <c r="U21" s="29">
        <f>U19+U20</f>
        <v>672274.2099999998</v>
      </c>
      <c r="V21" s="22">
        <f>U21/T21*100</f>
        <v>75.57258320247391</v>
      </c>
      <c r="W21" s="29">
        <f>W20</f>
        <v>-26335998.42</v>
      </c>
      <c r="X21" s="40">
        <f>X20</f>
        <v>-26335998.42</v>
      </c>
      <c r="Y21" s="33">
        <f>Y20</f>
        <v>0</v>
      </c>
      <c r="Z21" s="34">
        <f>Z19+Z20-K19-6063248.32</f>
        <v>547360366.9699999</v>
      </c>
      <c r="AA21" s="29">
        <f>AA19+AA20-L19-3070931.97</f>
        <v>343210991.46999997</v>
      </c>
      <c r="AB21" s="25">
        <f t="shared" si="8"/>
        <v>62.702930679818635</v>
      </c>
      <c r="AC21" s="35">
        <f t="shared" si="9"/>
        <v>-43745119.14999992</v>
      </c>
      <c r="AD21" s="35">
        <f t="shared" si="10"/>
        <v>-35272194.18000001</v>
      </c>
      <c r="AE21" s="35">
        <f>AE19+AE20</f>
        <v>44571950.18</v>
      </c>
      <c r="AF21" s="35">
        <f>AF19+AF20</f>
        <v>42958721.17</v>
      </c>
    </row>
    <row r="22" spans="1:32" ht="18" customHeight="1">
      <c r="A22" s="41"/>
      <c r="B22" s="42"/>
      <c r="C22" s="43"/>
      <c r="D22" s="44"/>
      <c r="E22" s="44"/>
      <c r="F22" s="42"/>
      <c r="G22" s="43"/>
      <c r="H22" s="43"/>
      <c r="I22" s="44"/>
      <c r="J22" s="45"/>
      <c r="K22" s="46"/>
      <c r="L22" s="47"/>
      <c r="M22" s="44"/>
      <c r="N22" s="46"/>
      <c r="O22" s="48"/>
      <c r="P22" s="44"/>
      <c r="Q22" s="46"/>
      <c r="R22" s="48"/>
      <c r="S22" s="44"/>
      <c r="T22" s="49"/>
      <c r="U22" s="49"/>
      <c r="V22" s="44"/>
      <c r="W22" s="43" t="s">
        <v>34</v>
      </c>
      <c r="X22" s="43"/>
      <c r="Y22" s="43"/>
      <c r="Z22" s="50"/>
      <c r="AA22" s="51"/>
      <c r="AB22" s="52"/>
      <c r="AC22" s="53"/>
      <c r="AD22" s="54"/>
      <c r="AE22" s="53"/>
      <c r="AF22" s="53"/>
    </row>
    <row r="23" spans="1:32" ht="17.25" customHeight="1">
      <c r="A23" s="55"/>
      <c r="B23" s="56" t="s">
        <v>35</v>
      </c>
      <c r="C23" s="56"/>
      <c r="D23" s="56"/>
      <c r="E23" s="56" t="s">
        <v>36</v>
      </c>
      <c r="F23" s="56"/>
      <c r="G23" s="57"/>
      <c r="H23" s="57"/>
      <c r="I23" s="44"/>
      <c r="J23" s="44"/>
      <c r="K23" s="44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"/>
    </row>
    <row r="24" spans="1:32" ht="15" customHeight="1">
      <c r="A24" s="154" t="s">
        <v>37</v>
      </c>
      <c r="B24" s="154"/>
      <c r="C24" s="154"/>
      <c r="D24" s="154"/>
      <c r="E24" s="59">
        <f>SUM(E25:E33)</f>
        <v>60926742.04000001</v>
      </c>
      <c r="F24" s="59">
        <f>SUM(F25:F33)</f>
        <v>65613600</v>
      </c>
      <c r="G24" s="59">
        <f>SUM(G25:G33)</f>
        <v>41201078.370000005</v>
      </c>
      <c r="H24" s="59">
        <f>SUM(H25:H33)</f>
        <v>47430926.42000001</v>
      </c>
      <c r="I24" s="60">
        <f>H24/G24*100</f>
        <v>115.1205946457367</v>
      </c>
      <c r="J24" s="61">
        <f aca="true" t="shared" si="12" ref="J24:J37">H24/F24*100</f>
        <v>72.28825490447105</v>
      </c>
      <c r="K24" s="62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"/>
    </row>
    <row r="25" spans="1:32" ht="15" customHeight="1">
      <c r="A25" s="155" t="s">
        <v>38</v>
      </c>
      <c r="B25" s="155"/>
      <c r="C25" s="155"/>
      <c r="D25" s="155"/>
      <c r="E25" s="26">
        <v>46237654.7</v>
      </c>
      <c r="F25" s="26">
        <v>49967800</v>
      </c>
      <c r="G25" s="63">
        <v>30682707.29</v>
      </c>
      <c r="H25" s="64">
        <v>36844542.25</v>
      </c>
      <c r="I25" s="65">
        <f>H25/G25*100</f>
        <v>120.08243569174304</v>
      </c>
      <c r="J25" s="18">
        <f t="shared" si="12"/>
        <v>73.73657085162844</v>
      </c>
      <c r="K25" s="6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24" customHeight="1">
      <c r="A26" s="156" t="s">
        <v>39</v>
      </c>
      <c r="B26" s="156"/>
      <c r="C26" s="156"/>
      <c r="D26" s="156"/>
      <c r="E26" s="26">
        <v>3420572.95</v>
      </c>
      <c r="F26" s="26">
        <v>3298800</v>
      </c>
      <c r="G26" s="63">
        <v>2537147.25</v>
      </c>
      <c r="H26" s="64">
        <v>2314651.52</v>
      </c>
      <c r="I26" s="65">
        <f>H26/G26*100</f>
        <v>91.23047627606164</v>
      </c>
      <c r="J26" s="18">
        <f t="shared" si="12"/>
        <v>70.16647023159936</v>
      </c>
      <c r="K26" s="6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24" customHeight="1">
      <c r="A27" s="157" t="s">
        <v>40</v>
      </c>
      <c r="B27" s="157"/>
      <c r="C27" s="157"/>
      <c r="D27" s="157"/>
      <c r="E27" s="26"/>
      <c r="F27" s="26">
        <v>1469000</v>
      </c>
      <c r="G27" s="66">
        <v>0</v>
      </c>
      <c r="H27" s="64">
        <v>1112277.07</v>
      </c>
      <c r="I27" s="65"/>
      <c r="J27" s="18">
        <f t="shared" si="12"/>
        <v>75.7166147038802</v>
      </c>
      <c r="K27" s="6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>
      <c r="A28" s="155" t="s">
        <v>41</v>
      </c>
      <c r="B28" s="155"/>
      <c r="C28" s="155"/>
      <c r="D28" s="155"/>
      <c r="E28" s="26">
        <v>4180908.3</v>
      </c>
      <c r="F28" s="26">
        <v>3690000</v>
      </c>
      <c r="G28" s="63">
        <v>2985410.81</v>
      </c>
      <c r="H28" s="64">
        <v>2791692.07</v>
      </c>
      <c r="I28" s="65">
        <f aca="true" t="shared" si="13" ref="I28:I46">H28/G28*100</f>
        <v>93.5111529927099</v>
      </c>
      <c r="J28" s="18">
        <f t="shared" si="12"/>
        <v>75.65561165311652</v>
      </c>
      <c r="K28" s="6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 customHeight="1">
      <c r="A29" s="155" t="s">
        <v>42</v>
      </c>
      <c r="B29" s="155"/>
      <c r="C29" s="155"/>
      <c r="D29" s="155"/>
      <c r="E29" s="26">
        <v>2787527.51</v>
      </c>
      <c r="F29" s="26">
        <v>2863000</v>
      </c>
      <c r="G29" s="63">
        <v>2713267.52</v>
      </c>
      <c r="H29" s="64">
        <v>2107312.13</v>
      </c>
      <c r="I29" s="65">
        <f t="shared" si="13"/>
        <v>77.66695006911813</v>
      </c>
      <c r="J29" s="18">
        <f t="shared" si="12"/>
        <v>73.60503422982885</v>
      </c>
      <c r="K29" s="6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26.25" customHeight="1">
      <c r="A30" s="156" t="s">
        <v>43</v>
      </c>
      <c r="B30" s="156"/>
      <c r="C30" s="156"/>
      <c r="D30" s="156"/>
      <c r="E30" s="26">
        <v>15416.38</v>
      </c>
      <c r="F30" s="26">
        <v>115000</v>
      </c>
      <c r="G30" s="63">
        <v>15416.38</v>
      </c>
      <c r="H30" s="64">
        <v>18828.05</v>
      </c>
      <c r="I30" s="65">
        <f t="shared" si="13"/>
        <v>122.1301628527579</v>
      </c>
      <c r="J30" s="18">
        <f t="shared" si="12"/>
        <v>16.372217391304346</v>
      </c>
      <c r="K30" s="6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 customHeight="1">
      <c r="A31" s="155" t="s">
        <v>44</v>
      </c>
      <c r="B31" s="155"/>
      <c r="C31" s="155"/>
      <c r="D31" s="155"/>
      <c r="E31" s="26">
        <v>1734024.07</v>
      </c>
      <c r="F31" s="26">
        <v>1610000</v>
      </c>
      <c r="G31" s="63">
        <v>672651.9</v>
      </c>
      <c r="H31" s="64">
        <v>294886.09</v>
      </c>
      <c r="I31" s="65">
        <f t="shared" si="13"/>
        <v>43.839330566077344</v>
      </c>
      <c r="J31" s="18">
        <f t="shared" si="12"/>
        <v>18.315906211180124</v>
      </c>
      <c r="K31" s="6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 customHeight="1">
      <c r="A32" s="155" t="s">
        <v>45</v>
      </c>
      <c r="B32" s="155"/>
      <c r="C32" s="155"/>
      <c r="D32" s="155"/>
      <c r="E32" s="26">
        <v>866155</v>
      </c>
      <c r="F32" s="26">
        <v>700000</v>
      </c>
      <c r="G32" s="63">
        <v>446013</v>
      </c>
      <c r="H32" s="64">
        <v>252050</v>
      </c>
      <c r="I32" s="65">
        <f t="shared" si="13"/>
        <v>56.51180570969905</v>
      </c>
      <c r="J32" s="18">
        <f t="shared" si="12"/>
        <v>36.00714285714286</v>
      </c>
      <c r="K32" s="6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 customHeight="1">
      <c r="A33" s="155" t="s">
        <v>46</v>
      </c>
      <c r="B33" s="155"/>
      <c r="C33" s="155"/>
      <c r="D33" s="155"/>
      <c r="E33" s="26">
        <v>1684483.13</v>
      </c>
      <c r="F33" s="26">
        <v>1900000</v>
      </c>
      <c r="G33" s="63">
        <v>1148464.22</v>
      </c>
      <c r="H33" s="64">
        <v>1694687.24</v>
      </c>
      <c r="I33" s="65">
        <f t="shared" si="13"/>
        <v>147.56116999448184</v>
      </c>
      <c r="J33" s="18">
        <f t="shared" si="12"/>
        <v>89.1940652631579</v>
      </c>
      <c r="K33" s="6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 customHeight="1">
      <c r="A34" s="154" t="s">
        <v>47</v>
      </c>
      <c r="B34" s="154"/>
      <c r="C34" s="154"/>
      <c r="D34" s="154"/>
      <c r="E34" s="35">
        <f>SUM(E35:E47)</f>
        <v>10581995.78</v>
      </c>
      <c r="F34" s="35">
        <f>SUM(F35:F47)</f>
        <v>9538500</v>
      </c>
      <c r="G34" s="35">
        <f>SUM(G35:G47)</f>
        <v>7088609.449999999</v>
      </c>
      <c r="H34" s="67">
        <f>SUM(H35:H47)</f>
        <v>7004405.969999999</v>
      </c>
      <c r="I34" s="68">
        <f t="shared" si="13"/>
        <v>98.81212978943282</v>
      </c>
      <c r="J34" s="22">
        <f t="shared" si="12"/>
        <v>73.4329922943859</v>
      </c>
      <c r="K34" s="6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24.75" customHeight="1">
      <c r="A35" s="157" t="s">
        <v>48</v>
      </c>
      <c r="B35" s="157"/>
      <c r="C35" s="157"/>
      <c r="D35" s="157"/>
      <c r="E35" s="26">
        <v>3490</v>
      </c>
      <c r="F35" s="26"/>
      <c r="G35" s="69">
        <v>3490</v>
      </c>
      <c r="H35" s="64"/>
      <c r="I35" s="65">
        <f t="shared" si="13"/>
        <v>0</v>
      </c>
      <c r="J35" s="18"/>
      <c r="K35" s="6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155" t="s">
        <v>49</v>
      </c>
      <c r="B36" s="155"/>
      <c r="C36" s="155"/>
      <c r="D36" s="155"/>
      <c r="E36" s="26">
        <v>5780946.55</v>
      </c>
      <c r="F36" s="26">
        <v>5716000</v>
      </c>
      <c r="G36" s="69">
        <v>3891440.2</v>
      </c>
      <c r="H36" s="64">
        <v>4697332.05</v>
      </c>
      <c r="I36" s="65">
        <f t="shared" si="13"/>
        <v>120.7093468891029</v>
      </c>
      <c r="J36" s="18">
        <f t="shared" si="12"/>
        <v>82.17865727781664</v>
      </c>
      <c r="K36" s="6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 customHeight="1">
      <c r="A37" s="155" t="s">
        <v>50</v>
      </c>
      <c r="B37" s="155"/>
      <c r="C37" s="155"/>
      <c r="D37" s="155"/>
      <c r="E37" s="26">
        <v>380236.91</v>
      </c>
      <c r="F37" s="26">
        <v>334000</v>
      </c>
      <c r="G37" s="69">
        <v>341301.19</v>
      </c>
      <c r="H37" s="64">
        <v>238393.8</v>
      </c>
      <c r="I37" s="65">
        <f t="shared" si="13"/>
        <v>69.84851122259491</v>
      </c>
      <c r="J37" s="18">
        <f t="shared" si="12"/>
        <v>71.37538922155689</v>
      </c>
      <c r="K37" s="6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43.5" customHeight="1">
      <c r="A38" s="157" t="s">
        <v>51</v>
      </c>
      <c r="B38" s="157"/>
      <c r="C38" s="157"/>
      <c r="D38" s="157"/>
      <c r="E38" s="26">
        <v>773.61</v>
      </c>
      <c r="F38" s="26">
        <v>10000</v>
      </c>
      <c r="G38" s="69">
        <v>505.15</v>
      </c>
      <c r="H38" s="64">
        <v>11189.21</v>
      </c>
      <c r="I38" s="65">
        <f t="shared" si="13"/>
        <v>2215.0272196377314</v>
      </c>
      <c r="J38" s="18"/>
      <c r="K38" s="6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 customHeight="1">
      <c r="A39" s="155" t="s">
        <v>52</v>
      </c>
      <c r="B39" s="155"/>
      <c r="C39" s="155"/>
      <c r="D39" s="155"/>
      <c r="E39" s="26">
        <v>59568.82</v>
      </c>
      <c r="F39" s="26">
        <v>100000</v>
      </c>
      <c r="G39" s="69">
        <v>30795.52</v>
      </c>
      <c r="H39" s="64">
        <v>10227.27</v>
      </c>
      <c r="I39" s="65">
        <f t="shared" si="13"/>
        <v>33.21025266012719</v>
      </c>
      <c r="J39" s="18">
        <f>H39/F39*100</f>
        <v>10.22727</v>
      </c>
      <c r="K39" s="6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 customHeight="1">
      <c r="A40" s="155" t="s">
        <v>53</v>
      </c>
      <c r="B40" s="155"/>
      <c r="C40" s="155"/>
      <c r="D40" s="155"/>
      <c r="E40" s="26">
        <v>1741338</v>
      </c>
      <c r="F40" s="26">
        <v>1625000</v>
      </c>
      <c r="G40" s="69">
        <v>870669</v>
      </c>
      <c r="H40" s="64">
        <v>874520.64</v>
      </c>
      <c r="I40" s="65">
        <f t="shared" si="13"/>
        <v>100.4423770686679</v>
      </c>
      <c r="J40" s="18">
        <f>H40/F40*100</f>
        <v>53.816654769230766</v>
      </c>
      <c r="K40" s="6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35.25" customHeight="1">
      <c r="A41" s="157" t="s">
        <v>54</v>
      </c>
      <c r="B41" s="157"/>
      <c r="C41" s="157"/>
      <c r="D41" s="157"/>
      <c r="E41" s="26">
        <v>75093.22</v>
      </c>
      <c r="F41" s="26">
        <v>47100</v>
      </c>
      <c r="G41" s="69">
        <v>6514.1</v>
      </c>
      <c r="H41" s="64">
        <v>32003.92</v>
      </c>
      <c r="I41" s="65">
        <f t="shared" si="13"/>
        <v>491.30225203788694</v>
      </c>
      <c r="J41" s="18">
        <f>H41/F41*100</f>
        <v>67.94887473460722</v>
      </c>
      <c r="K41" s="6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25.5" customHeight="1">
      <c r="A42" s="157" t="s">
        <v>55</v>
      </c>
      <c r="B42" s="157"/>
      <c r="C42" s="157"/>
      <c r="D42" s="157"/>
      <c r="E42" s="26">
        <v>226237.04</v>
      </c>
      <c r="F42" s="26">
        <v>75000</v>
      </c>
      <c r="G42" s="69">
        <v>171668.22</v>
      </c>
      <c r="H42" s="64">
        <v>76254.7</v>
      </c>
      <c r="I42" s="65">
        <f t="shared" si="13"/>
        <v>44.41981165762655</v>
      </c>
      <c r="J42" s="18"/>
      <c r="K42" s="6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 customHeight="1">
      <c r="A43" s="155" t="s">
        <v>56</v>
      </c>
      <c r="B43" s="155"/>
      <c r="C43" s="155"/>
      <c r="D43" s="155"/>
      <c r="E43" s="26">
        <v>365416.6</v>
      </c>
      <c r="F43" s="26">
        <v>400000</v>
      </c>
      <c r="G43" s="69">
        <v>135933.6</v>
      </c>
      <c r="H43" s="64">
        <v>268194</v>
      </c>
      <c r="I43" s="65">
        <f t="shared" si="13"/>
        <v>197.29779833683503</v>
      </c>
      <c r="J43" s="18">
        <f>H43/F43*100</f>
        <v>67.0485</v>
      </c>
      <c r="K43" s="6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 customHeight="1">
      <c r="A44" s="155" t="s">
        <v>57</v>
      </c>
      <c r="B44" s="155"/>
      <c r="C44" s="155"/>
      <c r="D44" s="155"/>
      <c r="E44" s="26">
        <v>952704.37</v>
      </c>
      <c r="F44" s="26">
        <v>470000</v>
      </c>
      <c r="G44" s="69">
        <v>930648.2</v>
      </c>
      <c r="H44" s="64">
        <v>343372.95</v>
      </c>
      <c r="I44" s="65">
        <f t="shared" si="13"/>
        <v>36.89610639122281</v>
      </c>
      <c r="J44" s="18">
        <f>H44/F44*100</f>
        <v>73.05807446808511</v>
      </c>
      <c r="K44" s="6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 customHeight="1">
      <c r="A45" s="155" t="s">
        <v>58</v>
      </c>
      <c r="B45" s="155"/>
      <c r="C45" s="155"/>
      <c r="D45" s="155"/>
      <c r="E45" s="26">
        <v>1030025.66</v>
      </c>
      <c r="F45" s="26">
        <v>761400</v>
      </c>
      <c r="G45" s="69">
        <v>704240.42</v>
      </c>
      <c r="H45" s="64">
        <v>453073.43</v>
      </c>
      <c r="I45" s="65">
        <f t="shared" si="13"/>
        <v>64.33505052152502</v>
      </c>
      <c r="J45" s="18">
        <f>H45/F45*100</f>
        <v>59.50530995534542</v>
      </c>
      <c r="K45" s="6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 customHeight="1">
      <c r="A46" s="155" t="s">
        <v>59</v>
      </c>
      <c r="B46" s="155"/>
      <c r="C46" s="155"/>
      <c r="D46" s="155"/>
      <c r="E46" s="26">
        <v>-33835</v>
      </c>
      <c r="F46" s="26"/>
      <c r="G46" s="69">
        <v>1403.85</v>
      </c>
      <c r="H46" s="64">
        <v>-165</v>
      </c>
      <c r="I46" s="65">
        <f t="shared" si="13"/>
        <v>-11.753392456459025</v>
      </c>
      <c r="J46" s="18"/>
      <c r="K46" s="6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11" ht="15" customHeight="1">
      <c r="A47" s="157" t="s">
        <v>60</v>
      </c>
      <c r="B47" s="157"/>
      <c r="C47" s="157"/>
      <c r="D47" s="157"/>
      <c r="E47" s="26"/>
      <c r="F47" s="26"/>
      <c r="G47" s="26"/>
      <c r="H47" s="64">
        <v>9</v>
      </c>
      <c r="I47" s="65"/>
      <c r="J47" s="18"/>
      <c r="K47" s="62"/>
    </row>
    <row r="48" spans="1:11" ht="15" customHeight="1">
      <c r="A48" s="154" t="s">
        <v>61</v>
      </c>
      <c r="B48" s="154"/>
      <c r="C48" s="154"/>
      <c r="D48" s="154"/>
      <c r="E48" s="70">
        <f>E24+E34</f>
        <v>71508737.82000001</v>
      </c>
      <c r="F48" s="35">
        <f>F24+F34</f>
        <v>75152100</v>
      </c>
      <c r="G48" s="35">
        <f>G24+G34</f>
        <v>48289687.82000001</v>
      </c>
      <c r="H48" s="35">
        <f>H24+H34</f>
        <v>54435332.39000001</v>
      </c>
      <c r="I48" s="68">
        <f>H48/G48*100</f>
        <v>112.72661896864588</v>
      </c>
      <c r="J48" s="22">
        <f>H48/F48*100</f>
        <v>72.43354795142119</v>
      </c>
      <c r="K48" s="62"/>
    </row>
  </sheetData>
  <sheetProtection selectLockedCells="1" selectUnlockedCells="1"/>
  <mergeCells count="44">
    <mergeCell ref="A48:D48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AC5:AD8"/>
    <mergeCell ref="AE5:AF8"/>
    <mergeCell ref="F6:J7"/>
    <mergeCell ref="K6:M8"/>
    <mergeCell ref="N6:S6"/>
    <mergeCell ref="T6:V8"/>
    <mergeCell ref="W6:X8"/>
    <mergeCell ref="Y6:Y8"/>
    <mergeCell ref="N7:P8"/>
    <mergeCell ref="Q7:S8"/>
    <mergeCell ref="B3:AA3"/>
    <mergeCell ref="A5:A9"/>
    <mergeCell ref="B5:D8"/>
    <mergeCell ref="E5:E9"/>
    <mergeCell ref="F5:Y5"/>
    <mergeCell ref="Z5:AB8"/>
    <mergeCell ref="F8:F9"/>
    <mergeCell ref="G8:H8"/>
    <mergeCell ref="I8:J8"/>
  </mergeCells>
  <printOptions/>
  <pageMargins left="0.15763888888888888" right="0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38"/>
  <sheetViews>
    <sheetView zoomScale="82" zoomScaleNormal="82" zoomScaleSheetLayoutView="100" workbookViewId="0" topLeftCell="A7">
      <pane xSplit="3" topLeftCell="BK1" activePane="topRight" state="frozen"/>
      <selection pane="topLeft" activeCell="A7" sqref="A7"/>
      <selection pane="topRight" activeCell="BN9" sqref="BN9"/>
    </sheetView>
  </sheetViews>
  <sheetFormatPr defaultColWidth="9.140625" defaultRowHeight="12.75"/>
  <cols>
    <col min="1" max="1" width="19.00390625" style="0" customWidth="1"/>
    <col min="2" max="2" width="11.00390625" style="0" customWidth="1"/>
    <col min="3" max="3" width="10.8515625" style="0" customWidth="1"/>
    <col min="4" max="4" width="5.7109375" style="0" customWidth="1"/>
    <col min="5" max="5" width="9.00390625" style="0" customWidth="1"/>
    <col min="6" max="6" width="11.140625" style="0" customWidth="1"/>
    <col min="7" max="7" width="11.28125" style="0" customWidth="1"/>
    <col min="8" max="8" width="7.140625" style="0" customWidth="1"/>
    <col min="9" max="9" width="7.7109375" style="0" customWidth="1"/>
    <col min="10" max="10" width="8.8515625" style="0" customWidth="1"/>
    <col min="11" max="11" width="11.00390625" style="0" customWidth="1"/>
    <col min="12" max="12" width="10.8515625" style="0" customWidth="1"/>
    <col min="13" max="13" width="6.421875" style="0" customWidth="1"/>
    <col min="14" max="14" width="6.140625" style="0" customWidth="1"/>
    <col min="15" max="15" width="9.00390625" style="0" customWidth="1"/>
    <col min="16" max="16" width="11.28125" style="0" customWidth="1"/>
    <col min="17" max="17" width="11.57421875" style="0" customWidth="1"/>
    <col min="18" max="18" width="7.8515625" style="0" customWidth="1"/>
    <col min="19" max="19" width="6.140625" style="0" customWidth="1"/>
    <col min="20" max="20" width="9.00390625" style="0" customWidth="1"/>
    <col min="21" max="21" width="11.8515625" style="0" customWidth="1"/>
    <col min="22" max="22" width="11.57421875" style="0" customWidth="1"/>
    <col min="23" max="23" width="8.57421875" style="0" customWidth="1"/>
    <col min="24" max="24" width="5.8515625" style="0" customWidth="1"/>
    <col min="25" max="25" width="9.00390625" style="0" customWidth="1"/>
    <col min="26" max="26" width="12.00390625" style="0" customWidth="1"/>
    <col min="27" max="27" width="10.421875" style="0" customWidth="1"/>
    <col min="28" max="28" width="7.28125" style="0" customWidth="1"/>
    <col min="29" max="29" width="5.28125" style="0" customWidth="1"/>
    <col min="30" max="30" width="8.42187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6.28125" style="0" customWidth="1"/>
    <col min="35" max="35" width="9.421875" style="0" customWidth="1"/>
    <col min="36" max="36" width="10.140625" style="0" customWidth="1"/>
    <col min="37" max="37" width="11.00390625" style="0" customWidth="1"/>
    <col min="38" max="38" width="9.00390625" style="0" customWidth="1"/>
    <col min="39" max="39" width="6.140625" style="0" customWidth="1"/>
    <col min="40" max="40" width="7.421875" style="0" customWidth="1"/>
    <col min="41" max="41" width="9.8515625" style="0" customWidth="1"/>
    <col min="42" max="42" width="9.710937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9.57421875" style="0" customWidth="1"/>
    <col min="47" max="47" width="10.28125" style="0" customWidth="1"/>
    <col min="48" max="48" width="6.57421875" style="0" customWidth="1"/>
    <col min="49" max="49" width="6.421875" style="0" customWidth="1"/>
    <col min="50" max="50" width="7.57421875" style="0" customWidth="1"/>
    <col min="51" max="51" width="9.00390625" style="0" customWidth="1"/>
    <col min="52" max="52" width="8.57421875" style="0" customWidth="1"/>
    <col min="53" max="53" width="7.8515625" style="0" customWidth="1"/>
    <col min="54" max="54" width="6.7109375" style="0" customWidth="1"/>
    <col min="55" max="55" width="7.8515625" style="0" customWidth="1"/>
    <col min="56" max="56" width="10.57421875" style="0" customWidth="1"/>
    <col min="57" max="57" width="11.00390625" style="0" customWidth="1"/>
    <col min="58" max="58" width="8.421875" style="0" customWidth="1"/>
    <col min="59" max="59" width="6.57421875" style="0" customWidth="1"/>
    <col min="60" max="60" width="6.8515625" style="0" customWidth="1"/>
    <col min="61" max="61" width="9.421875" style="0" customWidth="1"/>
    <col min="62" max="62" width="9.8515625" style="0" customWidth="1"/>
    <col min="63" max="63" width="6.57421875" style="0" customWidth="1"/>
    <col min="64" max="64" width="8.00390625" style="0" customWidth="1"/>
    <col min="65" max="65" width="6.57421875" style="0" customWidth="1"/>
    <col min="66" max="66" width="9.710937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8.00390625" style="0" customWidth="1"/>
    <col min="71" max="71" width="10.00390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7.28125" style="0" customWidth="1"/>
    <col min="76" max="76" width="10.00390625" style="0" customWidth="1"/>
    <col min="77" max="77" width="10.140625" style="0" customWidth="1"/>
    <col min="78" max="78" width="7.8515625" style="0" customWidth="1"/>
    <col min="79" max="79" width="8.8515625" style="0" customWidth="1"/>
    <col min="80" max="80" width="6.57421875" style="0" customWidth="1"/>
    <col min="81" max="81" width="10.28125" style="0" customWidth="1"/>
    <col min="82" max="82" width="10.14062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9.7109375" style="0" customWidth="1"/>
    <col min="88" max="88" width="7.28125" style="0" customWidth="1"/>
    <col min="89" max="89" width="7.14062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71"/>
      <c r="AK3" s="71"/>
      <c r="AL3" s="71"/>
      <c r="AM3" s="71"/>
      <c r="AN3" s="72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</row>
    <row r="6" spans="1:89" ht="12.75" customHeight="1">
      <c r="A6" s="159" t="s">
        <v>62</v>
      </c>
      <c r="B6" s="160" t="s">
        <v>1</v>
      </c>
      <c r="C6" s="160"/>
      <c r="D6" s="160"/>
      <c r="E6" s="161" t="s">
        <v>2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</row>
    <row r="7" spans="1:89" ht="72" customHeight="1">
      <c r="A7" s="159"/>
      <c r="B7" s="160"/>
      <c r="C7" s="160"/>
      <c r="D7" s="160"/>
      <c r="E7" s="162" t="s">
        <v>63</v>
      </c>
      <c r="F7" s="162"/>
      <c r="G7" s="162"/>
      <c r="H7" s="162"/>
      <c r="I7" s="162"/>
      <c r="J7" s="162" t="s">
        <v>64</v>
      </c>
      <c r="K7" s="162"/>
      <c r="L7" s="162"/>
      <c r="M7" s="162"/>
      <c r="N7" s="162"/>
      <c r="O7" s="162" t="s">
        <v>42</v>
      </c>
      <c r="P7" s="162"/>
      <c r="Q7" s="162"/>
      <c r="R7" s="162"/>
      <c r="S7" s="162"/>
      <c r="T7" s="159" t="s">
        <v>65</v>
      </c>
      <c r="U7" s="159"/>
      <c r="V7" s="159"/>
      <c r="W7" s="159"/>
      <c r="X7" s="159"/>
      <c r="Y7" s="159" t="s">
        <v>66</v>
      </c>
      <c r="Z7" s="159"/>
      <c r="AA7" s="159"/>
      <c r="AB7" s="159"/>
      <c r="AC7" s="159"/>
      <c r="AD7" s="162" t="s">
        <v>67</v>
      </c>
      <c r="AE7" s="162"/>
      <c r="AF7" s="162"/>
      <c r="AG7" s="162"/>
      <c r="AH7" s="162"/>
      <c r="AI7" s="162" t="s">
        <v>68</v>
      </c>
      <c r="AJ7" s="162"/>
      <c r="AK7" s="162"/>
      <c r="AL7" s="162"/>
      <c r="AM7" s="162"/>
      <c r="AN7" s="162" t="s">
        <v>69</v>
      </c>
      <c r="AO7" s="162"/>
      <c r="AP7" s="162"/>
      <c r="AQ7" s="162"/>
      <c r="AR7" s="162"/>
      <c r="AS7" s="162" t="s">
        <v>70</v>
      </c>
      <c r="AT7" s="162"/>
      <c r="AU7" s="162"/>
      <c r="AV7" s="162"/>
      <c r="AW7" s="162"/>
      <c r="AX7" s="162" t="s">
        <v>71</v>
      </c>
      <c r="AY7" s="162"/>
      <c r="AZ7" s="162"/>
      <c r="BA7" s="162"/>
      <c r="BB7" s="162"/>
      <c r="BC7" s="162" t="s">
        <v>72</v>
      </c>
      <c r="BD7" s="162"/>
      <c r="BE7" s="162"/>
      <c r="BF7" s="162"/>
      <c r="BG7" s="162"/>
      <c r="BH7" s="162" t="s">
        <v>73</v>
      </c>
      <c r="BI7" s="162"/>
      <c r="BJ7" s="162"/>
      <c r="BK7" s="162"/>
      <c r="BL7" s="162"/>
      <c r="BM7" s="162" t="s">
        <v>74</v>
      </c>
      <c r="BN7" s="162"/>
      <c r="BO7" s="162"/>
      <c r="BP7" s="162"/>
      <c r="BQ7" s="162"/>
      <c r="BR7" s="162" t="s">
        <v>75</v>
      </c>
      <c r="BS7" s="162"/>
      <c r="BT7" s="162"/>
      <c r="BU7" s="162"/>
      <c r="BV7" s="162"/>
      <c r="BW7" s="163" t="s">
        <v>76</v>
      </c>
      <c r="BX7" s="163"/>
      <c r="BY7" s="163"/>
      <c r="BZ7" s="163"/>
      <c r="CA7" s="163"/>
      <c r="CB7" s="162" t="s">
        <v>77</v>
      </c>
      <c r="CC7" s="162"/>
      <c r="CD7" s="162"/>
      <c r="CE7" s="162"/>
      <c r="CF7" s="162"/>
      <c r="CG7" s="162" t="s">
        <v>59</v>
      </c>
      <c r="CH7" s="162"/>
      <c r="CI7" s="162"/>
      <c r="CJ7" s="162"/>
      <c r="CK7" s="162"/>
    </row>
    <row r="8" spans="1:89" ht="26.25" customHeight="1">
      <c r="A8" s="159"/>
      <c r="B8" s="162" t="s">
        <v>78</v>
      </c>
      <c r="C8" s="162" t="s">
        <v>15</v>
      </c>
      <c r="D8" s="74"/>
      <c r="E8" s="162" t="s">
        <v>78</v>
      </c>
      <c r="F8" s="162" t="s">
        <v>15</v>
      </c>
      <c r="G8" s="162"/>
      <c r="H8" s="162" t="s">
        <v>79</v>
      </c>
      <c r="I8" s="162"/>
      <c r="J8" s="162" t="s">
        <v>78</v>
      </c>
      <c r="K8" s="162" t="s">
        <v>15</v>
      </c>
      <c r="L8" s="162"/>
      <c r="M8" s="162" t="s">
        <v>79</v>
      </c>
      <c r="N8" s="162"/>
      <c r="O8" s="162" t="s">
        <v>78</v>
      </c>
      <c r="P8" s="162" t="s">
        <v>15</v>
      </c>
      <c r="Q8" s="162"/>
      <c r="R8" s="162" t="s">
        <v>79</v>
      </c>
      <c r="S8" s="162"/>
      <c r="T8" s="162" t="s">
        <v>78</v>
      </c>
      <c r="U8" s="162" t="s">
        <v>15</v>
      </c>
      <c r="V8" s="162"/>
      <c r="W8" s="162" t="s">
        <v>79</v>
      </c>
      <c r="X8" s="162"/>
      <c r="Y8" s="162" t="s">
        <v>78</v>
      </c>
      <c r="Z8" s="162" t="s">
        <v>15</v>
      </c>
      <c r="AA8" s="162"/>
      <c r="AB8" s="159" t="s">
        <v>79</v>
      </c>
      <c r="AC8" s="159"/>
      <c r="AD8" s="162" t="s">
        <v>78</v>
      </c>
      <c r="AE8" s="162" t="s">
        <v>15</v>
      </c>
      <c r="AF8" s="162"/>
      <c r="AG8" s="159" t="s">
        <v>79</v>
      </c>
      <c r="AH8" s="159"/>
      <c r="AI8" s="162" t="s">
        <v>78</v>
      </c>
      <c r="AJ8" s="162" t="s">
        <v>15</v>
      </c>
      <c r="AK8" s="162"/>
      <c r="AL8" s="159" t="s">
        <v>79</v>
      </c>
      <c r="AM8" s="159"/>
      <c r="AN8" s="162" t="s">
        <v>78</v>
      </c>
      <c r="AO8" s="162" t="s">
        <v>15</v>
      </c>
      <c r="AP8" s="162"/>
      <c r="AQ8" s="159" t="s">
        <v>79</v>
      </c>
      <c r="AR8" s="159"/>
      <c r="AS8" s="162" t="s">
        <v>78</v>
      </c>
      <c r="AT8" s="162" t="s">
        <v>15</v>
      </c>
      <c r="AU8" s="162"/>
      <c r="AV8" s="159" t="s">
        <v>79</v>
      </c>
      <c r="AW8" s="159"/>
      <c r="AX8" s="162" t="s">
        <v>78</v>
      </c>
      <c r="AY8" s="162" t="s">
        <v>15</v>
      </c>
      <c r="AZ8" s="162"/>
      <c r="BA8" s="159" t="s">
        <v>79</v>
      </c>
      <c r="BB8" s="159"/>
      <c r="BC8" s="162" t="s">
        <v>78</v>
      </c>
      <c r="BD8" s="162" t="s">
        <v>15</v>
      </c>
      <c r="BE8" s="162"/>
      <c r="BF8" s="159" t="s">
        <v>79</v>
      </c>
      <c r="BG8" s="159"/>
      <c r="BH8" s="162" t="s">
        <v>78</v>
      </c>
      <c r="BI8" s="162" t="s">
        <v>15</v>
      </c>
      <c r="BJ8" s="162"/>
      <c r="BK8" s="159" t="s">
        <v>79</v>
      </c>
      <c r="BL8" s="159"/>
      <c r="BM8" s="162" t="s">
        <v>78</v>
      </c>
      <c r="BN8" s="162" t="s">
        <v>15</v>
      </c>
      <c r="BO8" s="162"/>
      <c r="BP8" s="159" t="s">
        <v>79</v>
      </c>
      <c r="BQ8" s="159"/>
      <c r="BR8" s="162" t="s">
        <v>78</v>
      </c>
      <c r="BS8" s="162" t="s">
        <v>15</v>
      </c>
      <c r="BT8" s="162"/>
      <c r="BU8" s="159" t="s">
        <v>79</v>
      </c>
      <c r="BV8" s="159"/>
      <c r="BW8" s="162" t="s">
        <v>78</v>
      </c>
      <c r="BX8" s="162" t="s">
        <v>15</v>
      </c>
      <c r="BY8" s="162"/>
      <c r="BZ8" s="159" t="s">
        <v>79</v>
      </c>
      <c r="CA8" s="159"/>
      <c r="CB8" s="162" t="s">
        <v>78</v>
      </c>
      <c r="CC8" s="162" t="s">
        <v>15</v>
      </c>
      <c r="CD8" s="162"/>
      <c r="CE8" s="159" t="s">
        <v>79</v>
      </c>
      <c r="CF8" s="159"/>
      <c r="CG8" s="162" t="s">
        <v>78</v>
      </c>
      <c r="CH8" s="162" t="s">
        <v>15</v>
      </c>
      <c r="CI8" s="162"/>
      <c r="CJ8" s="159" t="s">
        <v>79</v>
      </c>
      <c r="CK8" s="159"/>
    </row>
    <row r="9" spans="1:89" ht="66" customHeight="1">
      <c r="A9" s="159"/>
      <c r="B9" s="162"/>
      <c r="C9" s="162"/>
      <c r="D9" s="75" t="s">
        <v>80</v>
      </c>
      <c r="E9" s="162"/>
      <c r="F9" s="13" t="s">
        <v>17</v>
      </c>
      <c r="G9" s="11" t="s">
        <v>18</v>
      </c>
      <c r="H9" s="11" t="s">
        <v>19</v>
      </c>
      <c r="I9" s="11" t="s">
        <v>20</v>
      </c>
      <c r="J9" s="162"/>
      <c r="K9" s="13" t="s">
        <v>17</v>
      </c>
      <c r="L9" s="11" t="s">
        <v>18</v>
      </c>
      <c r="M9" s="11" t="s">
        <v>19</v>
      </c>
      <c r="N9" s="11" t="s">
        <v>20</v>
      </c>
      <c r="O9" s="162"/>
      <c r="P9" s="13" t="s">
        <v>17</v>
      </c>
      <c r="Q9" s="11" t="s">
        <v>18</v>
      </c>
      <c r="R9" s="11" t="s">
        <v>19</v>
      </c>
      <c r="S9" s="11" t="s">
        <v>20</v>
      </c>
      <c r="T9" s="162"/>
      <c r="U9" s="13" t="s">
        <v>17</v>
      </c>
      <c r="V9" s="11" t="s">
        <v>18</v>
      </c>
      <c r="W9" s="11" t="s">
        <v>19</v>
      </c>
      <c r="X9" s="11" t="s">
        <v>20</v>
      </c>
      <c r="Y9" s="162"/>
      <c r="Z9" s="13" t="s">
        <v>17</v>
      </c>
      <c r="AA9" s="11" t="s">
        <v>18</v>
      </c>
      <c r="AB9" s="11" t="s">
        <v>19</v>
      </c>
      <c r="AC9" s="11" t="s">
        <v>20</v>
      </c>
      <c r="AD9" s="162"/>
      <c r="AE9" s="13" t="s">
        <v>17</v>
      </c>
      <c r="AF9" s="11" t="s">
        <v>18</v>
      </c>
      <c r="AG9" s="11" t="s">
        <v>19</v>
      </c>
      <c r="AH9" s="11" t="s">
        <v>20</v>
      </c>
      <c r="AI9" s="162"/>
      <c r="AJ9" s="13" t="s">
        <v>17</v>
      </c>
      <c r="AK9" s="11" t="s">
        <v>18</v>
      </c>
      <c r="AL9" s="11" t="s">
        <v>19</v>
      </c>
      <c r="AM9" s="11" t="s">
        <v>20</v>
      </c>
      <c r="AN9" s="162"/>
      <c r="AO9" s="13" t="s">
        <v>17</v>
      </c>
      <c r="AP9" s="11" t="s">
        <v>18</v>
      </c>
      <c r="AQ9" s="11" t="s">
        <v>19</v>
      </c>
      <c r="AR9" s="11" t="s">
        <v>20</v>
      </c>
      <c r="AS9" s="162"/>
      <c r="AT9" s="13" t="s">
        <v>17</v>
      </c>
      <c r="AU9" s="11" t="s">
        <v>18</v>
      </c>
      <c r="AV9" s="11" t="s">
        <v>19</v>
      </c>
      <c r="AW9" s="11" t="s">
        <v>20</v>
      </c>
      <c r="AX9" s="162"/>
      <c r="AY9" s="13" t="s">
        <v>17</v>
      </c>
      <c r="AZ9" s="11" t="s">
        <v>18</v>
      </c>
      <c r="BA9" s="11" t="s">
        <v>19</v>
      </c>
      <c r="BB9" s="11" t="s">
        <v>20</v>
      </c>
      <c r="BC9" s="162"/>
      <c r="BD9" s="13" t="s">
        <v>17</v>
      </c>
      <c r="BE9" s="11" t="s">
        <v>18</v>
      </c>
      <c r="BF9" s="11" t="s">
        <v>19</v>
      </c>
      <c r="BG9" s="11" t="s">
        <v>20</v>
      </c>
      <c r="BH9" s="162"/>
      <c r="BI9" s="13" t="s">
        <v>17</v>
      </c>
      <c r="BJ9" s="11" t="s">
        <v>18</v>
      </c>
      <c r="BK9" s="11" t="s">
        <v>19</v>
      </c>
      <c r="BL9" s="11" t="s">
        <v>20</v>
      </c>
      <c r="BM9" s="162"/>
      <c r="BN9" s="13" t="s">
        <v>17</v>
      </c>
      <c r="BO9" s="11" t="s">
        <v>18</v>
      </c>
      <c r="BP9" s="11" t="s">
        <v>19</v>
      </c>
      <c r="BQ9" s="11" t="s">
        <v>20</v>
      </c>
      <c r="BR9" s="162"/>
      <c r="BS9" s="13" t="s">
        <v>17</v>
      </c>
      <c r="BT9" s="11" t="s">
        <v>18</v>
      </c>
      <c r="BU9" s="11" t="s">
        <v>19</v>
      </c>
      <c r="BV9" s="11" t="s">
        <v>20</v>
      </c>
      <c r="BW9" s="162"/>
      <c r="BX9" s="13" t="s">
        <v>17</v>
      </c>
      <c r="BY9" s="11" t="s">
        <v>18</v>
      </c>
      <c r="BZ9" s="11" t="s">
        <v>19</v>
      </c>
      <c r="CA9" s="11" t="s">
        <v>20</v>
      </c>
      <c r="CB9" s="162"/>
      <c r="CC9" s="13" t="s">
        <v>17</v>
      </c>
      <c r="CD9" s="11" t="s">
        <v>18</v>
      </c>
      <c r="CE9" s="11" t="s">
        <v>19</v>
      </c>
      <c r="CF9" s="11" t="s">
        <v>20</v>
      </c>
      <c r="CG9" s="162"/>
      <c r="CH9" s="13" t="s">
        <v>17</v>
      </c>
      <c r="CI9" s="11" t="s">
        <v>18</v>
      </c>
      <c r="CJ9" s="11" t="s">
        <v>19</v>
      </c>
      <c r="CK9" s="11" t="s">
        <v>20</v>
      </c>
    </row>
    <row r="10" spans="1:89" s="91" customFormat="1" ht="25.5" customHeight="1">
      <c r="A10" s="76" t="s">
        <v>81</v>
      </c>
      <c r="B10" s="77">
        <f aca="true" t="shared" si="0" ref="B10:B16">E10+O10+T10+Y10+AD10+AI10+AN10+BC10+BM10+CG10+J10+AS10+BR10+BW10+CB10+BH10</f>
        <v>1315500</v>
      </c>
      <c r="C10" s="77">
        <f aca="true" t="shared" si="1" ref="C10:C16">G10+L10+Q10+V10+AA10+AK10+AP10+BE10+BO10+BT10+BY10+CD10+CI10+AF10+BJ10</f>
        <v>555990.0399999999</v>
      </c>
      <c r="D10" s="78">
        <f aca="true" t="shared" si="2" ref="D10:D19">C10/B10*100</f>
        <v>42.26454123907259</v>
      </c>
      <c r="E10" s="79">
        <v>30600</v>
      </c>
      <c r="F10" s="63">
        <v>18887.92</v>
      </c>
      <c r="G10" s="80">
        <v>24620.55</v>
      </c>
      <c r="H10" s="81">
        <f aca="true" t="shared" si="3" ref="H10:H19">G10/F10*100</f>
        <v>130.35077446325482</v>
      </c>
      <c r="I10" s="82">
        <f aca="true" t="shared" si="4" ref="I10:I19">G10/E10*100</f>
        <v>80.45931372549019</v>
      </c>
      <c r="J10" s="83">
        <v>386300</v>
      </c>
      <c r="K10" s="84">
        <v>298944.66</v>
      </c>
      <c r="L10" s="85">
        <v>271053.16</v>
      </c>
      <c r="M10" s="86">
        <f aca="true" t="shared" si="5" ref="M10:M19">L10/K10*100</f>
        <v>90.67001230261145</v>
      </c>
      <c r="N10" s="82">
        <f aca="true" t="shared" si="6" ref="N10:N19">L10/J10*100</f>
        <v>70.16649236344809</v>
      </c>
      <c r="O10" s="83">
        <v>30000</v>
      </c>
      <c r="P10" s="84">
        <v>22322.1</v>
      </c>
      <c r="Q10" s="85">
        <v>22736.4</v>
      </c>
      <c r="R10" s="86">
        <f aca="true" t="shared" si="7" ref="R10:R19">Q10/P10*100</f>
        <v>101.85600817127423</v>
      </c>
      <c r="S10" s="82">
        <f aca="true" t="shared" si="8" ref="S10:S19">Q10/O10*100</f>
        <v>75.788</v>
      </c>
      <c r="T10" s="83">
        <v>150000</v>
      </c>
      <c r="U10" s="63">
        <v>10779.41</v>
      </c>
      <c r="V10" s="80">
        <v>17383.43</v>
      </c>
      <c r="W10" s="82">
        <f aca="true" t="shared" si="9" ref="W10:W19">V10/U10*100</f>
        <v>161.26513417710245</v>
      </c>
      <c r="X10" s="82">
        <f aca="true" t="shared" si="10" ref="X10:X19">V10/T10*100</f>
        <v>11.588953333333334</v>
      </c>
      <c r="Y10" s="83">
        <v>420000</v>
      </c>
      <c r="Z10" s="63">
        <v>215347.64</v>
      </c>
      <c r="AA10" s="80">
        <v>55702.43</v>
      </c>
      <c r="AB10" s="82">
        <f aca="true" t="shared" si="11" ref="AB10:AB19">AA10/Z10*100</f>
        <v>25.86628300175474</v>
      </c>
      <c r="AC10" s="82">
        <f aca="true" t="shared" si="12" ref="AC10:AC19">AA10/Y10*100</f>
        <v>13.262483333333334</v>
      </c>
      <c r="AD10" s="83">
        <v>13000</v>
      </c>
      <c r="AE10" s="87">
        <v>9500</v>
      </c>
      <c r="AF10" s="83">
        <v>1700</v>
      </c>
      <c r="AG10" s="82">
        <f>AF10/AE10*100</f>
        <v>17.894736842105264</v>
      </c>
      <c r="AH10" s="82">
        <f aca="true" t="shared" si="13" ref="AH10:AH16">AF10/AD10*100</f>
        <v>13.076923076923078</v>
      </c>
      <c r="AI10" s="83">
        <v>269000</v>
      </c>
      <c r="AJ10" s="63">
        <v>160353.43</v>
      </c>
      <c r="AK10" s="80">
        <v>150344.1</v>
      </c>
      <c r="AL10" s="82">
        <f aca="true" t="shared" si="14" ref="AL10:AL19">AK10/AJ10*100</f>
        <v>93.7579570327869</v>
      </c>
      <c r="AM10" s="82">
        <f aca="true" t="shared" si="15" ref="AM10:AM19">AK10/AI10*100</f>
        <v>55.89000000000001</v>
      </c>
      <c r="AN10" s="83">
        <v>16600</v>
      </c>
      <c r="AO10" s="63">
        <v>12449.97</v>
      </c>
      <c r="AP10" s="80">
        <v>12449.97</v>
      </c>
      <c r="AQ10" s="82">
        <f>AP10/AO10*100</f>
        <v>100</v>
      </c>
      <c r="AR10" s="82">
        <f>AP10/AN10*100</f>
        <v>74.99981927710843</v>
      </c>
      <c r="AS10" s="82"/>
      <c r="AT10" s="88"/>
      <c r="AU10" s="82"/>
      <c r="AV10" s="82"/>
      <c r="AW10" s="82"/>
      <c r="AX10" s="82"/>
      <c r="AY10" s="88"/>
      <c r="AZ10" s="82"/>
      <c r="BA10" s="82"/>
      <c r="BB10" s="82"/>
      <c r="BC10" s="83"/>
      <c r="BD10" s="89"/>
      <c r="BE10" s="89"/>
      <c r="BF10" s="80"/>
      <c r="BG10" s="80"/>
      <c r="BH10" s="83"/>
      <c r="BI10" s="63"/>
      <c r="BJ10" s="80"/>
      <c r="BK10" s="80"/>
      <c r="BL10" s="82"/>
      <c r="BM10" s="83"/>
      <c r="BN10" s="63"/>
      <c r="BO10" s="80"/>
      <c r="BP10" s="82"/>
      <c r="BQ10" s="82"/>
      <c r="BR10" s="80"/>
      <c r="BS10" s="63"/>
      <c r="BT10" s="80"/>
      <c r="BU10" s="80"/>
      <c r="BV10" s="80"/>
      <c r="BW10" s="83"/>
      <c r="BX10" s="63"/>
      <c r="BY10" s="80"/>
      <c r="BZ10" s="80"/>
      <c r="CA10" s="82">
        <v>0</v>
      </c>
      <c r="CB10" s="83"/>
      <c r="CC10" s="63"/>
      <c r="CD10" s="80"/>
      <c r="CE10" s="80"/>
      <c r="CF10" s="80"/>
      <c r="CG10" s="90"/>
      <c r="CH10" s="63"/>
      <c r="CI10" s="80"/>
      <c r="CJ10" s="80"/>
      <c r="CK10" s="80"/>
    </row>
    <row r="11" spans="1:89" s="99" customFormat="1" ht="24.75" customHeight="1">
      <c r="A11" s="92" t="s">
        <v>82</v>
      </c>
      <c r="B11" s="77">
        <f t="shared" si="0"/>
        <v>1508800</v>
      </c>
      <c r="C11" s="77">
        <f t="shared" si="1"/>
        <v>530957.3</v>
      </c>
      <c r="D11" s="78">
        <f t="shared" si="2"/>
        <v>35.1907012195122</v>
      </c>
      <c r="E11" s="79">
        <v>72000</v>
      </c>
      <c r="F11" s="63">
        <v>41532.12</v>
      </c>
      <c r="G11" s="80">
        <v>62385.33</v>
      </c>
      <c r="H11" s="81">
        <f t="shared" si="3"/>
        <v>150.20983759076108</v>
      </c>
      <c r="I11" s="82">
        <f t="shared" si="4"/>
        <v>86.64629166666667</v>
      </c>
      <c r="J11" s="83">
        <v>503200</v>
      </c>
      <c r="K11" s="84">
        <v>390181.03</v>
      </c>
      <c r="L11" s="85">
        <v>353082.36</v>
      </c>
      <c r="M11" s="86">
        <f t="shared" si="5"/>
        <v>90.49193396203808</v>
      </c>
      <c r="N11" s="82">
        <f t="shared" si="6"/>
        <v>70.16740063593005</v>
      </c>
      <c r="O11" s="83">
        <v>30000</v>
      </c>
      <c r="P11" s="93">
        <v>19722.42</v>
      </c>
      <c r="Q11" s="94">
        <v>21616.79</v>
      </c>
      <c r="R11" s="86">
        <f t="shared" si="7"/>
        <v>109.60516001586014</v>
      </c>
      <c r="S11" s="82">
        <f t="shared" si="8"/>
        <v>72.05596666666668</v>
      </c>
      <c r="T11" s="83">
        <v>300000</v>
      </c>
      <c r="U11" s="63">
        <v>267732.78</v>
      </c>
      <c r="V11" s="80">
        <v>13493.24</v>
      </c>
      <c r="W11" s="82">
        <f t="shared" si="9"/>
        <v>5.039816192847211</v>
      </c>
      <c r="X11" s="82">
        <f t="shared" si="10"/>
        <v>4.497746666666667</v>
      </c>
      <c r="Y11" s="83">
        <v>500000</v>
      </c>
      <c r="Z11" s="95">
        <v>288702.35</v>
      </c>
      <c r="AA11" s="96">
        <v>30906.64</v>
      </c>
      <c r="AB11" s="82">
        <f t="shared" si="11"/>
        <v>10.705364885322203</v>
      </c>
      <c r="AC11" s="82">
        <f t="shared" si="12"/>
        <v>6.181328</v>
      </c>
      <c r="AD11" s="83">
        <v>11000</v>
      </c>
      <c r="AE11" s="87">
        <v>8200</v>
      </c>
      <c r="AF11" s="83">
        <v>4700</v>
      </c>
      <c r="AG11" s="82">
        <f>AF11/AE11*100</f>
        <v>57.3170731707317</v>
      </c>
      <c r="AH11" s="82">
        <f t="shared" si="13"/>
        <v>42.72727272727273</v>
      </c>
      <c r="AI11" s="83">
        <v>92600</v>
      </c>
      <c r="AJ11" s="97">
        <v>65280.51</v>
      </c>
      <c r="AK11" s="98">
        <v>44772.94</v>
      </c>
      <c r="AL11" s="82">
        <f t="shared" si="14"/>
        <v>68.5854629505805</v>
      </c>
      <c r="AM11" s="82">
        <f t="shared" si="15"/>
        <v>48.35090712742981</v>
      </c>
      <c r="AN11" s="83"/>
      <c r="AO11" s="63"/>
      <c r="AP11" s="80"/>
      <c r="AQ11" s="82"/>
      <c r="AR11" s="82"/>
      <c r="AS11" s="82"/>
      <c r="AT11" s="88"/>
      <c r="AU11" s="82"/>
      <c r="AV11" s="82"/>
      <c r="AW11" s="82"/>
      <c r="AX11" s="82"/>
      <c r="AY11" s="88"/>
      <c r="AZ11" s="82"/>
      <c r="BA11" s="82"/>
      <c r="BB11" s="82"/>
      <c r="BC11" s="83"/>
      <c r="BD11" s="63"/>
      <c r="BE11" s="63"/>
      <c r="BF11" s="80"/>
      <c r="BG11" s="80"/>
      <c r="BH11" s="83"/>
      <c r="BI11" s="63">
        <v>10911.16</v>
      </c>
      <c r="BJ11" s="80"/>
      <c r="BK11" s="82"/>
      <c r="BL11" s="82">
        <v>0</v>
      </c>
      <c r="BM11" s="83"/>
      <c r="BN11" s="88"/>
      <c r="BO11" s="82"/>
      <c r="BP11" s="82"/>
      <c r="BQ11" s="82"/>
      <c r="BR11" s="80"/>
      <c r="BS11" s="63"/>
      <c r="BT11" s="80"/>
      <c r="BU11" s="80"/>
      <c r="BV11" s="80"/>
      <c r="BW11" s="83"/>
      <c r="BX11" s="63"/>
      <c r="BY11" s="80"/>
      <c r="BZ11" s="80"/>
      <c r="CA11" s="82">
        <v>0</v>
      </c>
      <c r="CB11" s="83"/>
      <c r="CC11" s="63"/>
      <c r="CD11" s="80"/>
      <c r="CE11" s="80"/>
      <c r="CF11" s="80"/>
      <c r="CG11" s="90"/>
      <c r="CH11" s="63">
        <v>-3000</v>
      </c>
      <c r="CI11" s="80"/>
      <c r="CJ11" s="82"/>
      <c r="CK11" s="80"/>
    </row>
    <row r="12" spans="1:89" s="99" customFormat="1" ht="24.75" customHeight="1">
      <c r="A12" s="92" t="s">
        <v>83</v>
      </c>
      <c r="B12" s="77">
        <f t="shared" si="0"/>
        <v>2290100</v>
      </c>
      <c r="C12" s="77">
        <f t="shared" si="1"/>
        <v>737423.74</v>
      </c>
      <c r="D12" s="78">
        <f t="shared" si="2"/>
        <v>32.20050390812628</v>
      </c>
      <c r="E12" s="100">
        <v>175800</v>
      </c>
      <c r="F12" s="63">
        <v>115944.69</v>
      </c>
      <c r="G12" s="80">
        <v>107503.14</v>
      </c>
      <c r="H12" s="81">
        <f t="shared" si="3"/>
        <v>92.71933022547216</v>
      </c>
      <c r="I12" s="82">
        <f t="shared" si="4"/>
        <v>61.150819112627985</v>
      </c>
      <c r="J12" s="83">
        <v>500700</v>
      </c>
      <c r="K12" s="84">
        <v>388239.82</v>
      </c>
      <c r="L12" s="85">
        <v>351299.2</v>
      </c>
      <c r="M12" s="86">
        <f t="shared" si="5"/>
        <v>90.48510273881747</v>
      </c>
      <c r="N12" s="82">
        <f t="shared" si="6"/>
        <v>70.16161374076293</v>
      </c>
      <c r="O12" s="83">
        <v>360000</v>
      </c>
      <c r="P12" s="93">
        <v>421505.7</v>
      </c>
      <c r="Q12" s="94">
        <v>58098.9</v>
      </c>
      <c r="R12" s="86">
        <f t="shared" si="7"/>
        <v>13.78365701816132</v>
      </c>
      <c r="S12" s="82">
        <f t="shared" si="8"/>
        <v>16.138583333333333</v>
      </c>
      <c r="T12" s="83">
        <v>160000</v>
      </c>
      <c r="U12" s="93">
        <v>38965.41</v>
      </c>
      <c r="V12" s="94">
        <v>11109.39</v>
      </c>
      <c r="W12" s="82">
        <f t="shared" si="9"/>
        <v>28.51090236186402</v>
      </c>
      <c r="X12" s="82">
        <f t="shared" si="10"/>
        <v>6.943368749999999</v>
      </c>
      <c r="Y12" s="83">
        <v>920000</v>
      </c>
      <c r="Z12" s="101">
        <v>456418.92</v>
      </c>
      <c r="AA12" s="102">
        <v>93545.15</v>
      </c>
      <c r="AB12" s="82">
        <f t="shared" si="11"/>
        <v>20.495458426657684</v>
      </c>
      <c r="AC12" s="82">
        <f t="shared" si="12"/>
        <v>10.16795108695652</v>
      </c>
      <c r="AD12" s="83">
        <v>10000</v>
      </c>
      <c r="AE12" s="87">
        <v>6600</v>
      </c>
      <c r="AF12" s="83">
        <v>2400</v>
      </c>
      <c r="AG12" s="82">
        <f>AF12/AE12*100</f>
        <v>36.36363636363637</v>
      </c>
      <c r="AH12" s="82">
        <f t="shared" si="13"/>
        <v>24</v>
      </c>
      <c r="AI12" s="83">
        <v>147900</v>
      </c>
      <c r="AJ12" s="103">
        <v>81619.27</v>
      </c>
      <c r="AK12" s="104">
        <v>103732.5</v>
      </c>
      <c r="AL12" s="82">
        <f t="shared" si="14"/>
        <v>127.0931484684928</v>
      </c>
      <c r="AM12" s="82">
        <f t="shared" si="15"/>
        <v>70.1369168356998</v>
      </c>
      <c r="AN12" s="83">
        <v>15700</v>
      </c>
      <c r="AO12" s="63">
        <v>10500</v>
      </c>
      <c r="AP12" s="80">
        <v>8531.25</v>
      </c>
      <c r="AQ12" s="82">
        <f>AP12/AO12*100</f>
        <v>81.25</v>
      </c>
      <c r="AR12" s="82">
        <f>AP12/AN12*100</f>
        <v>54.339171974522294</v>
      </c>
      <c r="AS12" s="82"/>
      <c r="AT12" s="88"/>
      <c r="AU12" s="82"/>
      <c r="AV12" s="82"/>
      <c r="AW12" s="82"/>
      <c r="AX12" s="82"/>
      <c r="AY12" s="88"/>
      <c r="AZ12" s="82"/>
      <c r="BA12" s="82"/>
      <c r="BB12" s="82"/>
      <c r="BC12" s="83"/>
      <c r="BD12" s="63"/>
      <c r="BE12" s="63"/>
      <c r="BF12" s="80"/>
      <c r="BG12" s="80"/>
      <c r="BH12" s="83"/>
      <c r="BI12" s="63"/>
      <c r="BJ12" s="80"/>
      <c r="BK12" s="80"/>
      <c r="BL12" s="82"/>
      <c r="BM12" s="83"/>
      <c r="BN12" s="88"/>
      <c r="BO12" s="82"/>
      <c r="BP12" s="82"/>
      <c r="BQ12" s="82"/>
      <c r="BR12" s="80"/>
      <c r="BS12" s="63"/>
      <c r="BT12" s="80"/>
      <c r="BU12" s="80"/>
      <c r="BV12" s="80"/>
      <c r="BW12" s="83"/>
      <c r="BX12" s="63"/>
      <c r="BY12" s="80">
        <v>1204.21</v>
      </c>
      <c r="BZ12" s="80"/>
      <c r="CA12" s="82"/>
      <c r="CB12" s="83"/>
      <c r="CC12" s="63"/>
      <c r="CD12" s="80"/>
      <c r="CE12" s="80"/>
      <c r="CF12" s="80"/>
      <c r="CG12" s="90"/>
      <c r="CH12" s="63"/>
      <c r="CI12" s="80"/>
      <c r="CJ12" s="82"/>
      <c r="CK12" s="80"/>
    </row>
    <row r="13" spans="1:89" s="108" customFormat="1" ht="24.75" customHeight="1">
      <c r="A13" s="105" t="s">
        <v>84</v>
      </c>
      <c r="B13" s="77">
        <f t="shared" si="0"/>
        <v>2492200</v>
      </c>
      <c r="C13" s="77">
        <f t="shared" si="1"/>
        <v>1074800.72</v>
      </c>
      <c r="D13" s="78">
        <f t="shared" si="2"/>
        <v>43.126583741272775</v>
      </c>
      <c r="E13" s="83">
        <v>123600</v>
      </c>
      <c r="F13" s="106">
        <v>75676.39</v>
      </c>
      <c r="G13" s="107">
        <v>260581.53</v>
      </c>
      <c r="H13" s="81">
        <f t="shared" si="3"/>
        <v>344.3366286367518</v>
      </c>
      <c r="I13" s="82">
        <f t="shared" si="4"/>
        <v>210.82648058252425</v>
      </c>
      <c r="J13" s="83">
        <v>737000</v>
      </c>
      <c r="K13" s="84">
        <v>570712.53</v>
      </c>
      <c r="L13" s="85">
        <v>517140.95</v>
      </c>
      <c r="M13" s="86">
        <f t="shared" si="5"/>
        <v>90.61321117305765</v>
      </c>
      <c r="N13" s="82">
        <f t="shared" si="6"/>
        <v>70.16837856173677</v>
      </c>
      <c r="O13" s="83">
        <v>24000</v>
      </c>
      <c r="P13" s="84">
        <v>21661.63</v>
      </c>
      <c r="Q13" s="85">
        <v>33676.06</v>
      </c>
      <c r="R13" s="86">
        <f t="shared" si="7"/>
        <v>155.46410865664308</v>
      </c>
      <c r="S13" s="82">
        <f t="shared" si="8"/>
        <v>140.31691666666666</v>
      </c>
      <c r="T13" s="83">
        <v>350000</v>
      </c>
      <c r="U13" s="84">
        <v>63759.42</v>
      </c>
      <c r="V13" s="85">
        <v>11544.01</v>
      </c>
      <c r="W13" s="82">
        <f t="shared" si="9"/>
        <v>18.105575615336527</v>
      </c>
      <c r="X13" s="82">
        <f t="shared" si="10"/>
        <v>3.298288571428572</v>
      </c>
      <c r="Y13" s="83">
        <v>1050000</v>
      </c>
      <c r="Z13" s="63">
        <v>637431.51</v>
      </c>
      <c r="AA13" s="80">
        <v>155358.71</v>
      </c>
      <c r="AB13" s="82">
        <f t="shared" si="11"/>
        <v>24.372612204250775</v>
      </c>
      <c r="AC13" s="82">
        <f t="shared" si="12"/>
        <v>14.796067619047617</v>
      </c>
      <c r="AD13" s="83">
        <v>22000</v>
      </c>
      <c r="AE13" s="87">
        <v>11780</v>
      </c>
      <c r="AF13" s="83">
        <v>7930</v>
      </c>
      <c r="AG13" s="82">
        <f>AF13/AE13*100</f>
        <v>67.31748726655347</v>
      </c>
      <c r="AH13" s="82">
        <f t="shared" si="13"/>
        <v>36.04545454545455</v>
      </c>
      <c r="AI13" s="83">
        <v>115600</v>
      </c>
      <c r="AJ13" s="63">
        <v>73751.04</v>
      </c>
      <c r="AK13" s="80">
        <v>74025.7</v>
      </c>
      <c r="AL13" s="82">
        <f t="shared" si="14"/>
        <v>100.3724150872991</v>
      </c>
      <c r="AM13" s="82">
        <f t="shared" si="15"/>
        <v>64.03607266435985</v>
      </c>
      <c r="AN13" s="83"/>
      <c r="AO13" s="63"/>
      <c r="AP13" s="80"/>
      <c r="AQ13" s="82"/>
      <c r="AR13" s="82"/>
      <c r="AS13" s="82"/>
      <c r="AT13" s="88"/>
      <c r="AU13" s="82"/>
      <c r="AV13" s="82"/>
      <c r="AW13" s="82"/>
      <c r="AX13" s="82"/>
      <c r="AY13" s="88"/>
      <c r="AZ13" s="82"/>
      <c r="BA13" s="82"/>
      <c r="BB13" s="82"/>
      <c r="BC13" s="83">
        <v>70000</v>
      </c>
      <c r="BD13" s="63"/>
      <c r="BE13" s="63"/>
      <c r="BF13" s="82"/>
      <c r="BG13" s="82"/>
      <c r="BH13" s="83"/>
      <c r="BI13" s="63">
        <v>13349.8</v>
      </c>
      <c r="BJ13" s="80"/>
      <c r="BK13" s="80"/>
      <c r="BL13" s="82">
        <v>0</v>
      </c>
      <c r="BM13" s="83"/>
      <c r="BN13" s="63"/>
      <c r="BO13" s="80"/>
      <c r="BP13" s="82"/>
      <c r="BQ13" s="82"/>
      <c r="BR13" s="80"/>
      <c r="BS13" s="63"/>
      <c r="BT13" s="80">
        <v>13600</v>
      </c>
      <c r="BU13" s="80"/>
      <c r="BV13" s="80"/>
      <c r="BW13" s="83"/>
      <c r="BX13" s="63"/>
      <c r="BY13" s="80">
        <v>943.76</v>
      </c>
      <c r="BZ13" s="80"/>
      <c r="CA13" s="82">
        <v>0</v>
      </c>
      <c r="CB13" s="83"/>
      <c r="CC13" s="63"/>
      <c r="CD13" s="80"/>
      <c r="CE13" s="80"/>
      <c r="CF13" s="80"/>
      <c r="CG13" s="90"/>
      <c r="CH13" s="63"/>
      <c r="CI13" s="80"/>
      <c r="CJ13" s="82"/>
      <c r="CK13" s="80"/>
    </row>
    <row r="14" spans="1:89" s="99" customFormat="1" ht="24.75" customHeight="1">
      <c r="A14" s="92" t="s">
        <v>85</v>
      </c>
      <c r="B14" s="77">
        <f t="shared" si="0"/>
        <v>1543400</v>
      </c>
      <c r="C14" s="77">
        <f t="shared" si="1"/>
        <v>618487.55</v>
      </c>
      <c r="D14" s="78">
        <f t="shared" si="2"/>
        <v>40.0730562394713</v>
      </c>
      <c r="E14" s="109">
        <v>86100</v>
      </c>
      <c r="F14" s="63">
        <v>75690.16</v>
      </c>
      <c r="G14" s="80">
        <v>61566.8</v>
      </c>
      <c r="H14" s="81">
        <f t="shared" si="3"/>
        <v>81.34055998824682</v>
      </c>
      <c r="I14" s="82">
        <f t="shared" si="4"/>
        <v>71.5061556329849</v>
      </c>
      <c r="J14" s="83">
        <v>381200</v>
      </c>
      <c r="K14" s="84">
        <v>295062.25</v>
      </c>
      <c r="L14" s="85">
        <v>267486.7</v>
      </c>
      <c r="M14" s="86">
        <f t="shared" si="5"/>
        <v>90.65432802739083</v>
      </c>
      <c r="N14" s="82">
        <f t="shared" si="6"/>
        <v>70.169648478489</v>
      </c>
      <c r="O14" s="83">
        <v>54000</v>
      </c>
      <c r="P14" s="93">
        <v>46735.58</v>
      </c>
      <c r="Q14" s="94">
        <v>36540.57</v>
      </c>
      <c r="R14" s="86">
        <f t="shared" si="7"/>
        <v>78.18576339482681</v>
      </c>
      <c r="S14" s="82">
        <f t="shared" si="8"/>
        <v>67.66772222222222</v>
      </c>
      <c r="T14" s="83">
        <v>180000</v>
      </c>
      <c r="U14" s="63">
        <v>69244.97</v>
      </c>
      <c r="V14" s="80">
        <v>25505.92</v>
      </c>
      <c r="W14" s="82">
        <f t="shared" si="9"/>
        <v>36.834328905045375</v>
      </c>
      <c r="X14" s="82">
        <f t="shared" si="10"/>
        <v>14.169955555555555</v>
      </c>
      <c r="Y14" s="83">
        <v>710000</v>
      </c>
      <c r="Z14" s="95">
        <v>310048.16</v>
      </c>
      <c r="AA14" s="96">
        <v>111766.2</v>
      </c>
      <c r="AB14" s="82">
        <f t="shared" si="11"/>
        <v>36.04801267003165</v>
      </c>
      <c r="AC14" s="82">
        <f t="shared" si="12"/>
        <v>15.741718309859154</v>
      </c>
      <c r="AD14" s="83">
        <v>9000</v>
      </c>
      <c r="AE14" s="110">
        <v>6600</v>
      </c>
      <c r="AF14" s="111">
        <v>1900</v>
      </c>
      <c r="AG14" s="82">
        <v>0</v>
      </c>
      <c r="AH14" s="82">
        <f t="shared" si="13"/>
        <v>21.11111111111111</v>
      </c>
      <c r="AI14" s="83">
        <v>98100</v>
      </c>
      <c r="AJ14" s="63">
        <v>166907.38</v>
      </c>
      <c r="AK14" s="80">
        <v>88560.6</v>
      </c>
      <c r="AL14" s="82">
        <f t="shared" si="14"/>
        <v>53.05972689763628</v>
      </c>
      <c r="AM14" s="82">
        <f t="shared" si="15"/>
        <v>90.27584097859328</v>
      </c>
      <c r="AN14" s="83">
        <v>25000</v>
      </c>
      <c r="AO14" s="63">
        <v>15930</v>
      </c>
      <c r="AP14" s="80">
        <v>25160.76</v>
      </c>
      <c r="AQ14" s="82">
        <f>AP14/AO14*100</f>
        <v>157.9457627118644</v>
      </c>
      <c r="AR14" s="82">
        <f>AP14/AN14*100</f>
        <v>100.64304</v>
      </c>
      <c r="AS14" s="82"/>
      <c r="AT14" s="88"/>
      <c r="AU14" s="82"/>
      <c r="AV14" s="82"/>
      <c r="AW14" s="82"/>
      <c r="AX14" s="82"/>
      <c r="AY14" s="88"/>
      <c r="AZ14" s="82"/>
      <c r="BA14" s="82"/>
      <c r="BB14" s="82"/>
      <c r="BC14" s="83"/>
      <c r="BD14" s="63"/>
      <c r="BE14" s="63"/>
      <c r="BF14" s="80"/>
      <c r="BG14" s="80"/>
      <c r="BH14" s="83"/>
      <c r="BI14" s="63">
        <v>7427.65</v>
      </c>
      <c r="BJ14" s="80"/>
      <c r="BK14" s="80"/>
      <c r="BL14" s="82">
        <v>0</v>
      </c>
      <c r="BM14" s="80"/>
      <c r="BN14" s="63"/>
      <c r="BO14" s="80"/>
      <c r="BP14" s="82"/>
      <c r="BQ14" s="82"/>
      <c r="BR14" s="83"/>
      <c r="BS14" s="63">
        <v>87879.52</v>
      </c>
      <c r="BT14" s="80"/>
      <c r="BU14" s="82">
        <v>0</v>
      </c>
      <c r="BV14" s="82">
        <v>0</v>
      </c>
      <c r="BW14" s="83"/>
      <c r="BX14" s="63"/>
      <c r="BY14" s="80"/>
      <c r="BZ14" s="80"/>
      <c r="CA14" s="82">
        <v>0</v>
      </c>
      <c r="CB14" s="83"/>
      <c r="CC14" s="63"/>
      <c r="CD14" s="80"/>
      <c r="CE14" s="80"/>
      <c r="CF14" s="80"/>
      <c r="CG14" s="90"/>
      <c r="CH14" s="63"/>
      <c r="CI14" s="80"/>
      <c r="CJ14" s="82"/>
      <c r="CK14" s="80"/>
    </row>
    <row r="15" spans="1:89" s="99" customFormat="1" ht="24.75" customHeight="1">
      <c r="A15" s="92" t="s">
        <v>86</v>
      </c>
      <c r="B15" s="77">
        <f t="shared" si="0"/>
        <v>2040300</v>
      </c>
      <c r="C15" s="77">
        <f t="shared" si="1"/>
        <v>786117.7600000001</v>
      </c>
      <c r="D15" s="78">
        <f t="shared" si="2"/>
        <v>38.52951820810666</v>
      </c>
      <c r="E15" s="79">
        <v>119700</v>
      </c>
      <c r="F15" s="63">
        <v>76343.68</v>
      </c>
      <c r="G15" s="80">
        <v>80780.08</v>
      </c>
      <c r="H15" s="81">
        <f t="shared" si="3"/>
        <v>105.81109006010713</v>
      </c>
      <c r="I15" s="82">
        <f t="shared" si="4"/>
        <v>67.48544695071011</v>
      </c>
      <c r="J15" s="83">
        <v>401500</v>
      </c>
      <c r="K15" s="84">
        <v>310591.79</v>
      </c>
      <c r="L15" s="85">
        <v>281752.65</v>
      </c>
      <c r="M15" s="86">
        <f t="shared" si="5"/>
        <v>90.71477710341283</v>
      </c>
      <c r="N15" s="82">
        <f t="shared" si="6"/>
        <v>70.17500622665007</v>
      </c>
      <c r="O15" s="83">
        <v>69000</v>
      </c>
      <c r="P15" s="93">
        <v>47685.01</v>
      </c>
      <c r="Q15" s="94">
        <v>209125.13</v>
      </c>
      <c r="R15" s="86">
        <f t="shared" si="7"/>
        <v>438.5552818380451</v>
      </c>
      <c r="S15" s="82">
        <f t="shared" si="8"/>
        <v>303.07989855072464</v>
      </c>
      <c r="T15" s="83">
        <v>360000</v>
      </c>
      <c r="U15" s="63">
        <v>124560.07</v>
      </c>
      <c r="V15" s="80">
        <v>4942.14</v>
      </c>
      <c r="W15" s="82">
        <f t="shared" si="9"/>
        <v>3.967675997613039</v>
      </c>
      <c r="X15" s="82">
        <f t="shared" si="10"/>
        <v>1.3728166666666668</v>
      </c>
      <c r="Y15" s="83">
        <v>900000</v>
      </c>
      <c r="Z15" s="63">
        <v>462281.76</v>
      </c>
      <c r="AA15" s="80">
        <v>58446.09</v>
      </c>
      <c r="AB15" s="82">
        <f t="shared" si="11"/>
        <v>12.642958268567636</v>
      </c>
      <c r="AC15" s="82">
        <f t="shared" si="12"/>
        <v>6.49401</v>
      </c>
      <c r="AD15" s="83">
        <v>15000</v>
      </c>
      <c r="AE15" s="87">
        <v>14310</v>
      </c>
      <c r="AF15" s="83">
        <v>2850</v>
      </c>
      <c r="AG15" s="82">
        <f>AF15/AE15*100</f>
        <v>19.91614255765199</v>
      </c>
      <c r="AH15" s="82">
        <f t="shared" si="13"/>
        <v>19</v>
      </c>
      <c r="AI15" s="83">
        <v>132900</v>
      </c>
      <c r="AJ15" s="63">
        <v>110368.01</v>
      </c>
      <c r="AK15" s="80">
        <v>114738.89</v>
      </c>
      <c r="AL15" s="82">
        <f t="shared" si="14"/>
        <v>103.96027798272345</v>
      </c>
      <c r="AM15" s="82">
        <f t="shared" si="15"/>
        <v>86.3347554552295</v>
      </c>
      <c r="AN15" s="83">
        <v>42200</v>
      </c>
      <c r="AO15" s="63">
        <v>31662.54</v>
      </c>
      <c r="AP15" s="80">
        <v>33482.78</v>
      </c>
      <c r="AQ15" s="82">
        <f>AP15/AO15*100</f>
        <v>105.74887548503689</v>
      </c>
      <c r="AR15" s="82">
        <f>AP15/AN15*100</f>
        <v>79.34308056872038</v>
      </c>
      <c r="AS15" s="82"/>
      <c r="AT15" s="88"/>
      <c r="AU15" s="82"/>
      <c r="AV15" s="82"/>
      <c r="AW15" s="82"/>
      <c r="AX15" s="82"/>
      <c r="AY15" s="88"/>
      <c r="AZ15" s="82"/>
      <c r="BA15" s="82"/>
      <c r="BB15" s="82"/>
      <c r="BC15" s="83"/>
      <c r="BD15" s="63"/>
      <c r="BE15" s="63"/>
      <c r="BF15" s="80"/>
      <c r="BG15" s="80"/>
      <c r="BH15" s="83"/>
      <c r="BI15" s="63">
        <v>4118.64</v>
      </c>
      <c r="BJ15" s="80"/>
      <c r="BK15" s="80"/>
      <c r="BL15" s="82">
        <v>0</v>
      </c>
      <c r="BM15" s="80"/>
      <c r="BN15" s="88"/>
      <c r="BO15" s="82"/>
      <c r="BP15" s="82"/>
      <c r="BQ15" s="82"/>
      <c r="BR15" s="80"/>
      <c r="BS15" s="63"/>
      <c r="BT15" s="80"/>
      <c r="BU15" s="80"/>
      <c r="BV15" s="80"/>
      <c r="BW15" s="83"/>
      <c r="BX15" s="63"/>
      <c r="BY15" s="80"/>
      <c r="BZ15" s="80"/>
      <c r="CA15" s="82"/>
      <c r="CB15" s="83"/>
      <c r="CC15" s="63"/>
      <c r="CD15" s="80"/>
      <c r="CE15" s="80"/>
      <c r="CF15" s="80"/>
      <c r="CG15" s="90"/>
      <c r="CH15" s="63"/>
      <c r="CI15" s="80"/>
      <c r="CJ15" s="82"/>
      <c r="CK15" s="82"/>
    </row>
    <row r="16" spans="1:89" s="99" customFormat="1" ht="25.5" customHeight="1">
      <c r="A16" s="92" t="s">
        <v>87</v>
      </c>
      <c r="B16" s="77">
        <f t="shared" si="0"/>
        <v>1341500</v>
      </c>
      <c r="C16" s="77">
        <f t="shared" si="1"/>
        <v>632743.0499999999</v>
      </c>
      <c r="D16" s="78">
        <f t="shared" si="2"/>
        <v>47.16683190458441</v>
      </c>
      <c r="E16" s="79">
        <v>64500</v>
      </c>
      <c r="F16" s="63">
        <v>43040.5</v>
      </c>
      <c r="G16" s="80">
        <v>51987.35</v>
      </c>
      <c r="H16" s="81">
        <f t="shared" si="3"/>
        <v>120.78704940695391</v>
      </c>
      <c r="I16" s="82">
        <f t="shared" si="4"/>
        <v>80.60054263565891</v>
      </c>
      <c r="J16" s="83">
        <v>241400</v>
      </c>
      <c r="K16" s="84">
        <v>170825.53</v>
      </c>
      <c r="L16" s="85">
        <v>169408.25</v>
      </c>
      <c r="M16" s="86">
        <f t="shared" si="5"/>
        <v>99.17033478543868</v>
      </c>
      <c r="N16" s="82">
        <f t="shared" si="6"/>
        <v>70.17740265120132</v>
      </c>
      <c r="O16" s="83">
        <v>120000</v>
      </c>
      <c r="P16" s="93">
        <v>106523.1</v>
      </c>
      <c r="Q16" s="94">
        <v>239630.1</v>
      </c>
      <c r="R16" s="86">
        <f t="shared" si="7"/>
        <v>224.95599546013963</v>
      </c>
      <c r="S16" s="82">
        <f t="shared" si="8"/>
        <v>199.69175</v>
      </c>
      <c r="T16" s="83">
        <v>210000</v>
      </c>
      <c r="U16" s="63">
        <v>23118.88</v>
      </c>
      <c r="V16" s="80">
        <v>4149.41</v>
      </c>
      <c r="W16" s="82">
        <f t="shared" si="9"/>
        <v>17.94814454679465</v>
      </c>
      <c r="X16" s="82">
        <f t="shared" si="10"/>
        <v>1.975909523809524</v>
      </c>
      <c r="Y16" s="83">
        <v>510000</v>
      </c>
      <c r="Z16" s="95">
        <v>269727.09</v>
      </c>
      <c r="AA16" s="96">
        <v>36180.36</v>
      </c>
      <c r="AB16" s="82">
        <f t="shared" si="11"/>
        <v>13.413691594715235</v>
      </c>
      <c r="AC16" s="82">
        <f t="shared" si="12"/>
        <v>7.0941882352941175</v>
      </c>
      <c r="AD16" s="83">
        <v>6000</v>
      </c>
      <c r="AE16" s="87">
        <v>5000</v>
      </c>
      <c r="AF16" s="83">
        <v>1900</v>
      </c>
      <c r="AG16" s="82">
        <f>AF16/AE16*100</f>
        <v>38</v>
      </c>
      <c r="AH16" s="82">
        <f t="shared" si="13"/>
        <v>31.666666666666664</v>
      </c>
      <c r="AI16" s="83">
        <v>58700</v>
      </c>
      <c r="AJ16" s="63">
        <v>37679.79</v>
      </c>
      <c r="AK16" s="80">
        <v>25586.52</v>
      </c>
      <c r="AL16" s="82">
        <f t="shared" si="14"/>
        <v>67.90515552236359</v>
      </c>
      <c r="AM16" s="82">
        <f t="shared" si="15"/>
        <v>43.588620102214655</v>
      </c>
      <c r="AN16" s="83">
        <v>38900</v>
      </c>
      <c r="AO16" s="63">
        <v>27233.44</v>
      </c>
      <c r="AP16" s="80">
        <v>27233.44</v>
      </c>
      <c r="AQ16" s="82">
        <f>AP16/AO16*100</f>
        <v>100</v>
      </c>
      <c r="AR16" s="82">
        <f>AP16/AN16*100</f>
        <v>70.00884318766066</v>
      </c>
      <c r="AS16" s="82"/>
      <c r="AT16" s="88"/>
      <c r="AU16" s="82"/>
      <c r="AV16" s="82"/>
      <c r="AW16" s="82"/>
      <c r="AX16" s="82"/>
      <c r="AY16" s="88"/>
      <c r="AZ16" s="82"/>
      <c r="BA16" s="82"/>
      <c r="BB16" s="82"/>
      <c r="BC16" s="83">
        <v>92000</v>
      </c>
      <c r="BD16" s="63">
        <v>79669.75</v>
      </c>
      <c r="BE16" s="63">
        <v>74267.62</v>
      </c>
      <c r="BF16" s="82">
        <f>BE16/BD16*100</f>
        <v>93.21934611317344</v>
      </c>
      <c r="BG16" s="82">
        <f>BE16/BC16*100</f>
        <v>80.72567391304347</v>
      </c>
      <c r="BH16" s="83"/>
      <c r="BI16" s="63"/>
      <c r="BJ16" s="80"/>
      <c r="BK16" s="82"/>
      <c r="BL16" s="82"/>
      <c r="BM16" s="83"/>
      <c r="BN16" s="63"/>
      <c r="BO16" s="80"/>
      <c r="BP16" s="82"/>
      <c r="BQ16" s="82"/>
      <c r="BR16" s="80"/>
      <c r="BS16" s="63"/>
      <c r="BT16" s="80"/>
      <c r="BU16" s="80"/>
      <c r="BV16" s="80"/>
      <c r="BW16" s="83"/>
      <c r="BX16" s="63"/>
      <c r="BY16" s="80"/>
      <c r="BZ16" s="80"/>
      <c r="CA16" s="82"/>
      <c r="CB16" s="83"/>
      <c r="CC16" s="63"/>
      <c r="CD16" s="80"/>
      <c r="CE16" s="80"/>
      <c r="CF16" s="80"/>
      <c r="CG16" s="90"/>
      <c r="CH16" s="63"/>
      <c r="CI16" s="80">
        <v>2400</v>
      </c>
      <c r="CJ16" s="82"/>
      <c r="CK16" s="80"/>
    </row>
    <row r="17" spans="1:89" s="99" customFormat="1" ht="24.75" customHeight="1">
      <c r="A17" s="92" t="s">
        <v>88</v>
      </c>
      <c r="B17" s="77">
        <f>E17+O17+T17+Y17+AD17+AI17+AN17+BC17+BM17+CG17+J17+AS17+BR17+BW17+CB17+BH17+AX17</f>
        <v>5997900</v>
      </c>
      <c r="C17" s="77">
        <f>G17+L17+Q17+V17+AA17+AK17+AP17+BE17+BO17+BT17+BY17+CD17+CI17+AF17+BJ17+AU17+AZ17</f>
        <v>1934591.18</v>
      </c>
      <c r="D17" s="78">
        <f t="shared" si="2"/>
        <v>32.25447539972323</v>
      </c>
      <c r="E17" s="79">
        <v>1396500</v>
      </c>
      <c r="F17" s="63">
        <v>878284.32</v>
      </c>
      <c r="G17" s="80">
        <v>938609.94</v>
      </c>
      <c r="H17" s="81">
        <f t="shared" si="3"/>
        <v>106.86857531510981</v>
      </c>
      <c r="I17" s="82">
        <f t="shared" si="4"/>
        <v>67.21159613319011</v>
      </c>
      <c r="J17" s="83">
        <v>579500</v>
      </c>
      <c r="K17" s="84">
        <v>448417.02</v>
      </c>
      <c r="L17" s="85">
        <v>406579.76</v>
      </c>
      <c r="M17" s="86">
        <f t="shared" si="5"/>
        <v>90.67001069673938</v>
      </c>
      <c r="N17" s="82">
        <f t="shared" si="6"/>
        <v>70.16044176013804</v>
      </c>
      <c r="O17" s="83">
        <v>240000</v>
      </c>
      <c r="P17" s="93">
        <v>152657.52</v>
      </c>
      <c r="Q17" s="94">
        <v>12098.1</v>
      </c>
      <c r="R17" s="86">
        <f t="shared" si="7"/>
        <v>7.92499445818326</v>
      </c>
      <c r="S17" s="82">
        <f t="shared" si="8"/>
        <v>5.040875</v>
      </c>
      <c r="T17" s="83">
        <v>1290000</v>
      </c>
      <c r="U17" s="63">
        <v>522664.5</v>
      </c>
      <c r="V17" s="80">
        <v>91647.4</v>
      </c>
      <c r="W17" s="82">
        <f t="shared" si="9"/>
        <v>17.53465176992124</v>
      </c>
      <c r="X17" s="82">
        <f t="shared" si="10"/>
        <v>7.1044496124031005</v>
      </c>
      <c r="Y17" s="83">
        <v>2080000</v>
      </c>
      <c r="Z17" s="63">
        <v>901493.3</v>
      </c>
      <c r="AA17" s="80">
        <v>360775.87</v>
      </c>
      <c r="AB17" s="82">
        <f t="shared" si="11"/>
        <v>40.019806026289935</v>
      </c>
      <c r="AC17" s="82">
        <f t="shared" si="12"/>
        <v>17.344993749999997</v>
      </c>
      <c r="AD17" s="83"/>
      <c r="AE17" s="87"/>
      <c r="AF17" s="83"/>
      <c r="AG17" s="82"/>
      <c r="AH17" s="82"/>
      <c r="AI17" s="83">
        <v>99000</v>
      </c>
      <c r="AJ17" s="63">
        <v>63535.75</v>
      </c>
      <c r="AK17" s="80">
        <v>94528.85</v>
      </c>
      <c r="AL17" s="82">
        <f t="shared" si="14"/>
        <v>148.78056842014144</v>
      </c>
      <c r="AM17" s="82">
        <f t="shared" si="15"/>
        <v>95.48368686868687</v>
      </c>
      <c r="AN17" s="83">
        <v>11900</v>
      </c>
      <c r="AO17" s="63">
        <v>19066.72</v>
      </c>
      <c r="AP17" s="80">
        <v>6237.46</v>
      </c>
      <c r="AQ17" s="82">
        <f>AP17/AO17*100</f>
        <v>32.71385954165163</v>
      </c>
      <c r="AR17" s="82">
        <f>AP17/AN17*100</f>
        <v>52.41563025210084</v>
      </c>
      <c r="AS17" s="83">
        <v>287700</v>
      </c>
      <c r="AT17" s="63">
        <v>138916.67</v>
      </c>
      <c r="AU17" s="80">
        <v>17935.96</v>
      </c>
      <c r="AV17" s="82">
        <f>AU17/AT17*100</f>
        <v>12.91130862840291</v>
      </c>
      <c r="AW17" s="82">
        <f>AU17/AS17*100</f>
        <v>6.234257907542578</v>
      </c>
      <c r="AX17" s="82">
        <v>13300</v>
      </c>
      <c r="AY17" s="63">
        <v>4535.13</v>
      </c>
      <c r="AZ17" s="80">
        <v>-912.67</v>
      </c>
      <c r="BA17" s="82">
        <f>AZ17/AY17*100</f>
        <v>-20.124450677268346</v>
      </c>
      <c r="BB17" s="82">
        <f>AZ17/AX17*100</f>
        <v>-6.86218045112782</v>
      </c>
      <c r="BC17" s="83"/>
      <c r="BD17" s="89"/>
      <c r="BE17" s="89"/>
      <c r="BF17" s="82"/>
      <c r="BG17" s="80"/>
      <c r="BH17" s="83"/>
      <c r="BI17" s="63"/>
      <c r="BJ17" s="80"/>
      <c r="BK17" s="80"/>
      <c r="BL17" s="82"/>
      <c r="BM17" s="83"/>
      <c r="BN17" s="88"/>
      <c r="BO17" s="82"/>
      <c r="BP17" s="82"/>
      <c r="BQ17" s="82"/>
      <c r="BR17" s="80"/>
      <c r="BS17" s="63"/>
      <c r="BT17" s="80">
        <v>3150</v>
      </c>
      <c r="BU17" s="80"/>
      <c r="BV17" s="80"/>
      <c r="BW17" s="83"/>
      <c r="BX17" s="63">
        <v>110837.76</v>
      </c>
      <c r="BY17" s="80">
        <v>4560.51</v>
      </c>
      <c r="BZ17" s="82">
        <v>0</v>
      </c>
      <c r="CA17" s="82">
        <v>0</v>
      </c>
      <c r="CB17" s="83"/>
      <c r="CC17" s="63">
        <v>62621.36</v>
      </c>
      <c r="CD17" s="80"/>
      <c r="CE17" s="82">
        <v>0</v>
      </c>
      <c r="CF17" s="82">
        <v>0</v>
      </c>
      <c r="CG17" s="90"/>
      <c r="CH17" s="63"/>
      <c r="CI17" s="80">
        <v>-620</v>
      </c>
      <c r="CJ17" s="82"/>
      <c r="CK17" s="80"/>
    </row>
    <row r="18" spans="1:89" s="99" customFormat="1" ht="21.75" customHeight="1">
      <c r="A18" s="92" t="s">
        <v>89</v>
      </c>
      <c r="B18" s="77">
        <f>E18+O18+T18+Y18+AD18+AI18+AN18+BC18+BM18+CG18+J18+AS18+BR18+BW18+CB18+BH18</f>
        <v>3058900</v>
      </c>
      <c r="C18" s="77">
        <f>G18+L18+Q18+V18+AA18+AK18+AP18+BE18+BO18+BT18+BY18+CD18+CI18+AF18+BJ18</f>
        <v>1145888.42</v>
      </c>
      <c r="D18" s="78">
        <f t="shared" si="2"/>
        <v>37.46080028768512</v>
      </c>
      <c r="E18" s="79">
        <v>244200</v>
      </c>
      <c r="F18" s="63">
        <v>164920.22</v>
      </c>
      <c r="G18" s="80">
        <v>188604.81</v>
      </c>
      <c r="H18" s="81">
        <f t="shared" si="3"/>
        <v>114.36124084724118</v>
      </c>
      <c r="I18" s="82">
        <f t="shared" si="4"/>
        <v>77.23374692874692</v>
      </c>
      <c r="J18" s="83">
        <v>655700</v>
      </c>
      <c r="K18" s="84">
        <v>508594.18</v>
      </c>
      <c r="L18" s="85">
        <v>460077.1</v>
      </c>
      <c r="M18" s="86">
        <f t="shared" si="5"/>
        <v>90.46055147544158</v>
      </c>
      <c r="N18" s="82">
        <f t="shared" si="6"/>
        <v>70.16579228305628</v>
      </c>
      <c r="O18" s="83">
        <v>300000</v>
      </c>
      <c r="P18" s="93">
        <v>324015.88</v>
      </c>
      <c r="Q18" s="94">
        <v>269611.72</v>
      </c>
      <c r="R18" s="86">
        <f t="shared" si="7"/>
        <v>83.20941553852236</v>
      </c>
      <c r="S18" s="82">
        <f t="shared" si="8"/>
        <v>89.87057333333333</v>
      </c>
      <c r="T18" s="83">
        <v>350000</v>
      </c>
      <c r="U18" s="63">
        <v>97839.15</v>
      </c>
      <c r="V18" s="80">
        <v>17802.92</v>
      </c>
      <c r="W18" s="82">
        <f t="shared" si="9"/>
        <v>18.196110657134696</v>
      </c>
      <c r="X18" s="82">
        <f t="shared" si="10"/>
        <v>5.086548571428571</v>
      </c>
      <c r="Y18" s="83">
        <v>1400000</v>
      </c>
      <c r="Z18" s="63">
        <v>660848.78</v>
      </c>
      <c r="AA18" s="80">
        <v>160844.64</v>
      </c>
      <c r="AB18" s="82">
        <f t="shared" si="11"/>
        <v>24.339099180904896</v>
      </c>
      <c r="AC18" s="82">
        <f t="shared" si="12"/>
        <v>11.488902857142858</v>
      </c>
      <c r="AD18" s="83">
        <v>14000</v>
      </c>
      <c r="AE18" s="87">
        <v>11800</v>
      </c>
      <c r="AF18" s="83">
        <v>4000</v>
      </c>
      <c r="AG18" s="82">
        <f>AF18/AE18*100</f>
        <v>33.89830508474576</v>
      </c>
      <c r="AH18" s="82">
        <f>AF18/AD18*100</f>
        <v>28.57142857142857</v>
      </c>
      <c r="AI18" s="83">
        <v>95000</v>
      </c>
      <c r="AJ18" s="63">
        <v>64743.18</v>
      </c>
      <c r="AK18" s="80">
        <v>34861.16</v>
      </c>
      <c r="AL18" s="82">
        <f t="shared" si="14"/>
        <v>53.84530077144806</v>
      </c>
      <c r="AM18" s="82">
        <f t="shared" si="15"/>
        <v>36.69595789473685</v>
      </c>
      <c r="AN18" s="83"/>
      <c r="AO18" s="63"/>
      <c r="AP18" s="80"/>
      <c r="AQ18" s="82"/>
      <c r="AR18" s="82"/>
      <c r="AS18" s="83"/>
      <c r="AT18" s="88"/>
      <c r="AU18" s="82"/>
      <c r="AV18" s="82"/>
      <c r="AW18" s="82"/>
      <c r="AX18" s="82"/>
      <c r="AY18" s="88"/>
      <c r="AZ18" s="82"/>
      <c r="BA18" s="82"/>
      <c r="BB18" s="82"/>
      <c r="BC18" s="83"/>
      <c r="BD18" s="63"/>
      <c r="BE18" s="63">
        <v>7839.79</v>
      </c>
      <c r="BF18" s="82"/>
      <c r="BG18" s="80"/>
      <c r="BH18" s="83"/>
      <c r="BI18" s="63"/>
      <c r="BJ18" s="80"/>
      <c r="BK18" s="80"/>
      <c r="BL18" s="82">
        <v>0</v>
      </c>
      <c r="BM18" s="83"/>
      <c r="BN18" s="63"/>
      <c r="BO18" s="80"/>
      <c r="BP18" s="82"/>
      <c r="BQ18" s="82"/>
      <c r="BR18" s="80"/>
      <c r="BS18" s="63"/>
      <c r="BT18" s="80"/>
      <c r="BU18" s="80"/>
      <c r="BV18" s="80"/>
      <c r="BW18" s="83"/>
      <c r="BX18" s="63"/>
      <c r="BY18" s="80">
        <v>2246.28</v>
      </c>
      <c r="BZ18" s="80"/>
      <c r="CA18" s="82"/>
      <c r="CB18" s="83"/>
      <c r="CC18" s="63"/>
      <c r="CD18" s="80"/>
      <c r="CE18" s="80"/>
      <c r="CF18" s="80"/>
      <c r="CG18" s="90"/>
      <c r="CH18" s="63">
        <v>-4000</v>
      </c>
      <c r="CI18" s="80"/>
      <c r="CJ18" s="82"/>
      <c r="CK18" s="80"/>
    </row>
    <row r="19" spans="1:89" s="130" customFormat="1" ht="24.75" customHeight="1">
      <c r="A19" s="112" t="s">
        <v>90</v>
      </c>
      <c r="B19" s="113">
        <f>SUM(B10:B18)</f>
        <v>21588600</v>
      </c>
      <c r="C19" s="113">
        <f>SUM(C10:C18)</f>
        <v>8016999.759999999</v>
      </c>
      <c r="D19" s="114">
        <f t="shared" si="2"/>
        <v>37.13533883623764</v>
      </c>
      <c r="E19" s="115">
        <f>SUM(E10:E18)</f>
        <v>2313000</v>
      </c>
      <c r="F19" s="116">
        <f>SUM(F10:F18)</f>
        <v>1490320</v>
      </c>
      <c r="G19" s="117">
        <f>SUM(G10:G18)</f>
        <v>1776639.53</v>
      </c>
      <c r="H19" s="118">
        <f t="shared" si="3"/>
        <v>119.21194978259703</v>
      </c>
      <c r="I19" s="119">
        <f t="shared" si="4"/>
        <v>76.81104755728492</v>
      </c>
      <c r="J19" s="115">
        <f>SUM(J10:J18)</f>
        <v>4386500</v>
      </c>
      <c r="K19" s="120">
        <f>SUM(K10:K18)</f>
        <v>3381568.81</v>
      </c>
      <c r="L19" s="121">
        <f>SUM(L10:L18)</f>
        <v>3077880.1300000004</v>
      </c>
      <c r="M19" s="122">
        <f t="shared" si="5"/>
        <v>91.0192961591694</v>
      </c>
      <c r="N19" s="123">
        <f t="shared" si="6"/>
        <v>70.16710657699761</v>
      </c>
      <c r="O19" s="115">
        <f>SUM(O10:O18)</f>
        <v>1227000</v>
      </c>
      <c r="P19" s="124">
        <f>P18+P17+P16+P15+P14+P12+P11+P13+P10</f>
        <v>1162828.94</v>
      </c>
      <c r="Q19" s="125">
        <f>Q18+Q17+Q16+Q15+Q14+Q12+Q11+Q13+Q10</f>
        <v>903133.7699999999</v>
      </c>
      <c r="R19" s="122">
        <f t="shared" si="7"/>
        <v>77.66694987828562</v>
      </c>
      <c r="S19" s="123">
        <f t="shared" si="8"/>
        <v>73.60503422982885</v>
      </c>
      <c r="T19" s="115">
        <f>SUM(T10:T18)</f>
        <v>3350000</v>
      </c>
      <c r="U19" s="116">
        <f>SUM(U10:U18)</f>
        <v>1218664.5899999999</v>
      </c>
      <c r="V19" s="117">
        <f>SUM(V10:V18)</f>
        <v>197577.86</v>
      </c>
      <c r="W19" s="119">
        <f t="shared" si="9"/>
        <v>16.212652900663997</v>
      </c>
      <c r="X19" s="119">
        <f t="shared" si="10"/>
        <v>5.897846567164178</v>
      </c>
      <c r="Y19" s="115">
        <f>SUM(Y10:Y18)</f>
        <v>8490000</v>
      </c>
      <c r="Z19" s="116">
        <f>SUM(Z10:Z18)</f>
        <v>4202299.51</v>
      </c>
      <c r="AA19" s="117">
        <f>SUM(AA10:AA18)</f>
        <v>1063526.0899999999</v>
      </c>
      <c r="AB19" s="119">
        <f t="shared" si="11"/>
        <v>25.30819346572467</v>
      </c>
      <c r="AC19" s="119">
        <f t="shared" si="12"/>
        <v>12.526809069493519</v>
      </c>
      <c r="AD19" s="115">
        <f>SUM(AD10:AD18)</f>
        <v>100000</v>
      </c>
      <c r="AE19" s="126">
        <f>SUM(AE10:AE18)</f>
        <v>73790</v>
      </c>
      <c r="AF19" s="115">
        <f>SUM(AF10:AF18)</f>
        <v>27380</v>
      </c>
      <c r="AG19" s="123">
        <f>AF19/AE19*100</f>
        <v>37.105298820978454</v>
      </c>
      <c r="AH19" s="119">
        <f>AF19/AD19*100</f>
        <v>27.38</v>
      </c>
      <c r="AI19" s="115">
        <f>SUM(AI10:AI18)</f>
        <v>1108800</v>
      </c>
      <c r="AJ19" s="116">
        <f>SUM(AJ10:AJ18)</f>
        <v>824238.3600000001</v>
      </c>
      <c r="AK19" s="117">
        <f>SUM(AK10:AK18)</f>
        <v>731151.2600000001</v>
      </c>
      <c r="AL19" s="119">
        <f t="shared" si="14"/>
        <v>88.70628879733286</v>
      </c>
      <c r="AM19" s="123">
        <f t="shared" si="15"/>
        <v>65.94077020202022</v>
      </c>
      <c r="AN19" s="115">
        <f>SUM(AN10:AN18)</f>
        <v>150300</v>
      </c>
      <c r="AO19" s="116">
        <f>SUM(AO10:AO18)</f>
        <v>116842.67000000001</v>
      </c>
      <c r="AP19" s="117">
        <f>SUM(AP10:AP18)</f>
        <v>113095.66</v>
      </c>
      <c r="AQ19" s="119">
        <f>AP19/AO19*100</f>
        <v>96.79311504949347</v>
      </c>
      <c r="AR19" s="123">
        <f>AP19/AN19*100</f>
        <v>75.2466134397871</v>
      </c>
      <c r="AS19" s="115">
        <f>SUM(AS10:AS18)</f>
        <v>287700</v>
      </c>
      <c r="AT19" s="116">
        <f>SUM(AT10:AT18)</f>
        <v>138916.67</v>
      </c>
      <c r="AU19" s="117">
        <f>SUM(AU10:AU18)</f>
        <v>17935.96</v>
      </c>
      <c r="AV19" s="82">
        <f>AU19/AT19*100</f>
        <v>12.91130862840291</v>
      </c>
      <c r="AW19" s="119">
        <f>AU19/AS19*100</f>
        <v>6.234257907542578</v>
      </c>
      <c r="AX19" s="118">
        <f>SUM(AX10:AX18)</f>
        <v>13300</v>
      </c>
      <c r="AY19" s="127">
        <f>AY17</f>
        <v>4535.13</v>
      </c>
      <c r="AZ19" s="118">
        <f>AZ17</f>
        <v>-912.67</v>
      </c>
      <c r="BA19" s="118">
        <f>BA17</f>
        <v>-20.124450677268346</v>
      </c>
      <c r="BB19" s="119">
        <f>AZ19/AX19*100</f>
        <v>-6.86218045112782</v>
      </c>
      <c r="BC19" s="115">
        <f>SUM(BC10:BC18)</f>
        <v>162000</v>
      </c>
      <c r="BD19" s="116">
        <f>SUM(BD10:BD18)</f>
        <v>79669.75</v>
      </c>
      <c r="BE19" s="117">
        <f>SUM(BE10:BE18)</f>
        <v>82107.40999999999</v>
      </c>
      <c r="BF19" s="82">
        <f>BE19/BD19*100</f>
        <v>103.0597058482046</v>
      </c>
      <c r="BG19" s="82">
        <f>BE19/BC19*100</f>
        <v>50.68358641975308</v>
      </c>
      <c r="BH19" s="115">
        <f>SUM(BH10:BH18)</f>
        <v>0</v>
      </c>
      <c r="BI19" s="116">
        <f>SUM(BI10:BI18)</f>
        <v>35807.25</v>
      </c>
      <c r="BJ19" s="117">
        <f>SUM(BJ10:BJ18)</f>
        <v>0</v>
      </c>
      <c r="BK19" s="123"/>
      <c r="BL19" s="82">
        <v>0</v>
      </c>
      <c r="BM19" s="117">
        <f>SUM(BM10:BM18)</f>
        <v>0</v>
      </c>
      <c r="BN19" s="117">
        <f>SUM(BN10:BN18)</f>
        <v>0</v>
      </c>
      <c r="BO19" s="117">
        <f>SUM(BO10:BO18)</f>
        <v>0</v>
      </c>
      <c r="BP19" s="119"/>
      <c r="BQ19" s="119"/>
      <c r="BR19" s="128">
        <f>SUM(BR10:BR18)</f>
        <v>0</v>
      </c>
      <c r="BS19" s="127">
        <f>SUM(BS10:BS18)</f>
        <v>87879.52</v>
      </c>
      <c r="BT19" s="129">
        <f>SUM(BT10:BT18)</f>
        <v>16750</v>
      </c>
      <c r="BU19" s="119">
        <v>0</v>
      </c>
      <c r="BV19" s="119">
        <v>0</v>
      </c>
      <c r="BW19" s="115">
        <f>SUM(BW10:BW18)</f>
        <v>0</v>
      </c>
      <c r="BX19" s="116">
        <f>SUM(BX10:BX18)</f>
        <v>110837.76</v>
      </c>
      <c r="BY19" s="117">
        <f>SUM(BY10:BY18)</f>
        <v>8954.76</v>
      </c>
      <c r="BZ19" s="119">
        <v>0</v>
      </c>
      <c r="CA19" s="82">
        <v>0</v>
      </c>
      <c r="CB19" s="115">
        <f>SUM(CB10:CB18)</f>
        <v>0</v>
      </c>
      <c r="CC19" s="127">
        <f>CC17</f>
        <v>62621.36</v>
      </c>
      <c r="CD19" s="129">
        <f>CD17</f>
        <v>0</v>
      </c>
      <c r="CE19" s="119">
        <v>0</v>
      </c>
      <c r="CF19" s="119">
        <v>0</v>
      </c>
      <c r="CG19" s="117"/>
      <c r="CH19" s="116">
        <f>SUM(CH10:CH18)</f>
        <v>-7000</v>
      </c>
      <c r="CI19" s="117">
        <f>SUM(CI10:CI18)</f>
        <v>1780</v>
      </c>
      <c r="CJ19" s="119"/>
      <c r="CK19" s="119"/>
    </row>
    <row r="38" ht="12.75">
      <c r="BN38">
        <v>0</v>
      </c>
    </row>
  </sheetData>
  <sheetProtection selectLockedCells="1" selectUnlockedCells="1"/>
  <mergeCells count="74">
    <mergeCell ref="CH8:CI8"/>
    <mergeCell ref="CJ8:CK8"/>
    <mergeCell ref="CB8:CB9"/>
    <mergeCell ref="CC8:CD8"/>
    <mergeCell ref="CE8:CF8"/>
    <mergeCell ref="CG8:CG9"/>
    <mergeCell ref="BU8:BV8"/>
    <mergeCell ref="BW8:BW9"/>
    <mergeCell ref="BX8:BY8"/>
    <mergeCell ref="BZ8:CA8"/>
    <mergeCell ref="BN8:BO8"/>
    <mergeCell ref="BP8:BQ8"/>
    <mergeCell ref="BR8:BR9"/>
    <mergeCell ref="BS8:BT8"/>
    <mergeCell ref="BH8:BH9"/>
    <mergeCell ref="BI8:BJ8"/>
    <mergeCell ref="BK8:BL8"/>
    <mergeCell ref="BM8:BM9"/>
    <mergeCell ref="BA8:BB8"/>
    <mergeCell ref="BC8:BC9"/>
    <mergeCell ref="BD8:BE8"/>
    <mergeCell ref="BF8:BG8"/>
    <mergeCell ref="AT8:AU8"/>
    <mergeCell ref="AV8:AW8"/>
    <mergeCell ref="AX8:AX9"/>
    <mergeCell ref="AY8:AZ8"/>
    <mergeCell ref="AN8:AN9"/>
    <mergeCell ref="AO8:AP8"/>
    <mergeCell ref="AQ8:AR8"/>
    <mergeCell ref="AS8:AS9"/>
    <mergeCell ref="AG8:AH8"/>
    <mergeCell ref="AI8:AI9"/>
    <mergeCell ref="AJ8:AK8"/>
    <mergeCell ref="AL8:AM8"/>
    <mergeCell ref="Z8:AA8"/>
    <mergeCell ref="AB8:AC8"/>
    <mergeCell ref="AD8:AD9"/>
    <mergeCell ref="AE8:AF8"/>
    <mergeCell ref="T8:T9"/>
    <mergeCell ref="U8:V8"/>
    <mergeCell ref="W8:X8"/>
    <mergeCell ref="Y8:Y9"/>
    <mergeCell ref="M8:N8"/>
    <mergeCell ref="O8:O9"/>
    <mergeCell ref="P8:Q8"/>
    <mergeCell ref="R8:S8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BC7:BG7"/>
    <mergeCell ref="BH7:BL7"/>
    <mergeCell ref="BM7:BQ7"/>
    <mergeCell ref="BR7:BV7"/>
    <mergeCell ref="AI7:AM7"/>
    <mergeCell ref="AN7:AR7"/>
    <mergeCell ref="AS7:AW7"/>
    <mergeCell ref="AX7:BB7"/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</mergeCells>
  <printOptions/>
  <pageMargins left="0.25972222222222224" right="0" top="0.7875" bottom="0.7875" header="0.5118055555555555" footer="0.5118055555555555"/>
  <pageSetup horizontalDpi="300" verticalDpi="300" orientation="landscape" paperSize="9" scale="53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82" zoomScaleNormal="82" zoomScaleSheetLayoutView="100" workbookViewId="0" topLeftCell="A1">
      <selection activeCell="I4" sqref="I4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44.140625" style="0" customWidth="1"/>
    <col min="7" max="7" width="16.28125" style="0" customWidth="1"/>
    <col min="8" max="8" width="17.140625" style="0" customWidth="1"/>
    <col min="9" max="9" width="15.28125" style="0" customWidth="1"/>
    <col min="10" max="10" width="15.57421875" style="0" customWidth="1"/>
    <col min="11" max="11" width="7.57421875" style="0" customWidth="1"/>
    <col min="12" max="12" width="10.8515625" style="0" customWidth="1"/>
    <col min="13" max="16384" width="9.00390625" style="0" customWidth="1"/>
  </cols>
  <sheetData>
    <row r="1" spans="1:12" ht="8.25" customHeight="1">
      <c r="A1" s="164" t="s">
        <v>34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>
      <c r="A2" s="131"/>
      <c r="B2" s="131"/>
      <c r="C2" s="131"/>
      <c r="D2" s="132"/>
      <c r="E2" s="133"/>
      <c r="F2" s="132"/>
      <c r="G2" s="132"/>
      <c r="H2" s="132"/>
      <c r="I2" s="134"/>
      <c r="J2" s="134"/>
      <c r="K2" s="132"/>
      <c r="L2" s="132"/>
    </row>
    <row r="3" spans="1:12" ht="14.25" customHeight="1">
      <c r="A3" s="165"/>
      <c r="B3" s="165"/>
      <c r="C3" s="165"/>
      <c r="D3" s="165"/>
      <c r="E3" s="165"/>
      <c r="F3" s="165"/>
      <c r="G3" s="166" t="s">
        <v>91</v>
      </c>
      <c r="H3" s="167" t="s">
        <v>92</v>
      </c>
      <c r="I3" s="167" t="s">
        <v>15</v>
      </c>
      <c r="J3" s="167"/>
      <c r="K3" s="167" t="s">
        <v>16</v>
      </c>
      <c r="L3" s="167"/>
    </row>
    <row r="4" spans="1:12" ht="61.5" customHeight="1">
      <c r="A4" s="165"/>
      <c r="B4" s="165"/>
      <c r="C4" s="165"/>
      <c r="D4" s="165"/>
      <c r="E4" s="165"/>
      <c r="F4" s="165"/>
      <c r="G4" s="166"/>
      <c r="H4" s="167"/>
      <c r="I4" s="13" t="s">
        <v>17</v>
      </c>
      <c r="J4" s="11" t="s">
        <v>18</v>
      </c>
      <c r="K4" s="11" t="s">
        <v>19</v>
      </c>
      <c r="L4" s="11" t="s">
        <v>20</v>
      </c>
    </row>
    <row r="5" spans="1:12" ht="19.5" customHeight="1">
      <c r="A5" s="168" t="s">
        <v>37</v>
      </c>
      <c r="B5" s="168"/>
      <c r="C5" s="168"/>
      <c r="D5" s="168"/>
      <c r="E5" s="168"/>
      <c r="F5" s="168"/>
      <c r="G5" s="135">
        <f>G6+G7+G9+G10+G12+G13+G14+G15+G11+G16+G17</f>
        <v>80843040.33999997</v>
      </c>
      <c r="H5" s="135">
        <f>SUM(H6:H17)</f>
        <v>85480100</v>
      </c>
      <c r="I5" s="135">
        <f>SUM(I6:I17)</f>
        <v>52730550.22</v>
      </c>
      <c r="J5" s="135">
        <f>J6+J7+J9+J10+J12+J13+J14+J15+J11+J16+J17+J8</f>
        <v>54477063.8</v>
      </c>
      <c r="K5" s="136">
        <f>J5/I5*100</f>
        <v>103.3121474604632</v>
      </c>
      <c r="L5" s="136">
        <f aca="true" t="shared" si="0" ref="L5:L16">J5/H5*100</f>
        <v>63.730697320194984</v>
      </c>
    </row>
    <row r="6" spans="1:12" ht="16.5" customHeight="1">
      <c r="A6" s="169" t="s">
        <v>38</v>
      </c>
      <c r="B6" s="169"/>
      <c r="C6" s="169"/>
      <c r="D6" s="169"/>
      <c r="E6" s="169"/>
      <c r="F6" s="169"/>
      <c r="G6" s="137">
        <v>48483509.39</v>
      </c>
      <c r="H6" s="137">
        <f>Лист1!F25+Лист2!E19</f>
        <v>52280800</v>
      </c>
      <c r="I6" s="137">
        <f>Лист1!G25+Лист2!F19</f>
        <v>32173027.29</v>
      </c>
      <c r="J6" s="137">
        <f>Лист1!H25+Лист2!G19</f>
        <v>38621181.78</v>
      </c>
      <c r="K6" s="138">
        <f>J6/I6*100</f>
        <v>120.04211301559494</v>
      </c>
      <c r="L6" s="138">
        <f t="shared" si="0"/>
        <v>73.8725914293584</v>
      </c>
    </row>
    <row r="7" spans="1:12" ht="25.5" customHeight="1">
      <c r="A7" s="170" t="s">
        <v>39</v>
      </c>
      <c r="B7" s="170"/>
      <c r="C7" s="170"/>
      <c r="D7" s="170"/>
      <c r="E7" s="170"/>
      <c r="F7" s="170"/>
      <c r="G7" s="137">
        <v>7979592.02</v>
      </c>
      <c r="H7" s="137">
        <f>Лист1!F26+Лист2!J19</f>
        <v>7685300</v>
      </c>
      <c r="I7" s="137">
        <f>Лист1!G26+Лист2!K19</f>
        <v>5918716.0600000005</v>
      </c>
      <c r="J7" s="137">
        <f>Лист1!H26+Лист2!L19</f>
        <v>5392531.65</v>
      </c>
      <c r="K7" s="138">
        <f>J7/I7*100</f>
        <v>91.10982171359645</v>
      </c>
      <c r="L7" s="138">
        <f t="shared" si="0"/>
        <v>70.16683343525952</v>
      </c>
    </row>
    <row r="8" spans="1:12" ht="16.5" customHeight="1">
      <c r="A8" s="171" t="s">
        <v>40</v>
      </c>
      <c r="B8" s="171"/>
      <c r="C8" s="171"/>
      <c r="D8" s="171"/>
      <c r="E8" s="171"/>
      <c r="F8" s="171"/>
      <c r="G8" s="137"/>
      <c r="H8" s="137">
        <f>Лист1!F27</f>
        <v>1469000</v>
      </c>
      <c r="I8" s="137">
        <f>Лист1!G27</f>
        <v>0</v>
      </c>
      <c r="J8" s="137">
        <f>Лист1!H27</f>
        <v>1112277.07</v>
      </c>
      <c r="K8" s="138"/>
      <c r="L8" s="138">
        <f t="shared" si="0"/>
        <v>75.7166147038802</v>
      </c>
    </row>
    <row r="9" spans="1:12" ht="16.5" customHeight="1">
      <c r="A9" s="169" t="s">
        <v>41</v>
      </c>
      <c r="B9" s="169"/>
      <c r="C9" s="169"/>
      <c r="D9" s="169"/>
      <c r="E9" s="169"/>
      <c r="F9" s="169"/>
      <c r="G9" s="137">
        <v>4180908.3</v>
      </c>
      <c r="H9" s="137">
        <f>Лист1!F28</f>
        <v>3690000</v>
      </c>
      <c r="I9" s="137">
        <f>Лист1!G28</f>
        <v>2985410.81</v>
      </c>
      <c r="J9" s="137">
        <f>Лист1!H28</f>
        <v>2791692.07</v>
      </c>
      <c r="K9" s="138">
        <f aca="true" t="shared" si="1" ref="K9:K16">J9/I9*100</f>
        <v>93.5111529927099</v>
      </c>
      <c r="L9" s="138">
        <f t="shared" si="0"/>
        <v>75.65561165311652</v>
      </c>
    </row>
    <row r="10" spans="1:12" ht="16.5" customHeight="1">
      <c r="A10" s="169" t="s">
        <v>42</v>
      </c>
      <c r="B10" s="169"/>
      <c r="C10" s="169"/>
      <c r="D10" s="169"/>
      <c r="E10" s="169"/>
      <c r="F10" s="169"/>
      <c r="G10" s="137">
        <v>3982182.15</v>
      </c>
      <c r="H10" s="137">
        <f>Лист1!F29+Лист2!O19</f>
        <v>4090000</v>
      </c>
      <c r="I10" s="137">
        <f>Лист1!G29+Лист2!P19</f>
        <v>3876096.46</v>
      </c>
      <c r="J10" s="137">
        <f>Лист1!H29+Лист2!Q19</f>
        <v>3010445.9</v>
      </c>
      <c r="K10" s="138">
        <f t="shared" si="1"/>
        <v>77.66695001186838</v>
      </c>
      <c r="L10" s="138">
        <f t="shared" si="0"/>
        <v>73.60503422982885</v>
      </c>
    </row>
    <row r="11" spans="1:12" ht="16.5" customHeight="1">
      <c r="A11" s="170" t="s">
        <v>43</v>
      </c>
      <c r="B11" s="170"/>
      <c r="C11" s="170"/>
      <c r="D11" s="170"/>
      <c r="E11" s="170"/>
      <c r="F11" s="170"/>
      <c r="G11" s="137">
        <v>15416.38</v>
      </c>
      <c r="H11" s="137">
        <f>Лист1!F30</f>
        <v>115000</v>
      </c>
      <c r="I11" s="137">
        <f>Лист1!G30</f>
        <v>15416.38</v>
      </c>
      <c r="J11" s="137">
        <f>Лист1!H30</f>
        <v>18828.05</v>
      </c>
      <c r="K11" s="138">
        <f t="shared" si="1"/>
        <v>122.1301628527579</v>
      </c>
      <c r="L11" s="138">
        <f t="shared" si="0"/>
        <v>16.372217391304346</v>
      </c>
    </row>
    <row r="12" spans="1:12" ht="16.5" customHeight="1">
      <c r="A12" s="169" t="s">
        <v>93</v>
      </c>
      <c r="B12" s="169"/>
      <c r="C12" s="169"/>
      <c r="D12" s="169"/>
      <c r="E12" s="169"/>
      <c r="F12" s="169"/>
      <c r="G12" s="139">
        <v>3889879.12</v>
      </c>
      <c r="H12" s="137">
        <f>Лист2!T19</f>
        <v>3350000</v>
      </c>
      <c r="I12" s="137">
        <f>Лист2!U19</f>
        <v>1218664.5899999999</v>
      </c>
      <c r="J12" s="137">
        <f>Лист2!V19</f>
        <v>197577.86</v>
      </c>
      <c r="K12" s="138">
        <f t="shared" si="1"/>
        <v>16.212652900663997</v>
      </c>
      <c r="L12" s="138">
        <f t="shared" si="0"/>
        <v>5.897846567164178</v>
      </c>
    </row>
    <row r="13" spans="1:12" ht="16.5" customHeight="1">
      <c r="A13" s="169" t="s">
        <v>94</v>
      </c>
      <c r="B13" s="169"/>
      <c r="C13" s="169"/>
      <c r="D13" s="169"/>
      <c r="E13" s="169"/>
      <c r="F13" s="169"/>
      <c r="G13" s="137">
        <v>7945490.78</v>
      </c>
      <c r="H13" s="137">
        <f>Лист2!Y19</f>
        <v>8490000</v>
      </c>
      <c r="I13" s="137">
        <f>Лист2!Z19</f>
        <v>4202299.51</v>
      </c>
      <c r="J13" s="137">
        <f>Лист2!AA19</f>
        <v>1063526.0899999999</v>
      </c>
      <c r="K13" s="138">
        <f t="shared" si="1"/>
        <v>25.30819346572467</v>
      </c>
      <c r="L13" s="138">
        <f t="shared" si="0"/>
        <v>12.526809069493519</v>
      </c>
    </row>
    <row r="14" spans="1:12" ht="16.5" customHeight="1">
      <c r="A14" s="169" t="s">
        <v>44</v>
      </c>
      <c r="B14" s="169"/>
      <c r="C14" s="169"/>
      <c r="D14" s="169"/>
      <c r="E14" s="169"/>
      <c r="F14" s="169"/>
      <c r="G14" s="137">
        <v>1734024.07</v>
      </c>
      <c r="H14" s="137">
        <f>Лист1!F31</f>
        <v>1610000</v>
      </c>
      <c r="I14" s="137">
        <f>Лист1!G31</f>
        <v>672651.9</v>
      </c>
      <c r="J14" s="137">
        <f>Лист1!H31</f>
        <v>294886.09</v>
      </c>
      <c r="K14" s="138">
        <f t="shared" si="1"/>
        <v>43.839330566077344</v>
      </c>
      <c r="L14" s="138">
        <f t="shared" si="0"/>
        <v>18.315906211180124</v>
      </c>
    </row>
    <row r="15" spans="1:12" ht="16.5" customHeight="1">
      <c r="A15" s="169" t="s">
        <v>45</v>
      </c>
      <c r="B15" s="169"/>
      <c r="C15" s="169"/>
      <c r="D15" s="169"/>
      <c r="E15" s="169"/>
      <c r="F15" s="169"/>
      <c r="G15" s="137">
        <v>866155</v>
      </c>
      <c r="H15" s="137">
        <f>Лист1!F32</f>
        <v>700000</v>
      </c>
      <c r="I15" s="137">
        <f>Лист1!G32</f>
        <v>446013</v>
      </c>
      <c r="J15" s="137">
        <f>Лист1!H32</f>
        <v>252050</v>
      </c>
      <c r="K15" s="138">
        <f t="shared" si="1"/>
        <v>56.51180570969905</v>
      </c>
      <c r="L15" s="138">
        <f t="shared" si="0"/>
        <v>36.00714285714286</v>
      </c>
    </row>
    <row r="16" spans="1:12" ht="16.5" customHeight="1">
      <c r="A16" s="169" t="s">
        <v>46</v>
      </c>
      <c r="B16" s="169"/>
      <c r="C16" s="169"/>
      <c r="D16" s="169"/>
      <c r="E16" s="169"/>
      <c r="F16" s="169"/>
      <c r="G16" s="137">
        <v>1765883.13</v>
      </c>
      <c r="H16" s="137">
        <f>Лист1!F33+Лист2!AD19</f>
        <v>2000000</v>
      </c>
      <c r="I16" s="137">
        <f>Лист1!G33+Лист2!AE19</f>
        <v>1222254.22</v>
      </c>
      <c r="J16" s="137">
        <f>Лист1!H33+Лист2!AF19</f>
        <v>1722067.24</v>
      </c>
      <c r="K16" s="138">
        <f t="shared" si="1"/>
        <v>140.89272197399328</v>
      </c>
      <c r="L16" s="138">
        <f t="shared" si="0"/>
        <v>86.10336199999999</v>
      </c>
    </row>
    <row r="17" spans="1:12" ht="16.5" customHeight="1">
      <c r="A17" s="169" t="s">
        <v>95</v>
      </c>
      <c r="B17" s="169"/>
      <c r="C17" s="169"/>
      <c r="D17" s="169"/>
      <c r="E17" s="169"/>
      <c r="F17" s="169"/>
      <c r="G17" s="137"/>
      <c r="H17" s="137"/>
      <c r="I17" s="137"/>
      <c r="J17" s="137"/>
      <c r="K17" s="138"/>
      <c r="L17" s="138"/>
    </row>
    <row r="18" spans="1:12" ht="15" customHeight="1">
      <c r="A18" s="168" t="s">
        <v>47</v>
      </c>
      <c r="B18" s="168"/>
      <c r="C18" s="168"/>
      <c r="D18" s="168"/>
      <c r="E18" s="168"/>
      <c r="F18" s="168"/>
      <c r="G18" s="135">
        <f>G19+G20+G21+G22+G23+G24+G25+G26+G27+G28+G29+G30+G31+G32</f>
        <v>12683442.43</v>
      </c>
      <c r="H18" s="135">
        <f>H19+H20+H21+H22+H23+H24+H25+H26+H27+H28+H29+H30+H31+H32</f>
        <v>11260600</v>
      </c>
      <c r="I18" s="135">
        <f>I19+I20+I21+I22+I23+I24+I25+I26+I27+I28+I29+I30+I31+I32</f>
        <v>8542957.92</v>
      </c>
      <c r="J18" s="135">
        <f>J19+J20+J21+J22+J23+J24+J25+J26+J27+J28+J29+J30+J31+J32</f>
        <v>7975268.35</v>
      </c>
      <c r="K18" s="140">
        <f>J18/I18*100</f>
        <v>93.35488275470752</v>
      </c>
      <c r="L18" s="140">
        <f aca="true" t="shared" si="2" ref="L18:L26">J18/H18*100</f>
        <v>70.82454176509245</v>
      </c>
    </row>
    <row r="19" spans="1:12" ht="27.75" customHeight="1">
      <c r="A19" s="170" t="s">
        <v>48</v>
      </c>
      <c r="B19" s="170"/>
      <c r="C19" s="170"/>
      <c r="D19" s="170"/>
      <c r="E19" s="170"/>
      <c r="F19" s="170"/>
      <c r="G19" s="137">
        <v>3490</v>
      </c>
      <c r="H19" s="137">
        <f>Лист1!F35</f>
        <v>0</v>
      </c>
      <c r="I19" s="137">
        <f>Лист1!G35</f>
        <v>3490</v>
      </c>
      <c r="J19" s="137">
        <f>Лист1!H35</f>
        <v>0</v>
      </c>
      <c r="K19" s="138">
        <v>0</v>
      </c>
      <c r="L19" s="138" t="e">
        <f t="shared" si="2"/>
        <v>#DIV/0!</v>
      </c>
    </row>
    <row r="20" spans="1:12" ht="16.5" customHeight="1">
      <c r="A20" s="169" t="s">
        <v>49</v>
      </c>
      <c r="B20" s="169"/>
      <c r="C20" s="169"/>
      <c r="D20" s="169"/>
      <c r="E20" s="169"/>
      <c r="F20" s="169"/>
      <c r="G20" s="137">
        <v>6954714.38</v>
      </c>
      <c r="H20" s="137">
        <f>Лист1!F36+Лист2!AI19</f>
        <v>6824800</v>
      </c>
      <c r="I20" s="137">
        <f>Лист1!G36+Лист2!AJ19</f>
        <v>4715678.5600000005</v>
      </c>
      <c r="J20" s="137">
        <f>Лист1!H36+Лист2!AK19</f>
        <v>5428483.31</v>
      </c>
      <c r="K20" s="138">
        <f aca="true" t="shared" si="3" ref="K20:K33">J20/I20*100</f>
        <v>115.1156348112073</v>
      </c>
      <c r="L20" s="138">
        <f t="shared" si="2"/>
        <v>79.54054785488219</v>
      </c>
    </row>
    <row r="21" spans="1:12" ht="18" customHeight="1">
      <c r="A21" s="169" t="s">
        <v>50</v>
      </c>
      <c r="B21" s="169"/>
      <c r="C21" s="169"/>
      <c r="D21" s="169"/>
      <c r="E21" s="169"/>
      <c r="F21" s="169"/>
      <c r="G21" s="137">
        <v>537490.49</v>
      </c>
      <c r="H21" s="137">
        <f>Лист1!F37+Лист2!AN19</f>
        <v>484300</v>
      </c>
      <c r="I21" s="137">
        <f>Лист1!G37+Лист2!AO19</f>
        <v>458143.86</v>
      </c>
      <c r="J21" s="137">
        <f>Лист1!H37+Лист2!AP19</f>
        <v>351489.45999999996</v>
      </c>
      <c r="K21" s="138">
        <f t="shared" si="3"/>
        <v>76.72032535806547</v>
      </c>
      <c r="L21" s="138">
        <f t="shared" si="2"/>
        <v>72.57680363411107</v>
      </c>
    </row>
    <row r="22" spans="1:12" ht="30" customHeight="1">
      <c r="A22" s="170" t="s">
        <v>96</v>
      </c>
      <c r="B22" s="170"/>
      <c r="C22" s="170"/>
      <c r="D22" s="170"/>
      <c r="E22" s="170"/>
      <c r="F22" s="170"/>
      <c r="G22" s="137">
        <v>290016.67</v>
      </c>
      <c r="H22" s="137">
        <f>Лист2!AS17</f>
        <v>287700</v>
      </c>
      <c r="I22" s="137">
        <f>Лист2!AT17</f>
        <v>138916.67</v>
      </c>
      <c r="J22" s="137">
        <f>Лист2!AU17</f>
        <v>17935.96</v>
      </c>
      <c r="K22" s="138">
        <f t="shared" si="3"/>
        <v>12.91130862840291</v>
      </c>
      <c r="L22" s="138">
        <f t="shared" si="2"/>
        <v>6.234257907542578</v>
      </c>
    </row>
    <row r="23" spans="1:12" ht="27.75" customHeight="1">
      <c r="A23" s="170" t="s">
        <v>97</v>
      </c>
      <c r="B23" s="170"/>
      <c r="C23" s="170"/>
      <c r="D23" s="170"/>
      <c r="E23" s="170"/>
      <c r="F23" s="170"/>
      <c r="G23" s="137">
        <v>12905.24</v>
      </c>
      <c r="H23" s="137">
        <f>Лист1!F38+Лист2!AX19</f>
        <v>23300</v>
      </c>
      <c r="I23" s="137">
        <f>Лист1!G38+Лист2!AY19</f>
        <v>5040.28</v>
      </c>
      <c r="J23" s="137">
        <f>Лист1!H38+Лист2!AZ19</f>
        <v>10276.539999999999</v>
      </c>
      <c r="K23" s="138">
        <f t="shared" si="3"/>
        <v>203.88827604815606</v>
      </c>
      <c r="L23" s="138">
        <f t="shared" si="2"/>
        <v>44.105321888412014</v>
      </c>
    </row>
    <row r="24" spans="1:12" ht="15" customHeight="1">
      <c r="A24" s="169" t="s">
        <v>52</v>
      </c>
      <c r="B24" s="169"/>
      <c r="C24" s="169"/>
      <c r="D24" s="169"/>
      <c r="E24" s="169"/>
      <c r="F24" s="169"/>
      <c r="G24" s="137">
        <v>59568.82</v>
      </c>
      <c r="H24" s="137">
        <f>Лист1!F39</f>
        <v>100000</v>
      </c>
      <c r="I24" s="137">
        <f>Лист1!G39</f>
        <v>30795.52</v>
      </c>
      <c r="J24" s="137">
        <f>Лист1!H39</f>
        <v>10227.27</v>
      </c>
      <c r="K24" s="138">
        <f t="shared" si="3"/>
        <v>33.21025266012719</v>
      </c>
      <c r="L24" s="138">
        <f t="shared" si="2"/>
        <v>10.22727</v>
      </c>
    </row>
    <row r="25" spans="1:12" ht="16.5" customHeight="1">
      <c r="A25" s="169" t="s">
        <v>53</v>
      </c>
      <c r="B25" s="169"/>
      <c r="C25" s="169"/>
      <c r="D25" s="169"/>
      <c r="E25" s="169"/>
      <c r="F25" s="169"/>
      <c r="G25" s="137">
        <v>1741338</v>
      </c>
      <c r="H25" s="137">
        <f>Лист1!F40</f>
        <v>1625000</v>
      </c>
      <c r="I25" s="137">
        <f>Лист1!G40</f>
        <v>870669</v>
      </c>
      <c r="J25" s="137">
        <f>Лист1!H40</f>
        <v>874520.64</v>
      </c>
      <c r="K25" s="138">
        <f t="shared" si="3"/>
        <v>100.4423770686679</v>
      </c>
      <c r="L25" s="138">
        <f t="shared" si="2"/>
        <v>53.816654769230766</v>
      </c>
    </row>
    <row r="26" spans="1:12" ht="26.25" customHeight="1">
      <c r="A26" s="170" t="s">
        <v>98</v>
      </c>
      <c r="B26" s="170"/>
      <c r="C26" s="170"/>
      <c r="D26" s="170"/>
      <c r="E26" s="170"/>
      <c r="F26" s="170"/>
      <c r="G26" s="141">
        <v>154762.97</v>
      </c>
      <c r="H26" s="141">
        <f>Лист1!F41+Лист2!BC19</f>
        <v>209100</v>
      </c>
      <c r="I26" s="141">
        <f>Лист1!G41+Лист2!BD19</f>
        <v>86183.85</v>
      </c>
      <c r="J26" s="141">
        <f>Лист1!H41+Лист2!BE19</f>
        <v>114111.32999999999</v>
      </c>
      <c r="K26" s="138">
        <f t="shared" si="3"/>
        <v>132.40453982967804</v>
      </c>
      <c r="L26" s="138">
        <f t="shared" si="2"/>
        <v>54.57261119081779</v>
      </c>
    </row>
    <row r="27" spans="1:12" ht="16.5" customHeight="1">
      <c r="A27" s="170" t="s">
        <v>99</v>
      </c>
      <c r="B27" s="170"/>
      <c r="C27" s="170"/>
      <c r="D27" s="170"/>
      <c r="E27" s="170"/>
      <c r="F27" s="170"/>
      <c r="G27" s="137">
        <v>277543.97</v>
      </c>
      <c r="H27" s="137">
        <f>Лист1!F42+Лист2!BH19</f>
        <v>75000</v>
      </c>
      <c r="I27" s="137">
        <f>Лист1!G42+Лист2!BI19</f>
        <v>207475.47</v>
      </c>
      <c r="J27" s="137">
        <f>Лист1!H42+Лист2!BJ19</f>
        <v>76254.7</v>
      </c>
      <c r="K27" s="138">
        <f t="shared" si="3"/>
        <v>36.75359790726104</v>
      </c>
      <c r="L27" s="138"/>
    </row>
    <row r="28" spans="1:12" ht="16.5" customHeight="1">
      <c r="A28" s="169" t="s">
        <v>100</v>
      </c>
      <c r="B28" s="169"/>
      <c r="C28" s="169"/>
      <c r="D28" s="169"/>
      <c r="E28" s="169"/>
      <c r="F28" s="169"/>
      <c r="G28" s="137">
        <v>511629.12</v>
      </c>
      <c r="H28" s="137">
        <f>Лист1!F43+Лист2!BR19</f>
        <v>400000</v>
      </c>
      <c r="I28" s="137">
        <f>Лист1!G43+Лист2!BS19</f>
        <v>223813.12</v>
      </c>
      <c r="J28" s="137">
        <f>Лист1!H43+Лист2!BT19</f>
        <v>284944</v>
      </c>
      <c r="K28" s="138">
        <f t="shared" si="3"/>
        <v>127.31335857343842</v>
      </c>
      <c r="L28" s="138">
        <f>J28/H28*100</f>
        <v>71.236</v>
      </c>
    </row>
    <row r="29" spans="1:12" ht="16.5" customHeight="1">
      <c r="A29" s="169" t="s">
        <v>57</v>
      </c>
      <c r="B29" s="169"/>
      <c r="C29" s="169"/>
      <c r="D29" s="169"/>
      <c r="E29" s="169"/>
      <c r="F29" s="169"/>
      <c r="G29" s="137">
        <v>952704.37</v>
      </c>
      <c r="H29" s="137">
        <f>Лист1!F44+Лист2!BM19</f>
        <v>470000</v>
      </c>
      <c r="I29" s="137">
        <f>Лист1!G44+Лист2!BN19</f>
        <v>930648.2</v>
      </c>
      <c r="J29" s="137">
        <f>Лист1!H44+Лист2!BO19</f>
        <v>343372.95</v>
      </c>
      <c r="K29" s="138">
        <f t="shared" si="3"/>
        <v>36.89610639122281</v>
      </c>
      <c r="L29" s="138">
        <f>J29/H29*100</f>
        <v>73.05807446808511</v>
      </c>
    </row>
    <row r="30" spans="1:12" ht="16.5" customHeight="1">
      <c r="A30" s="169" t="s">
        <v>58</v>
      </c>
      <c r="B30" s="169"/>
      <c r="C30" s="169"/>
      <c r="D30" s="169"/>
      <c r="E30" s="169"/>
      <c r="F30" s="169"/>
      <c r="G30" s="137">
        <v>1164872.04</v>
      </c>
      <c r="H30" s="137">
        <f>Лист1!F45+Лист2!BW19</f>
        <v>761400</v>
      </c>
      <c r="I30" s="137">
        <f>Лист1!G45+Лист2!BX19</f>
        <v>815078.18</v>
      </c>
      <c r="J30" s="137">
        <f>Лист1!H45+Лист2!BY19</f>
        <v>462028.19</v>
      </c>
      <c r="K30" s="138">
        <f t="shared" si="3"/>
        <v>56.68513786002711</v>
      </c>
      <c r="L30" s="138">
        <f>J30/H30*100</f>
        <v>60.68140136590491</v>
      </c>
    </row>
    <row r="31" spans="1:12" ht="16.5" customHeight="1">
      <c r="A31" s="170" t="s">
        <v>59</v>
      </c>
      <c r="B31" s="170"/>
      <c r="C31" s="170"/>
      <c r="D31" s="170"/>
      <c r="E31" s="170"/>
      <c r="F31" s="170"/>
      <c r="G31" s="137">
        <v>-40215</v>
      </c>
      <c r="H31" s="137">
        <f>Лист1!F46+Лист2!CG19</f>
        <v>0</v>
      </c>
      <c r="I31" s="137">
        <f>Лист1!G46+Лист2!CH19</f>
        <v>-5596.15</v>
      </c>
      <c r="J31" s="137">
        <f>Лист1!H46+Лист2!CI19</f>
        <v>1615</v>
      </c>
      <c r="K31" s="138">
        <f t="shared" si="3"/>
        <v>-28.85912636366073</v>
      </c>
      <c r="L31" s="138"/>
    </row>
    <row r="32" spans="1:12" ht="16.5" customHeight="1">
      <c r="A32" s="170" t="s">
        <v>60</v>
      </c>
      <c r="B32" s="170"/>
      <c r="C32" s="170"/>
      <c r="D32" s="170"/>
      <c r="E32" s="170"/>
      <c r="F32" s="170"/>
      <c r="G32" s="137">
        <v>62621.36</v>
      </c>
      <c r="H32" s="137">
        <f>Лист2!CB19</f>
        <v>0</v>
      </c>
      <c r="I32" s="137">
        <f>Лист2!CC19</f>
        <v>62621.36</v>
      </c>
      <c r="J32" s="137">
        <f>Лист1!H47</f>
        <v>9</v>
      </c>
      <c r="K32" s="138">
        <f t="shared" si="3"/>
        <v>0.014372092844997297</v>
      </c>
      <c r="L32" s="138"/>
    </row>
    <row r="33" spans="1:12" ht="21" customHeight="1">
      <c r="A33" s="168" t="s">
        <v>101</v>
      </c>
      <c r="B33" s="168"/>
      <c r="C33" s="168"/>
      <c r="D33" s="168"/>
      <c r="E33" s="168"/>
      <c r="F33" s="168"/>
      <c r="G33" s="142">
        <f>G5+G18</f>
        <v>93526482.76999998</v>
      </c>
      <c r="H33" s="142">
        <f>H5+H18</f>
        <v>96740700</v>
      </c>
      <c r="I33" s="142">
        <f>I5+I18</f>
        <v>61273508.14</v>
      </c>
      <c r="J33" s="142">
        <f>J5+J18</f>
        <v>62452332.15</v>
      </c>
      <c r="K33" s="143">
        <f t="shared" si="3"/>
        <v>101.923872234158</v>
      </c>
      <c r="L33" s="143">
        <f>J33/H33*100</f>
        <v>64.55641953179996</v>
      </c>
    </row>
  </sheetData>
  <sheetProtection selectLockedCells="1" selectUnlockedCells="1"/>
  <mergeCells count="35">
    <mergeCell ref="A33:F33"/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39375" top="0.5902777777777778" bottom="0.393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2020-11-03T05:19:19Z</dcterms:created>
  <dcterms:modified xsi:type="dcterms:W3CDTF">2020-11-03T05:19:19Z</dcterms:modified>
  <cp:category/>
  <cp:version/>
  <cp:contentType/>
  <cp:contentStatus/>
</cp:coreProperties>
</file>