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'Лист1'!$A$1:$AF$48</definedName>
    <definedName name="_xlnm.Print_Titles" localSheetId="1">'Лист2'!$A:$A</definedName>
  </definedNames>
  <calcPr fullCalcOnLoad="1"/>
</workbook>
</file>

<file path=xl/sharedStrings.xml><?xml version="1.0" encoding="utf-8"?>
<sst xmlns="http://schemas.openxmlformats.org/spreadsheetml/2006/main" count="274" uniqueCount="103">
  <si>
    <t>Исполнение консолидированного бюджета Яльчикского района на 01.06.2020 года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</si>
  <si>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</si>
  <si>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</si>
  <si>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</si>
  <si>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</si>
  <si>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</si>
  <si>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</si>
  <si>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</si>
  <si>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</si>
  <si>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</si>
  <si>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</si>
  <si>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(БУ, АУ)</t>
  </si>
  <si>
    <t>дотации на выравнивание уровня бюджетной обеспеченности</t>
  </si>
  <si>
    <t>дотации на сбалансированность бюджетов (прочие дотации)</t>
  </si>
  <si>
    <t>назначено     на год</t>
  </si>
  <si>
    <t>исполнено</t>
  </si>
  <si>
    <t>%</t>
  </si>
  <si>
    <t>На 01.06.2019</t>
  </si>
  <si>
    <t>На 01.06.2020</t>
  </si>
  <si>
    <t>01.06.2020/01.06.2019</t>
  </si>
  <si>
    <t>01.06.2020 к плановым назначениям</t>
  </si>
  <si>
    <t>На 01.01.2020 г.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</si>
  <si>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</si>
  <si>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</si>
  <si>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</si>
  <si>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</si>
  <si>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</si>
  <si>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</si>
  <si>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</si>
  <si>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</si>
  <si>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</si>
  <si>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</si>
  <si>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</si>
  <si>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</si>
  <si>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 xml:space="preserve"> </t>
  </si>
  <si>
    <t>Муниципальный район</t>
  </si>
  <si>
    <t>Факт 2019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</si>
  <si>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</si>
  <si>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</si>
  <si>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</si>
  <si>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</si>
  <si>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</t>
  </si>
  <si>
    <t>Единый с/х налог</t>
  </si>
  <si>
    <t>Налог, взимаемый в связи с применением патентной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</si>
  <si>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</si>
  <si>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</si>
  <si>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</si>
  <si>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Неналоговые доходы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</si>
  <si>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</si>
  <si>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арендной платы за земельные участки</t>
  </si>
  <si>
    <t>Доходы от сдачи в аренду имущества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</si>
  <si>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 (11109045)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</si>
  <si>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</si>
  <si>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</si>
  <si>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</si>
  <si>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</si>
  <si>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</si>
  <si>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</si>
  <si>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</si>
  <si>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</si>
  <si>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</si>
  <si>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</si>
  <si>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</si>
  <si>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</si>
  <si>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</si>
  <si>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</si>
  <si>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</si>
  <si>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</si>
  <si>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>Арендная плата за аренду земли (11105025)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</si>
  <si>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(11105035)</t>
  </si>
  <si>
    <t xml:space="preserve">  Доходы от сдачи в аренду имущества, составляющего казну сельских поселений (за исключением земельных участков) (11105075)</t>
  </si>
  <si>
    <t>Доходы, поступающие в порядке возмещения расходов, понесенных в связи с эксплуатацией имущества сельских поселений (11302065)</t>
  </si>
  <si>
    <t>Прочие доходы от компенсации затрат государства бюджетов поселений(11302995)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</si>
  <si>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</si>
  <si>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</si>
  <si>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</si>
  <si>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</si>
  <si>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на год</t>
  </si>
  <si>
    <t xml:space="preserve"> % </t>
  </si>
  <si>
    <t xml:space="preserve"> % исп-ия</t>
  </si>
  <si>
    <t>На 01.0.2019</t>
  </si>
  <si>
    <t>На 01.05.2020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</si>
  <si>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</si>
  <si>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</si>
  <si>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</si>
  <si>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</si>
  <si>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</si>
  <si>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</si>
  <si>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</si>
  <si>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</si>
  <si>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</si>
  <si>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</si>
  <si>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Факт 2019 год </t>
  </si>
  <si>
    <t>Назначено     
На 2020 год</t>
  </si>
  <si>
    <t>Налог на имущество физических лиц</t>
  </si>
  <si>
    <t xml:space="preserve">Земельный налог </t>
  </si>
  <si>
    <t>Задолженность и перерасчеты по отменным налогам</t>
  </si>
  <si>
    <t>Доходы от сдачи в аренду имущества, составляющего казну 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</si>
  <si>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</si>
  <si>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</si>
  <si>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</si>
  <si>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</si>
  <si>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 xml:space="preserve">Итого налоговые и неналоговые доходы 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</si>
</sst>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#,##0.00"/>
    <numFmt numFmtId="167" formatCode="0.00%"/>
    <numFmt numFmtId="168" formatCode="DD/MM/YYYY"/>
    <numFmt numFmtId="169" formatCode="0.0"/>
    <numFmt numFmtId="170" formatCode="#,##0"/>
    <numFmt numFmtId="171" formatCode="0.00"/>
    <numFmt numFmtId="172" formatCode="#,##0.00;\-#,##0.00"/>
    <numFmt numFmtId="173" formatCode="0"/>
    <numFmt numFmtId="174" formatCode="#,##0.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57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sz val="8"/>
      <color indexed="5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31">
    <xf numFmtId="164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5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5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9" borderId="0" applyNumberFormat="0" applyBorder="0" applyAlignment="0" applyProtection="0"/>
    <xf numFmtId="164" fontId="1" fillId="4" borderId="0" applyNumberFormat="0" applyBorder="0" applyAlignment="0" applyProtection="0"/>
    <xf numFmtId="164" fontId="1" fillId="8" borderId="0" applyNumberFormat="0" applyBorder="0" applyAlignment="0" applyProtection="0"/>
    <xf numFmtId="164" fontId="1" fillId="5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2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8" borderId="0" applyNumberFormat="0" applyBorder="0" applyAlignment="0" applyProtection="0"/>
    <xf numFmtId="164" fontId="2" fillId="10" borderId="0" applyNumberFormat="0" applyBorder="0" applyAlignment="0" applyProtection="0"/>
    <xf numFmtId="164" fontId="2" fillId="9" borderId="0" applyNumberFormat="0" applyBorder="0" applyAlignment="0" applyProtection="0"/>
    <xf numFmtId="164" fontId="2" fillId="15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7" borderId="0" applyNumberFormat="0" applyBorder="0" applyAlignment="0" applyProtection="0"/>
    <xf numFmtId="164" fontId="2" fillId="9" borderId="0" applyNumberFormat="0" applyBorder="0" applyAlignment="0" applyProtection="0"/>
    <xf numFmtId="164" fontId="3" fillId="6" borderId="0" applyNumberFormat="0" applyBorder="0" applyAlignment="0" applyProtection="0"/>
    <xf numFmtId="164" fontId="4" fillId="0" borderId="0">
      <alignment/>
      <protection/>
    </xf>
    <xf numFmtId="164" fontId="5" fillId="2" borderId="1" applyNumberFormat="0" applyAlignment="0" applyProtection="0"/>
    <xf numFmtId="164" fontId="6" fillId="20" borderId="2" applyNumberFormat="0" applyAlignment="0" applyProtection="0"/>
    <xf numFmtId="164" fontId="4" fillId="0" borderId="0">
      <alignment/>
      <protection/>
    </xf>
    <xf numFmtId="164" fontId="7" fillId="2" borderId="0" applyNumberFormat="0" applyBorder="0" applyAlignment="0" applyProtection="0"/>
    <xf numFmtId="164" fontId="8" fillId="7" borderId="0" applyNumberFormat="0" applyBorder="0" applyAlignment="0" applyProtection="0"/>
    <xf numFmtId="164" fontId="9" fillId="2" borderId="3" applyNumberFormat="0" applyAlignment="0" applyProtection="0"/>
    <xf numFmtId="164" fontId="10" fillId="2" borderId="3" applyNumberFormat="0" applyAlignment="0" applyProtection="0"/>
    <xf numFmtId="164" fontId="11" fillId="2" borderId="4" applyNumberFormat="0" applyAlignment="0" applyProtection="0"/>
    <xf numFmtId="164" fontId="11" fillId="2" borderId="0" applyNumberFormat="0" applyBorder="0" applyAlignment="0" applyProtection="0"/>
    <xf numFmtId="164" fontId="12" fillId="9" borderId="1" applyNumberFormat="0" applyAlignment="0" applyProtection="0"/>
    <xf numFmtId="164" fontId="13" fillId="2" borderId="5" applyNumberFormat="0" applyAlignment="0" applyProtection="0"/>
    <xf numFmtId="164" fontId="14" fillId="14" borderId="0" applyNumberFormat="0" applyBorder="0" applyAlignment="0" applyProtection="0"/>
    <xf numFmtId="164" fontId="0" fillId="4" borderId="6" applyNumberFormat="0" applyAlignment="0" applyProtection="0"/>
    <xf numFmtId="164" fontId="15" fillId="2" borderId="7" applyNumberFormat="0" applyAlignment="0" applyProtection="0"/>
    <xf numFmtId="164" fontId="16" fillId="0" borderId="0">
      <alignment/>
      <protection/>
    </xf>
    <xf numFmtId="164" fontId="16" fillId="0" borderId="0">
      <alignment/>
      <protection/>
    </xf>
    <xf numFmtId="164" fontId="17" fillId="2" borderId="0" applyNumberFormat="0" applyBorder="0" applyAlignment="0" applyProtection="0"/>
    <xf numFmtId="164" fontId="18" fillId="2" borderId="8" applyNumberFormat="0" applyAlignment="0" applyProtection="0"/>
    <xf numFmtId="164" fontId="4" fillId="0" borderId="0">
      <alignment/>
      <protection/>
    </xf>
    <xf numFmtId="164" fontId="19" fillId="2" borderId="0" applyNumberFormat="0" applyBorder="0" applyAlignment="0" applyProtection="0"/>
    <xf numFmtId="164" fontId="16" fillId="21" borderId="0">
      <alignment/>
      <protection/>
    </xf>
    <xf numFmtId="164" fontId="16" fillId="0" borderId="0">
      <alignment horizontal="left" wrapText="1"/>
      <protection/>
    </xf>
    <xf numFmtId="164" fontId="20" fillId="0" borderId="0">
      <alignment horizontal="center" wrapText="1"/>
      <protection/>
    </xf>
    <xf numFmtId="164" fontId="20" fillId="0" borderId="0">
      <alignment horizontal="center"/>
      <protection/>
    </xf>
    <xf numFmtId="164" fontId="16" fillId="0" borderId="0">
      <alignment horizontal="right"/>
      <protection/>
    </xf>
    <xf numFmtId="164" fontId="16" fillId="21" borderId="9">
      <alignment/>
      <protection/>
    </xf>
    <xf numFmtId="164" fontId="16" fillId="0" borderId="10">
      <alignment horizontal="center" vertical="center" wrapText="1"/>
      <protection/>
    </xf>
    <xf numFmtId="164" fontId="16" fillId="21" borderId="11">
      <alignment/>
      <protection/>
    </xf>
    <xf numFmtId="165" fontId="16" fillId="0" borderId="10">
      <alignment horizontal="center" vertical="top" shrinkToFit="1"/>
      <protection/>
    </xf>
    <xf numFmtId="164" fontId="16" fillId="0" borderId="10">
      <alignment horizontal="center" vertical="top" wrapText="1"/>
      <protection/>
    </xf>
    <xf numFmtId="166" fontId="16" fillId="0" borderId="10">
      <alignment horizontal="right" vertical="top" shrinkToFit="1"/>
      <protection/>
    </xf>
    <xf numFmtId="167" fontId="16" fillId="0" borderId="10">
      <alignment horizontal="center" vertical="top" shrinkToFit="1"/>
      <protection/>
    </xf>
    <xf numFmtId="164" fontId="16" fillId="21" borderId="12">
      <alignment/>
      <protection/>
    </xf>
    <xf numFmtId="165" fontId="21" fillId="0" borderId="10">
      <alignment horizontal="left" vertical="top" shrinkToFit="1"/>
      <protection/>
    </xf>
    <xf numFmtId="166" fontId="21" fillId="14" borderId="10">
      <alignment horizontal="right" vertical="top" shrinkToFit="1"/>
      <protection/>
    </xf>
    <xf numFmtId="167" fontId="21" fillId="14" borderId="10">
      <alignment horizontal="center" vertical="top" shrinkToFit="1"/>
      <protection/>
    </xf>
    <xf numFmtId="164" fontId="16" fillId="0" borderId="0">
      <alignment/>
      <protection/>
    </xf>
    <xf numFmtId="164" fontId="16" fillId="21" borderId="9">
      <alignment horizontal="left"/>
      <protection/>
    </xf>
    <xf numFmtId="164" fontId="16" fillId="0" borderId="10">
      <alignment horizontal="left" vertical="top" wrapText="1"/>
      <protection/>
    </xf>
    <xf numFmtId="166" fontId="21" fillId="5" borderId="10">
      <alignment horizontal="right" vertical="top" shrinkToFit="1"/>
      <protection/>
    </xf>
    <xf numFmtId="167" fontId="21" fillId="5" borderId="10">
      <alignment horizontal="center" vertical="top" shrinkToFit="1"/>
      <protection/>
    </xf>
    <xf numFmtId="164" fontId="16" fillId="21" borderId="11">
      <alignment horizontal="left"/>
      <protection/>
    </xf>
    <xf numFmtId="164" fontId="16" fillId="21" borderId="12">
      <alignment horizontal="left"/>
      <protection/>
    </xf>
    <xf numFmtId="164" fontId="16" fillId="21" borderId="0">
      <alignment horizontal="left"/>
      <protection/>
    </xf>
    <xf numFmtId="164" fontId="2" fillId="22" borderId="0" applyNumberFormat="0" applyBorder="0" applyAlignment="0" applyProtection="0"/>
    <xf numFmtId="164" fontId="2" fillId="23" borderId="0" applyNumberFormat="0" applyBorder="0" applyAlignment="0" applyProtection="0"/>
    <xf numFmtId="164" fontId="2" fillId="24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25" borderId="0" applyNumberFormat="0" applyBorder="0" applyAlignment="0" applyProtection="0"/>
    <xf numFmtId="164" fontId="12" fillId="9" borderId="1" applyNumberFormat="0" applyAlignment="0" applyProtection="0"/>
    <xf numFmtId="164" fontId="15" fillId="21" borderId="7" applyNumberFormat="0" applyAlignment="0" applyProtection="0"/>
    <xf numFmtId="164" fontId="22" fillId="21" borderId="1" applyNumberFormat="0" applyAlignment="0" applyProtection="0"/>
    <xf numFmtId="164" fontId="23" fillId="2" borderId="13" applyNumberFormat="0" applyAlignment="0" applyProtection="0"/>
    <xf numFmtId="164" fontId="24" fillId="2" borderId="14" applyNumberFormat="0" applyAlignment="0" applyProtection="0"/>
    <xf numFmtId="164" fontId="25" fillId="2" borderId="15" applyNumberFormat="0" applyAlignment="0" applyProtection="0"/>
    <xf numFmtId="164" fontId="25" fillId="2" borderId="0" applyNumberFormat="0" applyBorder="0" applyAlignment="0" applyProtection="0"/>
    <xf numFmtId="164" fontId="18" fillId="2" borderId="16" applyNumberFormat="0" applyAlignment="0" applyProtection="0"/>
    <xf numFmtId="164" fontId="6" fillId="20" borderId="2" applyNumberFormat="0" applyAlignment="0" applyProtection="0"/>
    <xf numFmtId="164" fontId="26" fillId="2" borderId="0" applyNumberFormat="0" applyBorder="0" applyAlignment="0" applyProtection="0"/>
    <xf numFmtId="164" fontId="14" fillId="14" borderId="0" applyNumberFormat="0" applyBorder="0" applyAlignment="0" applyProtection="0"/>
    <xf numFmtId="164" fontId="27" fillId="6" borderId="0" applyNumberFormat="0" applyBorder="0" applyAlignment="0" applyProtection="0"/>
    <xf numFmtId="164" fontId="7" fillId="2" borderId="0" applyNumberFormat="0" applyBorder="0" applyAlignment="0" applyProtection="0"/>
    <xf numFmtId="164" fontId="28" fillId="4" borderId="6" applyNumberFormat="0" applyAlignment="0" applyProtection="0"/>
    <xf numFmtId="164" fontId="29" fillId="2" borderId="5" applyNumberFormat="0" applyAlignment="0" applyProtection="0"/>
    <xf numFmtId="164" fontId="19" fillId="2" borderId="0" applyNumberFormat="0" applyBorder="0" applyAlignment="0" applyProtection="0"/>
    <xf numFmtId="164" fontId="8" fillId="7" borderId="0" applyNumberFormat="0" applyBorder="0" applyAlignment="0" applyProtection="0"/>
  </cellStyleXfs>
  <cellXfs count="166">
    <xf numFmtId="164" fontId="0" fillId="2" borderId="0" xfId="0" applyAlignment="1">
      <alignment/>
    </xf>
    <xf numFmtId="164" fontId="30" fillId="2" borderId="0" xfId="0" applyFont="1" applyAlignment="1">
      <alignment/>
    </xf>
    <xf numFmtId="164" fontId="31" fillId="2" borderId="0" xfId="0" applyFont="1" applyAlignment="1">
      <alignment/>
    </xf>
    <xf numFmtId="164" fontId="32" fillId="2" borderId="0" xfId="0" applyFont="1" applyAlignment="1">
      <alignment/>
    </xf>
    <xf numFmtId="164" fontId="33" fillId="2" borderId="0" xfId="0" applyFont="1" applyAlignment="1">
      <alignment/>
    </xf>
    <xf numFmtId="164" fontId="34" fillId="2" borderId="0" xfId="0" applyFont="1" applyAlignment="1">
      <alignment/>
    </xf>
    <xf numFmtId="164" fontId="35" fillId="0" borderId="0" xfId="0" applyFont="1" applyFill="1" applyBorder="1" applyAlignment="1">
      <alignment horizontal="center" wrapText="1"/>
    </xf>
    <xf numFmtId="164" fontId="36" fillId="2" borderId="0" xfId="0" applyFont="1" applyAlignment="1">
      <alignment/>
    </xf>
    <xf numFmtId="164" fontId="37" fillId="2" borderId="0" xfId="0" applyFont="1" applyAlignment="1">
      <alignment/>
    </xf>
    <xf numFmtId="164" fontId="38" fillId="2" borderId="0" xfId="0" applyFont="1" applyAlignment="1">
      <alignment/>
    </xf>
    <xf numFmtId="164" fontId="39" fillId="2" borderId="10" xfId="0" applyFont="1" applyBorder="1" applyAlignment="1">
      <alignment/>
    </xf>
    <xf numFmtId="164" fontId="40" fillId="2" borderId="10" xfId="0" applyFont="1" applyBorder="1" applyAlignment="1">
      <alignment horizontal="center"/>
    </xf>
    <xf numFmtId="164" fontId="40" fillId="2" borderId="10" xfId="0" applyFont="1" applyBorder="1" applyAlignment="1">
      <alignment horizontal="center" wrapText="1"/>
    </xf>
    <xf numFmtId="164" fontId="40" fillId="2" borderId="10" xfId="0" applyFont="1" applyBorder="1" applyAlignment="1">
      <alignment horizontal="center" vertical="center" wrapText="1"/>
    </xf>
    <xf numFmtId="164" fontId="40" fillId="2" borderId="17" xfId="0" applyFont="1" applyBorder="1" applyAlignment="1">
      <alignment horizontal="center" vertical="center" wrapText="1"/>
    </xf>
    <xf numFmtId="164" fontId="40" fillId="2" borderId="18" xfId="0" applyFont="1" applyBorder="1" applyAlignment="1">
      <alignment horizontal="center" vertical="center" wrapText="1"/>
    </xf>
    <xf numFmtId="164" fontId="40" fillId="2" borderId="18" xfId="0" applyFont="1" applyBorder="1" applyAlignment="1">
      <alignment horizontal="center"/>
    </xf>
    <xf numFmtId="164" fontId="39" fillId="2" borderId="19" xfId="0" applyFont="1" applyBorder="1" applyAlignment="1">
      <alignment horizontal="center" vertical="center" wrapText="1"/>
    </xf>
    <xf numFmtId="164" fontId="39" fillId="2" borderId="10" xfId="0" applyFont="1" applyBorder="1" applyAlignment="1">
      <alignment horizontal="center" vertical="center" wrapText="1"/>
    </xf>
    <xf numFmtId="164" fontId="39" fillId="2" borderId="20" xfId="0" applyFont="1" applyBorder="1" applyAlignment="1">
      <alignment horizontal="center" vertical="center" wrapText="1"/>
    </xf>
    <xf numFmtId="164" fontId="40" fillId="2" borderId="20" xfId="0" applyFont="1" applyBorder="1" applyAlignment="1">
      <alignment horizontal="center" vertical="center" wrapText="1"/>
    </xf>
    <xf numFmtId="164" fontId="39" fillId="0" borderId="20" xfId="0" applyNumberFormat="1" applyFont="1" applyFill="1" applyBorder="1" applyAlignment="1">
      <alignment horizontal="center" vertical="center" wrapText="1"/>
    </xf>
    <xf numFmtId="164" fontId="39" fillId="0" borderId="20" xfId="0" applyFont="1" applyFill="1" applyBorder="1" applyAlignment="1">
      <alignment horizontal="center" vertical="center" wrapText="1"/>
    </xf>
    <xf numFmtId="168" fontId="39" fillId="2" borderId="10" xfId="0" applyNumberFormat="1" applyFont="1" applyBorder="1" applyAlignment="1">
      <alignment horizontal="center" vertical="center" wrapText="1"/>
    </xf>
    <xf numFmtId="164" fontId="39" fillId="2" borderId="10" xfId="0" applyFont="1" applyBorder="1" applyAlignment="1">
      <alignment horizontal="left" wrapText="1"/>
    </xf>
    <xf numFmtId="166" fontId="41" fillId="0" borderId="10" xfId="0" applyNumberFormat="1" applyFont="1" applyFill="1" applyBorder="1" applyAlignment="1">
      <alignment wrapText="1"/>
    </xf>
    <xf numFmtId="169" fontId="41" fillId="0" borderId="10" xfId="0" applyNumberFormat="1" applyFont="1" applyFill="1" applyBorder="1" applyAlignment="1">
      <alignment wrapText="1"/>
    </xf>
    <xf numFmtId="166" fontId="41" fillId="2" borderId="10" xfId="0" applyNumberFormat="1" applyFont="1" applyBorder="1" applyAlignment="1">
      <alignment/>
    </xf>
    <xf numFmtId="170" fontId="41" fillId="0" borderId="10" xfId="0" applyNumberFormat="1" applyFont="1" applyFill="1" applyBorder="1" applyAlignment="1">
      <alignment wrapText="1"/>
    </xf>
    <xf numFmtId="166" fontId="41" fillId="2" borderId="20" xfId="0" applyNumberFormat="1" applyFont="1" applyBorder="1" applyAlignment="1">
      <alignment horizontal="right" wrapText="1"/>
    </xf>
    <xf numFmtId="169" fontId="42" fillId="0" borderId="10" xfId="0" applyNumberFormat="1" applyFont="1" applyFill="1" applyBorder="1" applyAlignment="1">
      <alignment wrapText="1"/>
    </xf>
    <xf numFmtId="171" fontId="41" fillId="0" borderId="10" xfId="0" applyNumberFormat="1" applyFont="1" applyFill="1" applyBorder="1" applyAlignment="1">
      <alignment wrapText="1"/>
    </xf>
    <xf numFmtId="166" fontId="41" fillId="2" borderId="10" xfId="0" applyNumberFormat="1" applyFont="1" applyBorder="1" applyAlignment="1">
      <alignment wrapText="1"/>
    </xf>
    <xf numFmtId="169" fontId="42" fillId="2" borderId="10" xfId="0" applyNumberFormat="1" applyFont="1" applyBorder="1" applyAlignment="1">
      <alignment wrapText="1"/>
    </xf>
    <xf numFmtId="166" fontId="41" fillId="2" borderId="10" xfId="0" applyNumberFormat="1" applyFont="1" applyBorder="1" applyAlignment="1">
      <alignment/>
    </xf>
    <xf numFmtId="166" fontId="41" fillId="0" borderId="10" xfId="0" applyNumberFormat="1" applyFont="1" applyFill="1" applyBorder="1" applyAlignment="1">
      <alignment horizontal="right" wrapText="1"/>
    </xf>
    <xf numFmtId="166" fontId="30" fillId="2" borderId="0" xfId="0" applyNumberFormat="1" applyFont="1" applyAlignment="1">
      <alignment/>
    </xf>
    <xf numFmtId="164" fontId="40" fillId="2" borderId="10" xfId="0" applyFont="1" applyBorder="1" applyAlignment="1">
      <alignment horizontal="left" wrapText="1"/>
    </xf>
    <xf numFmtId="166" fontId="42" fillId="0" borderId="10" xfId="0" applyNumberFormat="1" applyFont="1" applyFill="1" applyBorder="1" applyAlignment="1">
      <alignment wrapText="1"/>
    </xf>
    <xf numFmtId="166" fontId="42" fillId="2" borderId="10" xfId="0" applyNumberFormat="1" applyFont="1" applyBorder="1" applyAlignment="1">
      <alignment/>
    </xf>
    <xf numFmtId="170" fontId="42" fillId="0" borderId="10" xfId="0" applyNumberFormat="1" applyFont="1" applyFill="1" applyBorder="1" applyAlignment="1">
      <alignment wrapText="1"/>
    </xf>
    <xf numFmtId="170" fontId="43" fillId="0" borderId="10" xfId="0" applyNumberFormat="1" applyFont="1" applyFill="1" applyBorder="1" applyAlignment="1">
      <alignment wrapText="1"/>
    </xf>
    <xf numFmtId="171" fontId="42" fillId="0" borderId="10" xfId="0" applyNumberFormat="1" applyFont="1" applyFill="1" applyBorder="1" applyAlignment="1">
      <alignment wrapText="1"/>
    </xf>
    <xf numFmtId="166" fontId="42" fillId="2" borderId="10" xfId="0" applyNumberFormat="1" applyFont="1" applyBorder="1" applyAlignment="1">
      <alignment wrapText="1"/>
    </xf>
    <xf numFmtId="166" fontId="42" fillId="2" borderId="10" xfId="0" applyNumberFormat="1" applyFont="1" applyBorder="1" applyAlignment="1">
      <alignment/>
    </xf>
    <xf numFmtId="166" fontId="41" fillId="0" borderId="10" xfId="0" applyNumberFormat="1" applyFont="1" applyFill="1" applyBorder="1" applyAlignment="1">
      <alignment wrapText="1"/>
    </xf>
    <xf numFmtId="170" fontId="44" fillId="0" borderId="10" xfId="0" applyNumberFormat="1" applyFont="1" applyFill="1" applyBorder="1" applyAlignment="1">
      <alignment wrapText="1"/>
    </xf>
    <xf numFmtId="172" fontId="41" fillId="0" borderId="10" xfId="0" applyNumberFormat="1" applyFont="1" applyFill="1" applyBorder="1" applyAlignment="1">
      <alignment wrapText="1"/>
    </xf>
    <xf numFmtId="169" fontId="41" fillId="2" borderId="10" xfId="0" applyNumberFormat="1" applyFont="1" applyBorder="1" applyAlignment="1">
      <alignment wrapText="1"/>
    </xf>
    <xf numFmtId="166" fontId="42" fillId="0" borderId="10" xfId="0" applyNumberFormat="1" applyFont="1" applyFill="1" applyBorder="1" applyAlignment="1">
      <alignment horizontal="right" wrapText="1"/>
    </xf>
    <xf numFmtId="172" fontId="42" fillId="0" borderId="10" xfId="0" applyNumberFormat="1" applyFont="1" applyFill="1" applyBorder="1" applyAlignment="1">
      <alignment wrapText="1"/>
    </xf>
    <xf numFmtId="164" fontId="40" fillId="2" borderId="0" xfId="0" applyFont="1" applyBorder="1" applyAlignment="1">
      <alignment horizontal="left" wrapText="1"/>
    </xf>
    <xf numFmtId="166" fontId="40" fillId="0" borderId="0" xfId="0" applyNumberFormat="1" applyFont="1" applyFill="1" applyBorder="1" applyAlignment="1">
      <alignment wrapText="1"/>
    </xf>
    <xf numFmtId="171" fontId="40" fillId="0" borderId="0" xfId="0" applyNumberFormat="1" applyFont="1" applyFill="1" applyBorder="1" applyAlignment="1">
      <alignment wrapText="1"/>
    </xf>
    <xf numFmtId="169" fontId="40" fillId="0" borderId="0" xfId="0" applyNumberFormat="1" applyFont="1" applyFill="1" applyBorder="1" applyAlignment="1">
      <alignment wrapText="1"/>
    </xf>
    <xf numFmtId="169" fontId="39" fillId="0" borderId="0" xfId="0" applyNumberFormat="1" applyFont="1" applyFill="1" applyBorder="1" applyAlignment="1">
      <alignment wrapText="1"/>
    </xf>
    <xf numFmtId="170" fontId="40" fillId="0" borderId="0" xfId="0" applyNumberFormat="1" applyFont="1" applyFill="1" applyBorder="1" applyAlignment="1">
      <alignment wrapText="1"/>
    </xf>
    <xf numFmtId="170" fontId="40" fillId="0" borderId="0" xfId="0" applyNumberFormat="1" applyFont="1" applyFill="1" applyBorder="1" applyAlignment="1">
      <alignment horizontal="right" wrapText="1"/>
    </xf>
    <xf numFmtId="166" fontId="45" fillId="0" borderId="0" xfId="0" applyNumberFormat="1" applyFont="1" applyFill="1" applyBorder="1" applyAlignment="1">
      <alignment wrapText="1"/>
    </xf>
    <xf numFmtId="173" fontId="40" fillId="0" borderId="0" xfId="0" applyNumberFormat="1" applyFont="1" applyFill="1" applyBorder="1" applyAlignment="1">
      <alignment wrapText="1"/>
    </xf>
    <xf numFmtId="166" fontId="40" fillId="2" borderId="0" xfId="0" applyNumberFormat="1" applyFont="1" applyBorder="1" applyAlignment="1">
      <alignment wrapText="1"/>
    </xf>
    <xf numFmtId="171" fontId="40" fillId="2" borderId="0" xfId="0" applyNumberFormat="1" applyFont="1" applyBorder="1" applyAlignment="1">
      <alignment wrapText="1"/>
    </xf>
    <xf numFmtId="169" fontId="40" fillId="2" borderId="0" xfId="0" applyNumberFormat="1" applyFont="1" applyBorder="1" applyAlignment="1">
      <alignment wrapText="1"/>
    </xf>
    <xf numFmtId="166" fontId="40" fillId="2" borderId="0" xfId="0" applyNumberFormat="1" applyFont="1" applyBorder="1" applyAlignment="1">
      <alignment/>
    </xf>
    <xf numFmtId="171" fontId="40" fillId="2" borderId="0" xfId="0" applyNumberFormat="1" applyFont="1" applyBorder="1" applyAlignment="1">
      <alignment/>
    </xf>
    <xf numFmtId="164" fontId="39" fillId="2" borderId="0" xfId="0" applyFont="1" applyBorder="1" applyAlignment="1">
      <alignment horizontal="left" wrapText="1"/>
    </xf>
    <xf numFmtId="169" fontId="45" fillId="0" borderId="0" xfId="0" applyNumberFormat="1" applyFont="1" applyFill="1" applyBorder="1" applyAlignment="1">
      <alignment/>
    </xf>
    <xf numFmtId="169" fontId="46" fillId="0" borderId="0" xfId="0" applyNumberFormat="1" applyFont="1" applyFill="1" applyBorder="1" applyAlignment="1">
      <alignment/>
    </xf>
    <xf numFmtId="169" fontId="47" fillId="0" borderId="0" xfId="0" applyNumberFormat="1" applyFont="1" applyFill="1" applyBorder="1" applyAlignment="1">
      <alignment/>
    </xf>
    <xf numFmtId="164" fontId="39" fillId="2" borderId="0" xfId="0" applyFont="1" applyAlignment="1">
      <alignment/>
    </xf>
    <xf numFmtId="164" fontId="48" fillId="2" borderId="10" xfId="0" applyFont="1" applyBorder="1" applyAlignment="1">
      <alignment horizontal="left"/>
    </xf>
    <xf numFmtId="166" fontId="43" fillId="0" borderId="10" xfId="0" applyNumberFormat="1" applyFont="1" applyFill="1" applyBorder="1" applyAlignment="1">
      <alignment/>
    </xf>
    <xf numFmtId="169" fontId="43" fillId="0" borderId="19" xfId="0" applyNumberFormat="1" applyFont="1" applyFill="1" applyBorder="1" applyAlignment="1">
      <alignment/>
    </xf>
    <xf numFmtId="169" fontId="43" fillId="0" borderId="10" xfId="0" applyNumberFormat="1" applyFont="1" applyFill="1" applyBorder="1" applyAlignment="1">
      <alignment/>
    </xf>
    <xf numFmtId="171" fontId="40" fillId="0" borderId="0" xfId="0" applyNumberFormat="1" applyFont="1" applyFill="1" applyBorder="1" applyAlignment="1">
      <alignment/>
    </xf>
    <xf numFmtId="164" fontId="39" fillId="2" borderId="10" xfId="0" applyFont="1" applyBorder="1" applyAlignment="1">
      <alignment horizontal="left"/>
    </xf>
    <xf numFmtId="166" fontId="49" fillId="2" borderId="10" xfId="0" applyNumberFormat="1" applyFont="1" applyBorder="1" applyAlignment="1">
      <alignment/>
    </xf>
    <xf numFmtId="166" fontId="49" fillId="0" borderId="10" xfId="0" applyNumberFormat="1" applyFont="1" applyFill="1" applyBorder="1" applyAlignment="1">
      <alignment/>
    </xf>
    <xf numFmtId="169" fontId="49" fillId="0" borderId="19" xfId="0" applyNumberFormat="1" applyFont="1" applyFill="1" applyBorder="1" applyAlignment="1">
      <alignment wrapText="1"/>
    </xf>
    <xf numFmtId="169" fontId="49" fillId="0" borderId="10" xfId="0" applyNumberFormat="1" applyFont="1" applyFill="1" applyBorder="1" applyAlignment="1">
      <alignment wrapText="1"/>
    </xf>
    <xf numFmtId="164" fontId="39" fillId="2" borderId="10" xfId="0" applyFont="1" applyBorder="1" applyAlignment="1">
      <alignment horizontal="left" vertical="center" wrapText="1"/>
    </xf>
    <xf numFmtId="166" fontId="39" fillId="2" borderId="10" xfId="0" applyNumberFormat="1" applyFont="1" applyBorder="1" applyAlignment="1">
      <alignment/>
    </xf>
    <xf numFmtId="166" fontId="48" fillId="2" borderId="10" xfId="0" applyNumberFormat="1" applyFont="1" applyBorder="1" applyAlignment="1">
      <alignment/>
    </xf>
    <xf numFmtId="166" fontId="48" fillId="0" borderId="10" xfId="0" applyNumberFormat="1" applyFont="1" applyFill="1" applyBorder="1" applyAlignment="1">
      <alignment/>
    </xf>
    <xf numFmtId="169" fontId="48" fillId="0" borderId="19" xfId="0" applyNumberFormat="1" applyFont="1" applyFill="1" applyBorder="1" applyAlignment="1">
      <alignment wrapText="1"/>
    </xf>
    <xf numFmtId="169" fontId="48" fillId="0" borderId="10" xfId="0" applyNumberFormat="1" applyFont="1" applyFill="1" applyBorder="1" applyAlignment="1">
      <alignment wrapText="1"/>
    </xf>
    <xf numFmtId="171" fontId="50" fillId="0" borderId="0" xfId="0" applyNumberFormat="1" applyFont="1" applyFill="1" applyBorder="1" applyAlignment="1">
      <alignment/>
    </xf>
    <xf numFmtId="166" fontId="48" fillId="2" borderId="21" xfId="0" applyNumberFormat="1" applyFont="1" applyBorder="1" applyAlignment="1">
      <alignment horizontal="right"/>
    </xf>
    <xf numFmtId="164" fontId="51" fillId="2" borderId="0" xfId="0" applyFont="1" applyBorder="1" applyAlignment="1">
      <alignment horizontal="center" wrapText="1"/>
    </xf>
    <xf numFmtId="164" fontId="51" fillId="2" borderId="0" xfId="0" applyFont="1" applyAlignment="1">
      <alignment wrapText="1"/>
    </xf>
    <xf numFmtId="164" fontId="0" fillId="2" borderId="0" xfId="0" applyAlignment="1">
      <alignment horizontal="center" wrapText="1"/>
    </xf>
    <xf numFmtId="164" fontId="52" fillId="2" borderId="0" xfId="0" applyFont="1" applyAlignment="1">
      <alignment horizontal="center" wrapText="1"/>
    </xf>
    <xf numFmtId="164" fontId="39" fillId="2" borderId="10" xfId="0" applyFont="1" applyBorder="1" applyAlignment="1">
      <alignment horizontal="center"/>
    </xf>
    <xf numFmtId="164" fontId="39" fillId="2" borderId="21" xfId="0" applyFont="1" applyBorder="1" applyAlignment="1">
      <alignment horizontal="center"/>
    </xf>
    <xf numFmtId="164" fontId="39" fillId="2" borderId="10" xfId="0" applyFont="1" applyBorder="1" applyAlignment="1">
      <alignment horizontal="center" wrapText="1"/>
    </xf>
    <xf numFmtId="164" fontId="39" fillId="2" borderId="19" xfId="0" applyFont="1" applyBorder="1" applyAlignment="1">
      <alignment horizontal="center" wrapText="1"/>
    </xf>
    <xf numFmtId="164" fontId="39" fillId="2" borderId="22" xfId="0" applyFont="1" applyBorder="1" applyAlignment="1">
      <alignment horizontal="center"/>
    </xf>
    <xf numFmtId="164" fontId="39" fillId="2" borderId="23" xfId="0" applyFont="1" applyBorder="1" applyAlignment="1">
      <alignment horizontal="center" wrapText="1"/>
    </xf>
    <xf numFmtId="171" fontId="48" fillId="2" borderId="19" xfId="0" applyNumberFormat="1" applyFont="1" applyBorder="1" applyAlignment="1">
      <alignment horizontal="left"/>
    </xf>
    <xf numFmtId="169" fontId="41" fillId="2" borderId="10" xfId="0" applyNumberFormat="1" applyFont="1" applyBorder="1" applyAlignment="1">
      <alignment/>
    </xf>
    <xf numFmtId="170" fontId="41" fillId="2" borderId="21" xfId="0" applyNumberFormat="1" applyFont="1" applyBorder="1" applyAlignment="1">
      <alignment/>
    </xf>
    <xf numFmtId="174" fontId="41" fillId="2" borderId="21" xfId="0" applyNumberFormat="1" applyFont="1" applyBorder="1" applyAlignment="1">
      <alignment/>
    </xf>
    <xf numFmtId="174" fontId="41" fillId="2" borderId="10" xfId="0" applyNumberFormat="1" applyFont="1" applyBorder="1" applyAlignment="1">
      <alignment/>
    </xf>
    <xf numFmtId="170" fontId="41" fillId="2" borderId="10" xfId="0" applyNumberFormat="1" applyFont="1" applyBorder="1" applyAlignment="1">
      <alignment/>
    </xf>
    <xf numFmtId="166" fontId="49" fillId="2" borderId="10" xfId="0" applyNumberFormat="1" applyFont="1" applyBorder="1" applyAlignment="1">
      <alignment horizontal="right" wrapText="1"/>
    </xf>
    <xf numFmtId="166" fontId="41" fillId="2" borderId="10" xfId="0" applyNumberFormat="1" applyFont="1" applyBorder="1" applyAlignment="1">
      <alignment horizontal="right" wrapText="1"/>
    </xf>
    <xf numFmtId="174" fontId="41" fillId="2" borderId="10" xfId="0" applyNumberFormat="1" applyFont="1" applyBorder="1" applyAlignment="1">
      <alignment horizontal="right"/>
    </xf>
    <xf numFmtId="170" fontId="49" fillId="2" borderId="10" xfId="0" applyNumberFormat="1" applyFont="1" applyBorder="1" applyAlignment="1">
      <alignment/>
    </xf>
    <xf numFmtId="174" fontId="49" fillId="2" borderId="10" xfId="0" applyNumberFormat="1" applyFont="1" applyBorder="1" applyAlignment="1">
      <alignment/>
    </xf>
    <xf numFmtId="171" fontId="53" fillId="2" borderId="0" xfId="0" applyNumberFormat="1" applyFont="1" applyAlignment="1">
      <alignment/>
    </xf>
    <xf numFmtId="164" fontId="48" fillId="2" borderId="19" xfId="0" applyFont="1" applyBorder="1" applyAlignment="1">
      <alignment horizontal="left"/>
    </xf>
    <xf numFmtId="166" fontId="49" fillId="2" borderId="10" xfId="0" applyNumberFormat="1" applyFont="1" applyBorder="1" applyAlignment="1">
      <alignment wrapText="1"/>
    </xf>
    <xf numFmtId="166" fontId="49" fillId="2" borderId="10" xfId="0" applyNumberFormat="1" applyFont="1" applyBorder="1" applyAlignment="1">
      <alignment horizontal="right"/>
    </xf>
    <xf numFmtId="166" fontId="41" fillId="2" borderId="10" xfId="0" applyNumberFormat="1" applyFont="1" applyBorder="1" applyAlignment="1">
      <alignment horizontal="right"/>
    </xf>
    <xf numFmtId="166" fontId="49" fillId="2" borderId="10" xfId="0" applyNumberFormat="1" applyFont="1" applyFill="1" applyBorder="1" applyAlignment="1">
      <alignment horizontal="right" shrinkToFit="1"/>
    </xf>
    <xf numFmtId="166" fontId="41" fillId="2" borderId="10" xfId="0" applyNumberFormat="1" applyFont="1" applyFill="1" applyBorder="1" applyAlignment="1">
      <alignment horizontal="right" shrinkToFit="1"/>
    </xf>
    <xf numFmtId="164" fontId="53" fillId="2" borderId="0" xfId="0" applyFont="1" applyAlignment="1">
      <alignment/>
    </xf>
    <xf numFmtId="170" fontId="41" fillId="2" borderId="23" xfId="0" applyNumberFormat="1" applyFont="1" applyBorder="1" applyAlignment="1">
      <alignment/>
    </xf>
    <xf numFmtId="166" fontId="41" fillId="0" borderId="10" xfId="0" applyNumberFormat="1" applyFont="1" applyFill="1" applyBorder="1" applyAlignment="1">
      <alignment/>
    </xf>
    <xf numFmtId="166" fontId="49" fillId="2" borderId="10" xfId="0" applyNumberFormat="1" applyFont="1" applyFill="1" applyBorder="1" applyAlignment="1">
      <alignment/>
    </xf>
    <xf numFmtId="166" fontId="41" fillId="2" borderId="10" xfId="0" applyNumberFormat="1" applyFont="1" applyFill="1" applyBorder="1" applyAlignment="1">
      <alignment/>
    </xf>
    <xf numFmtId="169" fontId="48" fillId="2" borderId="19" xfId="0" applyNumberFormat="1" applyFont="1" applyBorder="1" applyAlignment="1">
      <alignment horizontal="left"/>
    </xf>
    <xf numFmtId="166" fontId="49" fillId="2" borderId="21" xfId="0" applyNumberFormat="1" applyFont="1" applyBorder="1" applyAlignment="1">
      <alignment/>
    </xf>
    <xf numFmtId="166" fontId="41" fillId="2" borderId="21" xfId="0" applyNumberFormat="1" applyFont="1" applyBorder="1" applyAlignment="1">
      <alignment/>
    </xf>
    <xf numFmtId="169" fontId="53" fillId="2" borderId="0" xfId="0" applyNumberFormat="1" applyFont="1" applyAlignment="1">
      <alignment/>
    </xf>
    <xf numFmtId="170" fontId="41" fillId="2" borderId="24" xfId="0" applyNumberFormat="1" applyFont="1" applyBorder="1" applyAlignment="1">
      <alignment/>
    </xf>
    <xf numFmtId="170" fontId="49" fillId="2" borderId="10" xfId="0" applyNumberFormat="1" applyFont="1" applyBorder="1" applyAlignment="1">
      <alignment horizontal="right"/>
    </xf>
    <xf numFmtId="170" fontId="41" fillId="2" borderId="10" xfId="0" applyNumberFormat="1" applyFont="1" applyBorder="1" applyAlignment="1">
      <alignment horizontal="right"/>
    </xf>
    <xf numFmtId="164" fontId="40" fillId="0" borderId="19" xfId="0" applyFont="1" applyFill="1" applyBorder="1" applyAlignment="1">
      <alignment horizontal="center"/>
    </xf>
    <xf numFmtId="169" fontId="42" fillId="2" borderId="10" xfId="0" applyNumberFormat="1" applyFont="1" applyBorder="1" applyAlignment="1">
      <alignment/>
    </xf>
    <xf numFmtId="170" fontId="42" fillId="0" borderId="21" xfId="0" applyNumberFormat="1" applyFont="1" applyFill="1" applyBorder="1" applyAlignment="1">
      <alignment/>
    </xf>
    <xf numFmtId="166" fontId="48" fillId="0" borderId="21" xfId="0" applyNumberFormat="1" applyFont="1" applyFill="1" applyBorder="1" applyAlignment="1">
      <alignment/>
    </xf>
    <xf numFmtId="166" fontId="42" fillId="0" borderId="21" xfId="0" applyNumberFormat="1" applyFont="1" applyFill="1" applyBorder="1" applyAlignment="1">
      <alignment/>
    </xf>
    <xf numFmtId="174" fontId="42" fillId="2" borderId="21" xfId="0" applyNumberFormat="1" applyFont="1" applyBorder="1" applyAlignment="1">
      <alignment/>
    </xf>
    <xf numFmtId="174" fontId="42" fillId="2" borderId="10" xfId="0" applyNumberFormat="1" applyFont="1" applyBorder="1" applyAlignment="1">
      <alignment/>
    </xf>
    <xf numFmtId="166" fontId="48" fillId="2" borderId="10" xfId="0" applyNumberFormat="1" applyFont="1" applyBorder="1" applyAlignment="1">
      <alignment horizontal="right" wrapText="1"/>
    </xf>
    <xf numFmtId="166" fontId="42" fillId="2" borderId="10" xfId="0" applyNumberFormat="1" applyFont="1" applyBorder="1" applyAlignment="1">
      <alignment horizontal="right" wrapText="1"/>
    </xf>
    <xf numFmtId="174" fontId="42" fillId="2" borderId="10" xfId="0" applyNumberFormat="1" applyFont="1" applyBorder="1" applyAlignment="1">
      <alignment horizontal="right"/>
    </xf>
    <xf numFmtId="174" fontId="42" fillId="0" borderId="21" xfId="0" applyNumberFormat="1" applyFont="1" applyFill="1" applyBorder="1" applyAlignment="1">
      <alignment/>
    </xf>
    <xf numFmtId="166" fontId="48" fillId="0" borderId="10" xfId="0" applyNumberFormat="1" applyFont="1" applyFill="1" applyBorder="1" applyAlignment="1">
      <alignment wrapText="1"/>
    </xf>
    <xf numFmtId="170" fontId="48" fillId="0" borderId="21" xfId="0" applyNumberFormat="1" applyFont="1" applyFill="1" applyBorder="1" applyAlignment="1">
      <alignment/>
    </xf>
    <xf numFmtId="166" fontId="48" fillId="2" borderId="21" xfId="0" applyNumberFormat="1" applyFont="1" applyBorder="1" applyAlignment="1">
      <alignment/>
    </xf>
    <xf numFmtId="170" fontId="42" fillId="2" borderId="21" xfId="0" applyNumberFormat="1" applyFont="1" applyBorder="1" applyAlignment="1">
      <alignment/>
    </xf>
    <xf numFmtId="166" fontId="42" fillId="2" borderId="21" xfId="0" applyNumberFormat="1" applyFont="1" applyBorder="1" applyAlignment="1">
      <alignment/>
    </xf>
    <xf numFmtId="164" fontId="53" fillId="0" borderId="0" xfId="0" applyFont="1" applyFill="1" applyAlignment="1">
      <alignment/>
    </xf>
    <xf numFmtId="164" fontId="54" fillId="2" borderId="0" xfId="0" applyFont="1" applyBorder="1" applyAlignment="1">
      <alignment horizontal="center" wrapText="1"/>
    </xf>
    <xf numFmtId="164" fontId="55" fillId="2" borderId="0" xfId="0" applyFont="1" applyAlignment="1">
      <alignment/>
    </xf>
    <xf numFmtId="164" fontId="56" fillId="2" borderId="0" xfId="0" applyFont="1" applyAlignment="1">
      <alignment/>
    </xf>
    <xf numFmtId="166" fontId="57" fillId="2" borderId="0" xfId="0" applyNumberFormat="1" applyFont="1" applyAlignment="1">
      <alignment/>
    </xf>
    <xf numFmtId="164" fontId="58" fillId="2" borderId="0" xfId="0" applyFont="1" applyAlignment="1">
      <alignment/>
    </xf>
    <xf numFmtId="164" fontId="59" fillId="2" borderId="10" xfId="0" applyFont="1" applyBorder="1" applyAlignment="1">
      <alignment horizontal="center" vertical="center"/>
    </xf>
    <xf numFmtId="164" fontId="35" fillId="2" borderId="10" xfId="0" applyFont="1" applyBorder="1" applyAlignment="1">
      <alignment horizontal="center" vertical="center" wrapText="1"/>
    </xf>
    <xf numFmtId="164" fontId="30" fillId="2" borderId="10" xfId="0" applyFont="1" applyBorder="1" applyAlignment="1">
      <alignment horizontal="center" vertical="center" wrapText="1"/>
    </xf>
    <xf numFmtId="164" fontId="35" fillId="2" borderId="10" xfId="0" applyFont="1" applyBorder="1" applyAlignment="1">
      <alignment horizontal="left"/>
    </xf>
    <xf numFmtId="166" fontId="35" fillId="2" borderId="10" xfId="0" applyNumberFormat="1" applyFont="1" applyBorder="1" applyAlignment="1">
      <alignment horizontal="right"/>
    </xf>
    <xf numFmtId="169" fontId="35" fillId="2" borderId="10" xfId="0" applyNumberFormat="1" applyFont="1" applyBorder="1" applyAlignment="1">
      <alignment horizontal="right"/>
    </xf>
    <xf numFmtId="164" fontId="30" fillId="2" borderId="10" xfId="0" applyFont="1" applyBorder="1" applyAlignment="1">
      <alignment horizontal="left"/>
    </xf>
    <xf numFmtId="166" fontId="30" fillId="2" borderId="10" xfId="0" applyNumberFormat="1" applyFont="1" applyBorder="1" applyAlignment="1">
      <alignment/>
    </xf>
    <xf numFmtId="169" fontId="30" fillId="0" borderId="10" xfId="0" applyNumberFormat="1" applyFont="1" applyFill="1" applyBorder="1" applyAlignment="1">
      <alignment wrapText="1"/>
    </xf>
    <xf numFmtId="164" fontId="30" fillId="2" borderId="10" xfId="0" applyFont="1" applyBorder="1" applyAlignment="1">
      <alignment horizontal="left" wrapText="1"/>
    </xf>
    <xf numFmtId="164" fontId="30" fillId="2" borderId="10" xfId="0" applyFont="1" applyBorder="1" applyAlignment="1">
      <alignment horizontal="left" vertical="center" wrapText="1"/>
    </xf>
    <xf numFmtId="166" fontId="30" fillId="0" borderId="10" xfId="0" applyNumberFormat="1" applyFont="1" applyFill="1" applyBorder="1" applyAlignment="1">
      <alignment/>
    </xf>
    <xf numFmtId="174" fontId="35" fillId="2" borderId="10" xfId="0" applyNumberFormat="1" applyFont="1" applyBorder="1" applyAlignment="1">
      <alignment horizontal="right"/>
    </xf>
    <xf numFmtId="166" fontId="30" fillId="0" borderId="10" xfId="0" applyNumberFormat="1" applyFont="1" applyFill="1" applyBorder="1" applyAlignment="1">
      <alignment wrapText="1"/>
    </xf>
    <xf numFmtId="166" fontId="35" fillId="2" borderId="10" xfId="0" applyNumberFormat="1" applyFont="1" applyBorder="1" applyAlignment="1">
      <alignment/>
    </xf>
    <xf numFmtId="169" fontId="35" fillId="0" borderId="10" xfId="0" applyNumberFormat="1" applyFont="1" applyFill="1" applyBorder="1" applyAlignment="1">
      <alignment wrapText="1"/>
    </xf>
  </cellXfs>
  <cellStyles count="1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" xfId="50"/>
    <cellStyle name="60% - Акцент2" xfId="51"/>
    <cellStyle name="60% - Акцент3" xfId="52"/>
    <cellStyle name="60% - Акцент4" xfId="53"/>
    <cellStyle name="60% - Акцент5" xfId="54"/>
    <cellStyle name="60% - Акцент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 1" xfId="62"/>
    <cellStyle name="br" xfId="63"/>
    <cellStyle name="Calculation" xfId="64"/>
    <cellStyle name="Check Cell" xfId="65"/>
    <cellStyle name="col" xfId="66"/>
    <cellStyle name="Explanatory Text" xfId="67"/>
    <cellStyle name="Good 1" xfId="68"/>
    <cellStyle name="Heading 1 1" xfId="69"/>
    <cellStyle name="Heading 2 1" xfId="70"/>
    <cellStyle name="Heading 3" xfId="71"/>
    <cellStyle name="Heading 4" xfId="72"/>
    <cellStyle name="Input" xfId="73"/>
    <cellStyle name="Linked Cell" xfId="74"/>
    <cellStyle name="Neutral 1" xfId="75"/>
    <cellStyle name="Note 1" xfId="76"/>
    <cellStyle name="Output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Акцент1" xfId="108"/>
    <cellStyle name="Акцент2" xfId="109"/>
    <cellStyle name="Акцент3" xfId="110"/>
    <cellStyle name="Акцент4" xfId="111"/>
    <cellStyle name="Акцент5" xfId="112"/>
    <cellStyle name="Акцент6" xfId="113"/>
    <cellStyle name="Ввод " xfId="114"/>
    <cellStyle name="Вывод" xfId="115"/>
    <cellStyle name="Вычисление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Плохой" xfId="125"/>
    <cellStyle name="Пояснение" xfId="126"/>
    <cellStyle name="Примечание" xfId="127"/>
    <cellStyle name="Связанная ячейка" xfId="128"/>
    <cellStyle name="Текст предупреждения" xfId="129"/>
    <cellStyle name="Хороший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tabSelected="1" zoomScale="78" zoomScaleNormal="78" zoomScaleSheetLayoutView="100" workbookViewId="0" topLeftCell="A1">
      <pane xSplit="1" ySplit="9" topLeftCell="B31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H25" sqref="H25"/>
    </sheetView>
  </sheetViews>
  <sheetFormatPr defaultColWidth="9.140625" defaultRowHeight="12.75"/>
  <cols>
    <col min="1" max="1" width="19.57421875" style="1" customWidth="1"/>
    <col min="2" max="2" width="14.00390625" style="1" customWidth="1"/>
    <col min="3" max="3" width="13.57421875" style="1" customWidth="1"/>
    <col min="4" max="4" width="7.57421875" style="1" customWidth="1"/>
    <col min="5" max="5" width="12.8515625" style="1" customWidth="1"/>
    <col min="6" max="6" width="12.57421875" style="1" customWidth="1"/>
    <col min="7" max="7" width="12.421875" style="1" customWidth="1"/>
    <col min="8" max="8" width="12.8515625" style="1" customWidth="1"/>
    <col min="9" max="9" width="7.28125" style="1" customWidth="1"/>
    <col min="10" max="10" width="7.421875" style="1" customWidth="1"/>
    <col min="11" max="11" width="12.7109375" style="1" customWidth="1"/>
    <col min="12" max="12" width="13.7109375" style="1" customWidth="1"/>
    <col min="13" max="13" width="5.57421875" style="1" customWidth="1"/>
    <col min="14" max="14" width="9.57421875" style="1" customWidth="1"/>
    <col min="15" max="15" width="9.421875" style="1" customWidth="1"/>
    <col min="16" max="16" width="5.140625" style="1" customWidth="1"/>
    <col min="17" max="18" width="9.421875" style="1" customWidth="1"/>
    <col min="19" max="19" width="8.7109375" style="1" customWidth="1"/>
    <col min="20" max="20" width="11.00390625" style="1" customWidth="1"/>
    <col min="21" max="21" width="10.7109375" style="1" customWidth="1"/>
    <col min="22" max="22" width="5.8515625" style="1" customWidth="1"/>
    <col min="23" max="23" width="12.7109375" style="1" customWidth="1"/>
    <col min="24" max="24" width="12.140625" style="1" customWidth="1"/>
    <col min="25" max="25" width="7.8515625" style="1" customWidth="1"/>
    <col min="26" max="26" width="12.57421875" style="1" customWidth="1"/>
    <col min="27" max="27" width="13.421875" style="1" customWidth="1"/>
    <col min="28" max="28" width="5.28125" style="1" customWidth="1"/>
    <col min="29" max="29" width="14.28125" style="1" customWidth="1"/>
    <col min="30" max="30" width="13.57421875" style="1" customWidth="1"/>
    <col min="31" max="31" width="12.7109375" style="1" customWidth="1"/>
    <col min="32" max="32" width="11.7109375" style="1" customWidth="1"/>
    <col min="33" max="33" width="13.00390625" style="1" customWidth="1"/>
    <col min="34" max="248" width="9.00390625" style="1" customWidth="1"/>
  </cols>
  <sheetData>
    <row r="1" spans="2:25" ht="13.5">
      <c r="B1" s="2"/>
      <c r="C1" s="3"/>
      <c r="D1" s="2"/>
      <c r="E1" s="2"/>
      <c r="F1" s="2"/>
      <c r="G1" s="4"/>
      <c r="H1" s="4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3.5">
      <c r="B2" s="2"/>
      <c r="C2" s="3"/>
      <c r="D2" s="2"/>
      <c r="E2" s="2"/>
      <c r="F2" s="2"/>
      <c r="G2" s="4"/>
      <c r="H2" s="4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ht="12.75" customHeight="1">
      <c r="A3" s="5"/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ht="12.75">
      <c r="A4" s="5"/>
      <c r="B4" s="7"/>
      <c r="C4" s="8"/>
      <c r="D4" s="7"/>
      <c r="E4" s="7"/>
      <c r="F4" s="7"/>
      <c r="G4" s="9"/>
      <c r="H4" s="9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5"/>
      <c r="AA4" s="5"/>
      <c r="AB4" s="5"/>
    </row>
    <row r="5" spans="1:32" ht="14.25" customHeight="1">
      <c r="A5" s="10"/>
      <c r="B5" s="11" t="s">
        <v>1</v>
      </c>
      <c r="C5" s="11"/>
      <c r="D5" s="11"/>
      <c r="E5" s="12"/>
      <c r="F5" s="11" t="s">
        <v>2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3" t="s">
        <v>3</v>
      </c>
      <c r="AA5" s="13"/>
      <c r="AB5" s="13"/>
      <c r="AC5" s="13" t="s">
        <v>4</v>
      </c>
      <c r="AD5" s="13"/>
      <c r="AE5" s="13" t="s">
        <v>5</v>
      </c>
      <c r="AF5" s="13"/>
    </row>
    <row r="6" spans="1:32" ht="15" customHeight="1">
      <c r="A6" s="10"/>
      <c r="B6" s="11"/>
      <c r="C6" s="11"/>
      <c r="D6" s="11"/>
      <c r="E6" s="12"/>
      <c r="F6" s="14" t="s">
        <v>6</v>
      </c>
      <c r="G6" s="14"/>
      <c r="H6" s="14"/>
      <c r="I6" s="14"/>
      <c r="J6" s="14"/>
      <c r="K6" s="15" t="s">
        <v>7</v>
      </c>
      <c r="L6" s="15"/>
      <c r="M6" s="15"/>
      <c r="N6" s="16" t="s">
        <v>8</v>
      </c>
      <c r="O6" s="16"/>
      <c r="P6" s="16"/>
      <c r="Q6" s="16"/>
      <c r="R6" s="16"/>
      <c r="S6" s="16"/>
      <c r="T6" s="15" t="s">
        <v>9</v>
      </c>
      <c r="U6" s="15"/>
      <c r="V6" s="15"/>
      <c r="W6" s="15" t="s">
        <v>10</v>
      </c>
      <c r="X6" s="15"/>
      <c r="Y6" s="15" t="s">
        <v>11</v>
      </c>
      <c r="Z6" s="13"/>
      <c r="AA6" s="13"/>
      <c r="AB6" s="13"/>
      <c r="AC6" s="13"/>
      <c r="AD6" s="13"/>
      <c r="AE6" s="13"/>
      <c r="AF6" s="13"/>
    </row>
    <row r="7" spans="1:32" ht="6" customHeight="1">
      <c r="A7" s="10"/>
      <c r="B7" s="11"/>
      <c r="C7" s="11"/>
      <c r="D7" s="11"/>
      <c r="E7" s="12"/>
      <c r="F7" s="14"/>
      <c r="G7" s="14"/>
      <c r="H7" s="14"/>
      <c r="I7" s="14"/>
      <c r="J7" s="14"/>
      <c r="K7" s="15"/>
      <c r="L7" s="15"/>
      <c r="M7" s="15"/>
      <c r="N7" s="13" t="s">
        <v>12</v>
      </c>
      <c r="O7" s="13"/>
      <c r="P7" s="13"/>
      <c r="Q7" s="13" t="s">
        <v>13</v>
      </c>
      <c r="R7" s="13"/>
      <c r="S7" s="13"/>
      <c r="T7" s="15"/>
      <c r="U7" s="15"/>
      <c r="V7" s="15"/>
      <c r="W7" s="15"/>
      <c r="X7" s="15"/>
      <c r="Y7" s="15"/>
      <c r="Z7" s="13"/>
      <c r="AA7" s="13"/>
      <c r="AB7" s="13"/>
      <c r="AC7" s="13"/>
      <c r="AD7" s="13"/>
      <c r="AE7" s="13"/>
      <c r="AF7" s="13"/>
    </row>
    <row r="8" spans="1:32" ht="65.25" customHeight="1">
      <c r="A8" s="10"/>
      <c r="B8" s="11"/>
      <c r="C8" s="11"/>
      <c r="D8" s="11"/>
      <c r="E8" s="12"/>
      <c r="F8" s="17" t="s">
        <v>14</v>
      </c>
      <c r="G8" s="18" t="s">
        <v>15</v>
      </c>
      <c r="H8" s="18"/>
      <c r="I8" s="17" t="s">
        <v>16</v>
      </c>
      <c r="J8" s="17"/>
      <c r="K8" s="15"/>
      <c r="L8" s="15"/>
      <c r="M8" s="15"/>
      <c r="N8" s="13"/>
      <c r="O8" s="13"/>
      <c r="P8" s="13"/>
      <c r="Q8" s="13"/>
      <c r="R8" s="13"/>
      <c r="S8" s="13"/>
      <c r="T8" s="15"/>
      <c r="U8" s="15"/>
      <c r="V8" s="15"/>
      <c r="W8" s="15"/>
      <c r="X8" s="15"/>
      <c r="Y8" s="15"/>
      <c r="Z8" s="13"/>
      <c r="AA8" s="13"/>
      <c r="AB8" s="13"/>
      <c r="AC8" s="13"/>
      <c r="AD8" s="13"/>
      <c r="AE8" s="13"/>
      <c r="AF8" s="13"/>
    </row>
    <row r="9" spans="1:32" ht="65.25" customHeight="1">
      <c r="A9" s="10"/>
      <c r="B9" s="19" t="s">
        <v>14</v>
      </c>
      <c r="C9" s="19" t="s">
        <v>15</v>
      </c>
      <c r="D9" s="20" t="s">
        <v>16</v>
      </c>
      <c r="E9" s="12"/>
      <c r="F9" s="17"/>
      <c r="G9" s="21" t="s">
        <v>17</v>
      </c>
      <c r="H9" s="19" t="s">
        <v>18</v>
      </c>
      <c r="I9" s="19" t="s">
        <v>19</v>
      </c>
      <c r="J9" s="19" t="s">
        <v>20</v>
      </c>
      <c r="K9" s="19" t="s">
        <v>14</v>
      </c>
      <c r="L9" s="22" t="s">
        <v>15</v>
      </c>
      <c r="M9" s="20" t="s">
        <v>16</v>
      </c>
      <c r="N9" s="19" t="s">
        <v>14</v>
      </c>
      <c r="O9" s="22" t="s">
        <v>15</v>
      </c>
      <c r="P9" s="20" t="s">
        <v>16</v>
      </c>
      <c r="Q9" s="19" t="s">
        <v>14</v>
      </c>
      <c r="R9" s="22" t="s">
        <v>15</v>
      </c>
      <c r="S9" s="20" t="s">
        <v>16</v>
      </c>
      <c r="T9" s="19" t="s">
        <v>14</v>
      </c>
      <c r="U9" s="22" t="s">
        <v>15</v>
      </c>
      <c r="V9" s="20" t="s">
        <v>16</v>
      </c>
      <c r="W9" s="19" t="s">
        <v>14</v>
      </c>
      <c r="X9" s="22" t="s">
        <v>15</v>
      </c>
      <c r="Y9" s="22"/>
      <c r="Z9" s="18" t="s">
        <v>14</v>
      </c>
      <c r="AA9" s="18" t="s">
        <v>15</v>
      </c>
      <c r="AB9" s="13" t="s">
        <v>16</v>
      </c>
      <c r="AC9" s="18" t="s">
        <v>14</v>
      </c>
      <c r="AD9" s="18" t="s">
        <v>15</v>
      </c>
      <c r="AE9" s="18" t="s">
        <v>21</v>
      </c>
      <c r="AF9" s="23">
        <v>43983</v>
      </c>
    </row>
    <row r="10" spans="1:33" ht="19.5" customHeight="1">
      <c r="A10" s="24" t="s">
        <v>22</v>
      </c>
      <c r="B10" s="25">
        <f aca="true" t="shared" si="0" ref="B10:B18">F10+K10+T10</f>
        <v>6003800.6</v>
      </c>
      <c r="C10" s="25">
        <f aca="true" t="shared" si="1" ref="C10:C17">H10+L10+U10</f>
        <v>1122995.98</v>
      </c>
      <c r="D10" s="26">
        <f aca="true" t="shared" si="2" ref="D10:D21">C10/B10*100</f>
        <v>18.70475145360424</v>
      </c>
      <c r="E10" s="25"/>
      <c r="F10" s="25">
        <f>Лист2!B10</f>
        <v>1315500</v>
      </c>
      <c r="G10" s="27">
        <f>Лист2!F10+Лист2!K10+Лист2!P10+Лист2!U10+Лист2!Z10+Лист2!AE10+Лист2!AJ10+Лист2!AO10+Лист2!AT10+Лист2!AY10+Лист2!BD10+Лист2!BI10+Лист2!BN10+Лист2!BS10+Лист2!BX10+Лист2!CC10+Лист2!CH10</f>
        <v>354014.11</v>
      </c>
      <c r="H10" s="27">
        <f>Лист2!C10</f>
        <v>306226.98</v>
      </c>
      <c r="I10" s="26">
        <f aca="true" t="shared" si="3" ref="I10:I21">H10/G10*100</f>
        <v>86.50134877392316</v>
      </c>
      <c r="J10" s="26">
        <f aca="true" t="shared" si="4" ref="J10:J21">H10/F10*100</f>
        <v>23.27837172177879</v>
      </c>
      <c r="K10" s="25">
        <v>4534881.6</v>
      </c>
      <c r="L10" s="25">
        <v>663350</v>
      </c>
      <c r="M10" s="26">
        <f aca="true" t="shared" si="5" ref="M10:M21">L10/K10*100</f>
        <v>14.627724789992314</v>
      </c>
      <c r="N10" s="28">
        <v>679500</v>
      </c>
      <c r="O10" s="28">
        <v>283130</v>
      </c>
      <c r="P10" s="26">
        <f aca="true" t="shared" si="6" ref="P10:P21">O10/N10*100</f>
        <v>41.66740250183959</v>
      </c>
      <c r="Q10" s="28">
        <v>1045840</v>
      </c>
      <c r="R10" s="28">
        <v>232500</v>
      </c>
      <c r="S10" s="26">
        <f>R10/Q10*100</f>
        <v>22.230933986078178</v>
      </c>
      <c r="T10" s="29">
        <v>153419</v>
      </c>
      <c r="U10" s="25">
        <v>153419</v>
      </c>
      <c r="V10" s="26">
        <f aca="true" t="shared" si="7" ref="V10:V13">U10/T10*100</f>
        <v>100</v>
      </c>
      <c r="W10" s="30"/>
      <c r="X10" s="30"/>
      <c r="Y10" s="31"/>
      <c r="Z10" s="32">
        <v>6358075.6</v>
      </c>
      <c r="AA10" s="32">
        <v>1337439.3</v>
      </c>
      <c r="AB10" s="33">
        <f aca="true" t="shared" si="8" ref="AB10:AB21">AA10/Z10*100</f>
        <v>21.03528463864129</v>
      </c>
      <c r="AC10" s="34">
        <f aca="true" t="shared" si="9" ref="AC10:AC21">B10-Z10</f>
        <v>-354275</v>
      </c>
      <c r="AD10" s="34">
        <f aca="true" t="shared" si="10" ref="AD10:AD21">C10-AA10</f>
        <v>-214443.32000000007</v>
      </c>
      <c r="AE10" s="35">
        <v>354358.19</v>
      </c>
      <c r="AF10" s="35">
        <v>139914.87</v>
      </c>
      <c r="AG10" s="36"/>
    </row>
    <row r="11" spans="1:33" ht="20.25" customHeight="1">
      <c r="A11" s="24" t="s">
        <v>23</v>
      </c>
      <c r="B11" s="25">
        <f t="shared" si="0"/>
        <v>10391708.5</v>
      </c>
      <c r="C11" s="25">
        <f t="shared" si="1"/>
        <v>1287950.71</v>
      </c>
      <c r="D11" s="26">
        <f t="shared" si="2"/>
        <v>12.394022696075433</v>
      </c>
      <c r="E11" s="25"/>
      <c r="F11" s="25">
        <f>Лист2!B11</f>
        <v>1508800</v>
      </c>
      <c r="G11" s="27">
        <f>Лист2!F11+Лист2!K11+Лист2!P11+Лист2!U11+Лист2!Z11+Лист2!AE11+Лист2!AJ11+Лист2!AO11+Лист2!AT11+Лист2!AY11+Лист2!BD11+Лист2!BI11+Лист2!BN11+Лист2!BS11+Лист2!BX11+Лист2!CC11+Лист2!CH11</f>
        <v>419812.05</v>
      </c>
      <c r="H11" s="27">
        <f>Лист2!C11</f>
        <v>280206.08999999997</v>
      </c>
      <c r="I11" s="26">
        <f t="shared" si="3"/>
        <v>66.74560437224228</v>
      </c>
      <c r="J11" s="26">
        <f t="shared" si="4"/>
        <v>18.57145347295864</v>
      </c>
      <c r="K11" s="25">
        <v>8867084.88</v>
      </c>
      <c r="L11" s="25">
        <v>991921</v>
      </c>
      <c r="M11" s="26">
        <f t="shared" si="5"/>
        <v>11.18655131222788</v>
      </c>
      <c r="N11" s="28">
        <v>1792200</v>
      </c>
      <c r="O11" s="28">
        <v>746765</v>
      </c>
      <c r="P11" s="26">
        <f t="shared" si="6"/>
        <v>41.66750362682736</v>
      </c>
      <c r="Q11" s="28"/>
      <c r="R11" s="28"/>
      <c r="S11" s="26"/>
      <c r="T11" s="25">
        <v>15823.62</v>
      </c>
      <c r="U11" s="25">
        <v>15823.62</v>
      </c>
      <c r="V11" s="26">
        <f t="shared" si="7"/>
        <v>100</v>
      </c>
      <c r="W11" s="31"/>
      <c r="X11" s="31"/>
      <c r="Y11" s="31"/>
      <c r="Z11" s="32">
        <v>10671255.5</v>
      </c>
      <c r="AA11" s="32">
        <v>1371732.17</v>
      </c>
      <c r="AB11" s="33">
        <f t="shared" si="8"/>
        <v>12.854459065289928</v>
      </c>
      <c r="AC11" s="34">
        <f t="shared" si="9"/>
        <v>-279547</v>
      </c>
      <c r="AD11" s="34">
        <f t="shared" si="10"/>
        <v>-83781.45999999996</v>
      </c>
      <c r="AE11" s="34">
        <v>279547.74</v>
      </c>
      <c r="AF11" s="35">
        <v>195766.28</v>
      </c>
      <c r="AG11" s="36"/>
    </row>
    <row r="12" spans="1:33" ht="21.75" customHeight="1">
      <c r="A12" s="24" t="s">
        <v>24</v>
      </c>
      <c r="B12" s="25">
        <f t="shared" si="0"/>
        <v>10501055.85</v>
      </c>
      <c r="C12" s="25">
        <f t="shared" si="1"/>
        <v>1329128.3</v>
      </c>
      <c r="D12" s="26">
        <f t="shared" si="2"/>
        <v>12.657092000896272</v>
      </c>
      <c r="E12" s="25"/>
      <c r="F12" s="25">
        <f>Лист2!B12</f>
        <v>2290100</v>
      </c>
      <c r="G12" s="27">
        <f>Лист2!F12+Лист2!K12+Лист2!P12+Лист2!U12+Лист2!Z12+Лист2!AE12+Лист2!AJ12+Лист2!AO12+Лист2!AT12+Лист2!AY12+Лист2!BD12+Лист2!BI12+Лист2!BN12+Лист2!BS12+Лист2!BX12+Лист2!CC12+Лист2!CH12</f>
        <v>763298.6299999999</v>
      </c>
      <c r="H12" s="27">
        <f>Лист2!C12</f>
        <v>393474.3000000001</v>
      </c>
      <c r="I12" s="26">
        <f t="shared" si="3"/>
        <v>51.54919510336343</v>
      </c>
      <c r="J12" s="26">
        <f t="shared" si="4"/>
        <v>17.181533557486578</v>
      </c>
      <c r="K12" s="25">
        <v>8013287.6</v>
      </c>
      <c r="L12" s="25">
        <v>694956</v>
      </c>
      <c r="M12" s="26">
        <f t="shared" si="5"/>
        <v>8.672545335824463</v>
      </c>
      <c r="N12" s="28">
        <v>1209100</v>
      </c>
      <c r="O12" s="28">
        <v>503800</v>
      </c>
      <c r="P12" s="26">
        <f t="shared" si="6"/>
        <v>41.667355884542225</v>
      </c>
      <c r="Q12" s="28">
        <v>728450</v>
      </c>
      <c r="R12" s="28"/>
      <c r="S12" s="26">
        <f aca="true" t="shared" si="11" ref="S12:S16">R12/Q12*100</f>
        <v>0</v>
      </c>
      <c r="T12" s="25">
        <v>197668.25</v>
      </c>
      <c r="U12" s="25">
        <v>240698</v>
      </c>
      <c r="V12" s="26">
        <f t="shared" si="7"/>
        <v>121.7686704870408</v>
      </c>
      <c r="W12" s="30"/>
      <c r="X12" s="26"/>
      <c r="Y12" s="31"/>
      <c r="Z12" s="32">
        <v>11340037.85</v>
      </c>
      <c r="AA12" s="32">
        <v>1812959.74</v>
      </c>
      <c r="AB12" s="33">
        <f t="shared" si="8"/>
        <v>15.987245933222349</v>
      </c>
      <c r="AC12" s="34">
        <f t="shared" si="9"/>
        <v>-838982</v>
      </c>
      <c r="AD12" s="34">
        <f t="shared" si="10"/>
        <v>-483831.43999999994</v>
      </c>
      <c r="AE12" s="34">
        <v>847594.37</v>
      </c>
      <c r="AF12" s="35">
        <v>363762.93</v>
      </c>
      <c r="AG12" s="36"/>
    </row>
    <row r="13" spans="1:33" ht="21" customHeight="1">
      <c r="A13" s="24" t="s">
        <v>25</v>
      </c>
      <c r="B13" s="25">
        <f t="shared" si="0"/>
        <v>11678900.5</v>
      </c>
      <c r="C13" s="25">
        <f t="shared" si="1"/>
        <v>1673630.97</v>
      </c>
      <c r="D13" s="26">
        <f t="shared" si="2"/>
        <v>14.33038127176441</v>
      </c>
      <c r="E13" s="25"/>
      <c r="F13" s="25">
        <f>Лист2!B13</f>
        <v>2492200</v>
      </c>
      <c r="G13" s="27">
        <f>Лист2!F13+Лист2!K13+Лист2!P13+Лист2!U13+Лист2!Z13+Лист2!AE13+Лист2!AJ13+Лист2!AO13+Лист2!AT13+Лист2!AY13+Лист2!BD13+Лист2!BI13+Лист2!BN13+Лист2!BS13+Лист2!BX13+Лист2!CC13+Лист2!CH13</f>
        <v>586783.93</v>
      </c>
      <c r="H13" s="27">
        <f>Лист2!C13</f>
        <v>665987.47</v>
      </c>
      <c r="I13" s="26">
        <f t="shared" si="3"/>
        <v>113.49790543854871</v>
      </c>
      <c r="J13" s="26">
        <f t="shared" si="4"/>
        <v>26.722874167402296</v>
      </c>
      <c r="K13" s="25">
        <v>9110717</v>
      </c>
      <c r="L13" s="25">
        <v>1051460</v>
      </c>
      <c r="M13" s="26">
        <f t="shared" si="5"/>
        <v>11.540913849041738</v>
      </c>
      <c r="N13" s="28">
        <v>2033800</v>
      </c>
      <c r="O13" s="28">
        <v>847435</v>
      </c>
      <c r="P13" s="26">
        <f t="shared" si="6"/>
        <v>41.66756809912479</v>
      </c>
      <c r="Q13" s="28">
        <v>738000</v>
      </c>
      <c r="R13" s="28"/>
      <c r="S13" s="26">
        <f t="shared" si="11"/>
        <v>0</v>
      </c>
      <c r="T13" s="25">
        <v>75983.5</v>
      </c>
      <c r="U13" s="25">
        <v>-43816.5</v>
      </c>
      <c r="V13" s="26">
        <f t="shared" si="7"/>
        <v>-57.66580902432765</v>
      </c>
      <c r="W13" s="30"/>
      <c r="X13" s="26"/>
      <c r="Y13" s="31"/>
      <c r="Z13" s="32">
        <v>12655376.5</v>
      </c>
      <c r="AA13" s="32">
        <v>2131386.76</v>
      </c>
      <c r="AB13" s="33">
        <f t="shared" si="8"/>
        <v>16.841749117460076</v>
      </c>
      <c r="AC13" s="34">
        <f t="shared" si="9"/>
        <v>-976476</v>
      </c>
      <c r="AD13" s="34">
        <f t="shared" si="10"/>
        <v>-457755.7899999998</v>
      </c>
      <c r="AE13" s="34">
        <v>1265878.28</v>
      </c>
      <c r="AF13" s="35">
        <v>808122.49</v>
      </c>
      <c r="AG13" s="36"/>
    </row>
    <row r="14" spans="1:33" ht="21.75" customHeight="1">
      <c r="A14" s="24" t="s">
        <v>26</v>
      </c>
      <c r="B14" s="25">
        <f t="shared" si="0"/>
        <v>5974972.5</v>
      </c>
      <c r="C14" s="25">
        <f t="shared" si="1"/>
        <v>1413042.5299999998</v>
      </c>
      <c r="D14" s="26">
        <f t="shared" si="2"/>
        <v>23.64935621042607</v>
      </c>
      <c r="E14" s="25"/>
      <c r="F14" s="25">
        <f>Лист2!B14</f>
        <v>1543400</v>
      </c>
      <c r="G14" s="27">
        <f>Лист2!F14+Лист2!K14+Лист2!P14+Лист2!U14+Лист2!Z14+Лист2!AE14+Лист2!AJ14+Лист2!AO14+Лист2!AT14+Лист2!AY14+Лист2!BD14+Лист2!BI14+Лист2!BN14+Лист2!BS14+Лист2!BX14+Лист2!CC14+Лист2!CH14</f>
        <v>592930.7300000001</v>
      </c>
      <c r="H14" s="27">
        <f>Лист2!C14</f>
        <v>357536.63</v>
      </c>
      <c r="I14" s="26">
        <f t="shared" si="3"/>
        <v>60.29989877569677</v>
      </c>
      <c r="J14" s="26">
        <f t="shared" si="4"/>
        <v>23.16551963198134</v>
      </c>
      <c r="K14" s="25">
        <v>4415336.6</v>
      </c>
      <c r="L14" s="25">
        <v>1039104</v>
      </c>
      <c r="M14" s="26">
        <f t="shared" si="5"/>
        <v>23.533970207390308</v>
      </c>
      <c r="N14" s="28">
        <v>834400</v>
      </c>
      <c r="O14" s="28">
        <v>347675</v>
      </c>
      <c r="P14" s="26">
        <f t="shared" si="6"/>
        <v>41.66766538830297</v>
      </c>
      <c r="Q14" s="28">
        <v>846000</v>
      </c>
      <c r="R14" s="28">
        <v>461500</v>
      </c>
      <c r="S14" s="26">
        <f t="shared" si="11"/>
        <v>54.550827423167846</v>
      </c>
      <c r="T14" s="25">
        <v>16235.9</v>
      </c>
      <c r="U14" s="25">
        <v>16401.9</v>
      </c>
      <c r="V14" s="26">
        <v>0</v>
      </c>
      <c r="W14" s="30"/>
      <c r="X14" s="30"/>
      <c r="Y14" s="31"/>
      <c r="Z14" s="32">
        <v>6222753.5</v>
      </c>
      <c r="AA14" s="32">
        <v>1706008.46</v>
      </c>
      <c r="AB14" s="33">
        <f t="shared" si="8"/>
        <v>27.415652251049316</v>
      </c>
      <c r="AC14" s="34">
        <f t="shared" si="9"/>
        <v>-247781</v>
      </c>
      <c r="AD14" s="34">
        <f t="shared" si="10"/>
        <v>-292965.93000000017</v>
      </c>
      <c r="AE14" s="34">
        <v>310719.01</v>
      </c>
      <c r="AF14" s="35">
        <v>17753.08</v>
      </c>
      <c r="AG14" s="36"/>
    </row>
    <row r="15" spans="1:33" ht="21.75" customHeight="1">
      <c r="A15" s="24" t="s">
        <v>27</v>
      </c>
      <c r="B15" s="25">
        <f t="shared" si="0"/>
        <v>7640329</v>
      </c>
      <c r="C15" s="25">
        <f t="shared" si="1"/>
        <v>1210281.8399999999</v>
      </c>
      <c r="D15" s="26">
        <f t="shared" si="2"/>
        <v>15.840703194849329</v>
      </c>
      <c r="E15" s="25"/>
      <c r="F15" s="25">
        <f>Лист2!B15</f>
        <v>2040300</v>
      </c>
      <c r="G15" s="27">
        <f>Лист2!F15+Лист2!K15+Лист2!P15+Лист2!U15+Лист2!Z15+Лист2!AE15+Лист2!AJ15+Лист2!AO15+Лист2!AT15+Лист2!AY15+Лист2!BD15+Лист2!BI15+Лист2!BN15+Лист2!BS15+Лист2!BX15+Лист2!CC15+Лист2!CH15</f>
        <v>484275.5</v>
      </c>
      <c r="H15" s="27">
        <f>Лист2!C15</f>
        <v>383138.63999999996</v>
      </c>
      <c r="I15" s="26">
        <f t="shared" si="3"/>
        <v>79.11584211879395</v>
      </c>
      <c r="J15" s="26">
        <f t="shared" si="4"/>
        <v>18.77854433171592</v>
      </c>
      <c r="K15" s="25">
        <v>5582934.8</v>
      </c>
      <c r="L15" s="25">
        <v>860049</v>
      </c>
      <c r="M15" s="26">
        <f t="shared" si="5"/>
        <v>15.40496227897915</v>
      </c>
      <c r="N15" s="28">
        <v>1607500</v>
      </c>
      <c r="O15" s="28">
        <v>669805</v>
      </c>
      <c r="P15" s="26">
        <f t="shared" si="6"/>
        <v>41.66749611197512</v>
      </c>
      <c r="Q15" s="28">
        <v>396280</v>
      </c>
      <c r="R15" s="28"/>
      <c r="S15" s="26">
        <f t="shared" si="11"/>
        <v>0</v>
      </c>
      <c r="T15" s="25">
        <v>17094.2</v>
      </c>
      <c r="U15" s="25">
        <v>-32905.8</v>
      </c>
      <c r="V15" s="26">
        <f aca="true" t="shared" si="12" ref="V15:V17">U15/T15*100</f>
        <v>-192.496870283488</v>
      </c>
      <c r="W15" s="30"/>
      <c r="X15" s="30"/>
      <c r="Y15" s="31"/>
      <c r="Z15" s="32">
        <v>8160086</v>
      </c>
      <c r="AA15" s="32">
        <v>1654320.56</v>
      </c>
      <c r="AB15" s="33">
        <f t="shared" si="8"/>
        <v>20.273322609590146</v>
      </c>
      <c r="AC15" s="34">
        <f t="shared" si="9"/>
        <v>-519757</v>
      </c>
      <c r="AD15" s="34">
        <f t="shared" si="10"/>
        <v>-444038.7200000002</v>
      </c>
      <c r="AE15" s="34">
        <v>657695.38</v>
      </c>
      <c r="AF15" s="35">
        <v>213656.66</v>
      </c>
      <c r="AG15" s="36"/>
    </row>
    <row r="16" spans="1:33" ht="19.5" customHeight="1">
      <c r="A16" s="24" t="s">
        <v>28</v>
      </c>
      <c r="B16" s="25">
        <f t="shared" si="0"/>
        <v>4591235.72</v>
      </c>
      <c r="C16" s="25">
        <f t="shared" si="1"/>
        <v>1330211.92</v>
      </c>
      <c r="D16" s="26">
        <f t="shared" si="2"/>
        <v>28.972851779433363</v>
      </c>
      <c r="E16" s="25"/>
      <c r="F16" s="25">
        <f>Лист2!B16</f>
        <v>1341500</v>
      </c>
      <c r="G16" s="27">
        <f>Лист2!F16+Лист2!K16+Лист2!P16+Лист2!U16+Лист2!Z16+Лист2!AE16+Лист2!AJ16+Лист2!AO16+Лист2!AT16+Лист2!AY16+Лист2!BD16+Лист2!BI16+Лист2!BN16+Лист2!BS16+Лист2!BX16+Лист2!CC16+Лист2!CH16</f>
        <v>348006.70999999996</v>
      </c>
      <c r="H16" s="27">
        <f>Лист2!C16</f>
        <v>461028.4</v>
      </c>
      <c r="I16" s="26">
        <f t="shared" si="3"/>
        <v>132.47687092010383</v>
      </c>
      <c r="J16" s="26">
        <f t="shared" si="4"/>
        <v>34.36663436451733</v>
      </c>
      <c r="K16" s="25">
        <v>3205750.2</v>
      </c>
      <c r="L16" s="25">
        <v>825198</v>
      </c>
      <c r="M16" s="26">
        <f t="shared" si="5"/>
        <v>25.741182204402573</v>
      </c>
      <c r="N16" s="28">
        <v>872000</v>
      </c>
      <c r="O16" s="28">
        <v>363340</v>
      </c>
      <c r="P16" s="26">
        <f t="shared" si="6"/>
        <v>41.66743119266055</v>
      </c>
      <c r="Q16" s="28">
        <v>282000</v>
      </c>
      <c r="R16" s="28"/>
      <c r="S16" s="26">
        <f t="shared" si="11"/>
        <v>0</v>
      </c>
      <c r="T16" s="25">
        <v>43985.52</v>
      </c>
      <c r="U16" s="25">
        <v>43985.52</v>
      </c>
      <c r="V16" s="26">
        <f t="shared" si="12"/>
        <v>100</v>
      </c>
      <c r="W16" s="30"/>
      <c r="X16" s="31"/>
      <c r="Y16" s="31"/>
      <c r="Z16" s="32">
        <v>5176369.72</v>
      </c>
      <c r="AA16" s="32">
        <v>1484355.62</v>
      </c>
      <c r="AB16" s="33">
        <f t="shared" si="8"/>
        <v>28.675610520339728</v>
      </c>
      <c r="AC16" s="34">
        <f t="shared" si="9"/>
        <v>-585134</v>
      </c>
      <c r="AD16" s="34">
        <f t="shared" si="10"/>
        <v>-154143.7000000002</v>
      </c>
      <c r="AE16" s="34">
        <v>585134.62</v>
      </c>
      <c r="AF16" s="35">
        <v>430990.92</v>
      </c>
      <c r="AG16" s="36"/>
    </row>
    <row r="17" spans="1:33" ht="20.25" customHeight="1">
      <c r="A17" s="24" t="s">
        <v>29</v>
      </c>
      <c r="B17" s="25">
        <f t="shared" si="0"/>
        <v>24585228.25</v>
      </c>
      <c r="C17" s="25">
        <f t="shared" si="1"/>
        <v>4092133.21</v>
      </c>
      <c r="D17" s="26">
        <f t="shared" si="2"/>
        <v>16.64468260529572</v>
      </c>
      <c r="E17" s="25"/>
      <c r="F17" s="25">
        <f>Лист2!B17</f>
        <v>5997900</v>
      </c>
      <c r="G17" s="27">
        <f>Лист2!F17+Лист2!K17+Лист2!P17+Лист2!U17+Лист2!Z17+Лист2!AE17+Лист2!AJ17+Лист2!AO17+Лист2!AT17+Лист2!AY17+Лист2!BD17+Лист2!BI17+Лист2!BN17+Лист2!BS17+Лист2!BX17+Лист2!CC17+Лист2!CH17</f>
        <v>1528614.42</v>
      </c>
      <c r="H17" s="27">
        <f>Лист2!C17</f>
        <v>992521.0099999999</v>
      </c>
      <c r="I17" s="26">
        <f t="shared" si="3"/>
        <v>64.92945487194868</v>
      </c>
      <c r="J17" s="26">
        <f t="shared" si="4"/>
        <v>16.547808566331547</v>
      </c>
      <c r="K17" s="25">
        <v>18479602.05</v>
      </c>
      <c r="L17" s="25">
        <v>2991886</v>
      </c>
      <c r="M17" s="26">
        <f t="shared" si="5"/>
        <v>16.19020794876911</v>
      </c>
      <c r="N17" s="28">
        <v>3641700</v>
      </c>
      <c r="O17" s="28">
        <v>1517405</v>
      </c>
      <c r="P17" s="26">
        <f t="shared" si="6"/>
        <v>41.667490457753246</v>
      </c>
      <c r="Q17" s="28">
        <v>1381896</v>
      </c>
      <c r="R17" s="28">
        <v>950000</v>
      </c>
      <c r="S17" s="26">
        <v>0</v>
      </c>
      <c r="T17" s="25">
        <v>107726.2</v>
      </c>
      <c r="U17" s="25">
        <v>107726.2</v>
      </c>
      <c r="V17" s="26">
        <f t="shared" si="12"/>
        <v>100</v>
      </c>
      <c r="W17" s="30"/>
      <c r="X17" s="30"/>
      <c r="Y17" s="31"/>
      <c r="Z17" s="32">
        <v>25887166.25</v>
      </c>
      <c r="AA17" s="32">
        <v>4385089.32</v>
      </c>
      <c r="AB17" s="33">
        <f t="shared" si="8"/>
        <v>16.939240385185073</v>
      </c>
      <c r="AC17" s="34">
        <f t="shared" si="9"/>
        <v>-1301938</v>
      </c>
      <c r="AD17" s="34">
        <f t="shared" si="10"/>
        <v>-292956.11000000034</v>
      </c>
      <c r="AE17" s="34">
        <v>1301938.51</v>
      </c>
      <c r="AF17" s="35">
        <v>1008982.4</v>
      </c>
      <c r="AG17" s="36"/>
    </row>
    <row r="18" spans="1:33" ht="18.75" customHeight="1">
      <c r="A18" s="24" t="s">
        <v>30</v>
      </c>
      <c r="B18" s="25">
        <f t="shared" si="0"/>
        <v>10114126.5</v>
      </c>
      <c r="C18" s="25">
        <f>H18+L18+U18+X18</f>
        <v>2137692.91</v>
      </c>
      <c r="D18" s="26">
        <f t="shared" si="2"/>
        <v>21.135714586919594</v>
      </c>
      <c r="E18" s="25"/>
      <c r="F18" s="25">
        <f>Лист2!B18</f>
        <v>3058900</v>
      </c>
      <c r="G18" s="27">
        <f>Лист2!F18+Лист2!K18+Лист2!P18+Лист2!U18+Лист2!Z18+Лист2!AE18+Лист2!AJ18+Лист2!AO18+Лист2!AT18+Лист2!AY18+Лист2!BD18+Лист2!BI18+Лист2!BN18+Лист2!BS18+Лист2!BX18+Лист2!CC18+Лист2!CH18</f>
        <v>680158.04</v>
      </c>
      <c r="H18" s="27">
        <f>Лист2!C18</f>
        <v>634138.81</v>
      </c>
      <c r="I18" s="26">
        <f t="shared" si="3"/>
        <v>93.23403866548428</v>
      </c>
      <c r="J18" s="26">
        <f t="shared" si="4"/>
        <v>20.730942822583284</v>
      </c>
      <c r="K18" s="25">
        <v>7046939.4</v>
      </c>
      <c r="L18" s="25">
        <v>1495267</v>
      </c>
      <c r="M18" s="26">
        <f t="shared" si="5"/>
        <v>21.21867260558534</v>
      </c>
      <c r="N18" s="28">
        <v>2428600</v>
      </c>
      <c r="O18" s="28">
        <v>1011935</v>
      </c>
      <c r="P18" s="26">
        <f t="shared" si="6"/>
        <v>41.66742155974635</v>
      </c>
      <c r="Q18" s="28">
        <v>303000</v>
      </c>
      <c r="R18" s="28">
        <v>100000</v>
      </c>
      <c r="S18" s="26">
        <f aca="true" t="shared" si="13" ref="S18:S19">R18/Q18*100</f>
        <v>33.003300330033</v>
      </c>
      <c r="T18" s="25">
        <v>8287.1</v>
      </c>
      <c r="U18" s="25">
        <v>8287.1</v>
      </c>
      <c r="V18" s="26">
        <v>0</v>
      </c>
      <c r="W18" s="30"/>
      <c r="X18" s="25"/>
      <c r="Y18" s="31"/>
      <c r="Z18" s="32">
        <v>10524481.8</v>
      </c>
      <c r="AA18" s="32">
        <v>2412050.3</v>
      </c>
      <c r="AB18" s="33">
        <f t="shared" si="8"/>
        <v>22.91847091226857</v>
      </c>
      <c r="AC18" s="34">
        <f t="shared" si="9"/>
        <v>-410355.30000000075</v>
      </c>
      <c r="AD18" s="34">
        <f t="shared" si="10"/>
        <v>-274357.38999999966</v>
      </c>
      <c r="AE18" s="34">
        <v>492082.43</v>
      </c>
      <c r="AF18" s="35">
        <v>217725.04</v>
      </c>
      <c r="AG18" s="36"/>
    </row>
    <row r="19" spans="1:32" ht="20.25" customHeight="1">
      <c r="A19" s="37" t="s">
        <v>31</v>
      </c>
      <c r="B19" s="38">
        <f>SUM(B10:B18)</f>
        <v>91481357.42</v>
      </c>
      <c r="C19" s="38">
        <f>C10+C11+C12+C13+C14+C15+C16+C17+C18</f>
        <v>15597068.370000001</v>
      </c>
      <c r="D19" s="30">
        <f t="shared" si="2"/>
        <v>17.049450084559098</v>
      </c>
      <c r="E19" s="38">
        <f>SUM(E10:E18)</f>
        <v>0</v>
      </c>
      <c r="F19" s="38">
        <f>SUM(F10:F18)</f>
        <v>21588600</v>
      </c>
      <c r="G19" s="39">
        <f>G10+G11+G12+G13+G14+G15+G16+G17+G18</f>
        <v>5757894.12</v>
      </c>
      <c r="H19" s="39">
        <f>Лист2!C19</f>
        <v>4474258.33</v>
      </c>
      <c r="I19" s="30">
        <f t="shared" si="3"/>
        <v>77.70650582925272</v>
      </c>
      <c r="J19" s="30">
        <f t="shared" si="4"/>
        <v>20.725097180919562</v>
      </c>
      <c r="K19" s="38">
        <f>SUM(K10:K18)</f>
        <v>69256534.13000001</v>
      </c>
      <c r="L19" s="38">
        <f>SUM(L10:L18)</f>
        <v>10613191</v>
      </c>
      <c r="M19" s="30">
        <f t="shared" si="5"/>
        <v>15.324461631415453</v>
      </c>
      <c r="N19" s="40">
        <f>SUM(N10:N18)</f>
        <v>15098800</v>
      </c>
      <c r="O19" s="41">
        <f>SUM(O10:O18)</f>
        <v>6291290</v>
      </c>
      <c r="P19" s="30">
        <f t="shared" si="6"/>
        <v>41.66748350862321</v>
      </c>
      <c r="Q19" s="41">
        <f>SUM(Q10:Q18)</f>
        <v>5721466</v>
      </c>
      <c r="R19" s="41">
        <f>SUM(R10:R18)</f>
        <v>1744000</v>
      </c>
      <c r="S19" s="30">
        <f t="shared" si="13"/>
        <v>30.481698222099023</v>
      </c>
      <c r="T19" s="38">
        <f>SUM(T10:T18)</f>
        <v>636223.29</v>
      </c>
      <c r="U19" s="38">
        <f>SUM(U10:U18)</f>
        <v>509619.04000000004</v>
      </c>
      <c r="V19" s="30">
        <f>U19/T19*100</f>
        <v>80.10065774234704</v>
      </c>
      <c r="W19" s="38">
        <f>W10+W11+W12+W13+W14+W15+W16+W17+W18</f>
        <v>0</v>
      </c>
      <c r="X19" s="38">
        <f>X10+X11+X12+X14+X16+X17+X18</f>
        <v>0</v>
      </c>
      <c r="Y19" s="42"/>
      <c r="Z19" s="43">
        <f>SUM(Z10:Z18)</f>
        <v>96995602.72</v>
      </c>
      <c r="AA19" s="43">
        <f>SUM(AA10:AA18)</f>
        <v>18295342.23</v>
      </c>
      <c r="AB19" s="33">
        <f t="shared" si="8"/>
        <v>18.862032625142493</v>
      </c>
      <c r="AC19" s="44">
        <f t="shared" si="9"/>
        <v>-5514245.299999997</v>
      </c>
      <c r="AD19" s="44">
        <f t="shared" si="10"/>
        <v>-2698273.8599999994</v>
      </c>
      <c r="AE19" s="44">
        <f>SUM(AE10:AE18)</f>
        <v>6094948.529999999</v>
      </c>
      <c r="AF19" s="44">
        <f>AF10+AF11+AF12+AF13+AF14+AF15+AF16+AF17+AF18</f>
        <v>3396674.67</v>
      </c>
    </row>
    <row r="20" spans="1:33" ht="21" customHeight="1">
      <c r="A20" s="24" t="s">
        <v>32</v>
      </c>
      <c r="B20" s="25">
        <f>K20+T20+W20+F20</f>
        <v>466450116.44</v>
      </c>
      <c r="C20" s="25">
        <f>H20+L20+X20+Y20</f>
        <v>120157692.52</v>
      </c>
      <c r="D20" s="26">
        <f t="shared" si="2"/>
        <v>25.760030555262176</v>
      </c>
      <c r="E20" s="25"/>
      <c r="F20" s="25">
        <f>F48</f>
        <v>73152100</v>
      </c>
      <c r="G20" s="45">
        <f>G48</f>
        <v>26511237.87000001</v>
      </c>
      <c r="H20" s="25">
        <f>H48</f>
        <v>30999515.669999998</v>
      </c>
      <c r="I20" s="26">
        <f t="shared" si="3"/>
        <v>116.92971796341092</v>
      </c>
      <c r="J20" s="26">
        <f t="shared" si="4"/>
        <v>42.3767952936416</v>
      </c>
      <c r="K20" s="25">
        <v>419633935.01</v>
      </c>
      <c r="L20" s="25">
        <v>115494175.27</v>
      </c>
      <c r="M20" s="26">
        <f t="shared" si="5"/>
        <v>27.52260139953832</v>
      </c>
      <c r="N20" s="28">
        <v>25515600</v>
      </c>
      <c r="O20" s="46">
        <v>10631500</v>
      </c>
      <c r="P20" s="26">
        <f t="shared" si="6"/>
        <v>41.66666666666667</v>
      </c>
      <c r="Q20" s="28"/>
      <c r="R20" s="46"/>
      <c r="S20" s="26"/>
      <c r="T20" s="25"/>
      <c r="U20" s="28"/>
      <c r="V20" s="30"/>
      <c r="W20" s="25">
        <v>-26335918.57</v>
      </c>
      <c r="X20" s="47">
        <v>-26335998.42</v>
      </c>
      <c r="Y20" s="31"/>
      <c r="Z20" s="32">
        <v>504506953.65</v>
      </c>
      <c r="AA20" s="32">
        <v>148576559.18</v>
      </c>
      <c r="AB20" s="48">
        <f t="shared" si="8"/>
        <v>29.449853585779216</v>
      </c>
      <c r="AC20" s="34">
        <f t="shared" si="9"/>
        <v>-38056837.20999998</v>
      </c>
      <c r="AD20" s="34">
        <f t="shared" si="10"/>
        <v>-28418866.66000001</v>
      </c>
      <c r="AE20" s="34">
        <v>38477001.65</v>
      </c>
      <c r="AF20" s="34">
        <v>42847554.72</v>
      </c>
      <c r="AG20" s="36"/>
    </row>
    <row r="21" spans="1:32" ht="30.75" customHeight="1">
      <c r="A21" s="37" t="s">
        <v>33</v>
      </c>
      <c r="B21" s="38">
        <f>F21+K21+T21+W21</f>
        <v>481762139.73</v>
      </c>
      <c r="C21" s="38">
        <f>H21+L21+U21+X21</f>
        <v>122819467.07999997</v>
      </c>
      <c r="D21" s="30">
        <f t="shared" si="2"/>
        <v>25.49379806990089</v>
      </c>
      <c r="E21" s="38"/>
      <c r="F21" s="38">
        <f>F19+F20</f>
        <v>94740700</v>
      </c>
      <c r="G21" s="38">
        <f>SUM(G19:G20)</f>
        <v>32269131.99000001</v>
      </c>
      <c r="H21" s="38">
        <f>SUM(H19:H20)</f>
        <v>35473774</v>
      </c>
      <c r="I21" s="30">
        <f t="shared" si="3"/>
        <v>109.93098299326145</v>
      </c>
      <c r="J21" s="30">
        <f t="shared" si="4"/>
        <v>37.44301445946673</v>
      </c>
      <c r="K21" s="38">
        <f>K20-6912800</f>
        <v>412721135.01</v>
      </c>
      <c r="L21" s="49">
        <f>L20-2322102.81</f>
        <v>113172072.46</v>
      </c>
      <c r="M21" s="30">
        <f t="shared" si="5"/>
        <v>27.42095397107732</v>
      </c>
      <c r="N21" s="40">
        <f>N20</f>
        <v>25515600</v>
      </c>
      <c r="O21" s="40">
        <f>O20</f>
        <v>10631500</v>
      </c>
      <c r="P21" s="30">
        <f t="shared" si="6"/>
        <v>41.66666666666667</v>
      </c>
      <c r="Q21" s="40"/>
      <c r="R21" s="40">
        <f>R20</f>
        <v>0</v>
      </c>
      <c r="S21" s="30">
        <v>0</v>
      </c>
      <c r="T21" s="38">
        <f>T19</f>
        <v>636223.29</v>
      </c>
      <c r="U21" s="38">
        <f>U19+U20</f>
        <v>509619.04000000004</v>
      </c>
      <c r="V21" s="30">
        <f>U21/T21*100</f>
        <v>80.10065774234704</v>
      </c>
      <c r="W21" s="38">
        <f>W20</f>
        <v>-26335918.57</v>
      </c>
      <c r="X21" s="50">
        <f>X20</f>
        <v>-26335998.42</v>
      </c>
      <c r="Y21" s="42">
        <f>Y20</f>
        <v>0</v>
      </c>
      <c r="Z21" s="43">
        <f>Z19+Z20-K19-6912800</f>
        <v>525333222.24</v>
      </c>
      <c r="AA21" s="38">
        <f>AA19+AA20-L19-2322102.81</f>
        <v>153936607.6</v>
      </c>
      <c r="AB21" s="33">
        <f t="shared" si="8"/>
        <v>29.302659927658947</v>
      </c>
      <c r="AC21" s="44">
        <f t="shared" si="9"/>
        <v>-43571082.50999999</v>
      </c>
      <c r="AD21" s="44">
        <f t="shared" si="10"/>
        <v>-31117140.520000026</v>
      </c>
      <c r="AE21" s="44">
        <f>AE19+AE20</f>
        <v>44571950.18</v>
      </c>
      <c r="AF21" s="44">
        <f>AF19+AF20</f>
        <v>46244229.39</v>
      </c>
    </row>
    <row r="22" spans="1:32" ht="18" customHeight="1">
      <c r="A22" s="51"/>
      <c r="B22" s="52"/>
      <c r="C22" s="53"/>
      <c r="D22" s="54"/>
      <c r="E22" s="54"/>
      <c r="F22" s="52"/>
      <c r="G22" s="53"/>
      <c r="H22" s="53"/>
      <c r="I22" s="54"/>
      <c r="J22" s="55"/>
      <c r="K22" s="56"/>
      <c r="L22" s="57"/>
      <c r="M22" s="54"/>
      <c r="N22" s="56"/>
      <c r="O22" s="58"/>
      <c r="P22" s="54"/>
      <c r="Q22" s="56"/>
      <c r="R22" s="58"/>
      <c r="S22" s="54"/>
      <c r="T22" s="59"/>
      <c r="U22" s="59"/>
      <c r="V22" s="54"/>
      <c r="W22" s="53" t="s">
        <v>34</v>
      </c>
      <c r="X22" s="53"/>
      <c r="Y22" s="53"/>
      <c r="Z22" s="60"/>
      <c r="AA22" s="61"/>
      <c r="AB22" s="62"/>
      <c r="AC22" s="63"/>
      <c r="AD22" s="64"/>
      <c r="AE22" s="63"/>
      <c r="AF22" s="63"/>
    </row>
    <row r="23" spans="1:32" ht="22.5" customHeight="1">
      <c r="A23" s="65"/>
      <c r="B23" s="66" t="s">
        <v>35</v>
      </c>
      <c r="C23" s="66"/>
      <c r="D23" s="66"/>
      <c r="E23" s="66" t="s">
        <v>36</v>
      </c>
      <c r="F23" s="66"/>
      <c r="G23" s="67"/>
      <c r="H23" s="67"/>
      <c r="I23" s="54"/>
      <c r="J23" s="54"/>
      <c r="K23" s="54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9"/>
    </row>
    <row r="24" spans="1:32" ht="15" customHeight="1">
      <c r="A24" s="70" t="s">
        <v>37</v>
      </c>
      <c r="B24" s="70"/>
      <c r="C24" s="70"/>
      <c r="D24" s="70"/>
      <c r="E24" s="71">
        <f>SUM(E25:E33)</f>
        <v>60926742.04000001</v>
      </c>
      <c r="F24" s="71">
        <f>SUM(F25:F33)</f>
        <v>63207600</v>
      </c>
      <c r="G24" s="71">
        <f>SUM(G25:G33)</f>
        <v>22690828.87000001</v>
      </c>
      <c r="H24" s="71">
        <f>SUM(H25:H33)</f>
        <v>26429815.889999997</v>
      </c>
      <c r="I24" s="72">
        <f aca="true" t="shared" si="14" ref="I24:I26">H24/G24*100</f>
        <v>116.47796579587877</v>
      </c>
      <c r="J24" s="73">
        <f aca="true" t="shared" si="15" ref="J24:J37">H24/F24*100</f>
        <v>41.81430063789797</v>
      </c>
      <c r="K24" s="74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9"/>
    </row>
    <row r="25" spans="1:32" ht="15" customHeight="1">
      <c r="A25" s="75" t="s">
        <v>38</v>
      </c>
      <c r="B25" s="75"/>
      <c r="C25" s="75"/>
      <c r="D25" s="75"/>
      <c r="E25" s="76">
        <v>46237654.7</v>
      </c>
      <c r="F25" s="76">
        <v>47967800</v>
      </c>
      <c r="G25" s="76">
        <v>16179071.52</v>
      </c>
      <c r="H25" s="77">
        <v>20154653.93</v>
      </c>
      <c r="I25" s="78">
        <f t="shared" si="14"/>
        <v>124.57237675898473</v>
      </c>
      <c r="J25" s="79">
        <f t="shared" si="15"/>
        <v>42.017048791064006</v>
      </c>
      <c r="K25" s="74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</row>
    <row r="26" spans="1:32" ht="24" customHeight="1">
      <c r="A26" s="80" t="s">
        <v>39</v>
      </c>
      <c r="B26" s="80"/>
      <c r="C26" s="80"/>
      <c r="D26" s="80"/>
      <c r="E26" s="76">
        <v>3420572.95</v>
      </c>
      <c r="F26" s="76">
        <v>3298800</v>
      </c>
      <c r="G26" s="76">
        <v>1364704.1</v>
      </c>
      <c r="H26" s="77">
        <v>1215775.58</v>
      </c>
      <c r="I26" s="78">
        <f t="shared" si="14"/>
        <v>89.08712005774731</v>
      </c>
      <c r="J26" s="79">
        <f t="shared" si="15"/>
        <v>36.85508609191221</v>
      </c>
      <c r="K26" s="74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</row>
    <row r="27" spans="1:32" ht="24" customHeight="1">
      <c r="A27" s="24" t="s">
        <v>40</v>
      </c>
      <c r="B27" s="24"/>
      <c r="C27" s="24"/>
      <c r="D27" s="24"/>
      <c r="E27" s="76"/>
      <c r="F27" s="76">
        <v>1263000</v>
      </c>
      <c r="G27" s="81">
        <v>0</v>
      </c>
      <c r="H27" s="77">
        <v>654565.13</v>
      </c>
      <c r="I27" s="78"/>
      <c r="J27" s="79">
        <f t="shared" si="15"/>
        <v>51.82621773555027</v>
      </c>
      <c r="K27" s="74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</row>
    <row r="28" spans="1:32" ht="15" customHeight="1">
      <c r="A28" s="75" t="s">
        <v>41</v>
      </c>
      <c r="B28" s="75"/>
      <c r="C28" s="75"/>
      <c r="D28" s="75"/>
      <c r="E28" s="76">
        <v>4180908.3</v>
      </c>
      <c r="F28" s="76">
        <v>3690000</v>
      </c>
      <c r="G28" s="76">
        <v>2034225.1</v>
      </c>
      <c r="H28" s="77">
        <v>1862413.32</v>
      </c>
      <c r="I28" s="78">
        <f aca="true" t="shared" si="16" ref="I28:I31">H28/G28*100</f>
        <v>91.55394454625498</v>
      </c>
      <c r="J28" s="79">
        <f t="shared" si="15"/>
        <v>50.47190569105692</v>
      </c>
      <c r="K28" s="74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</row>
    <row r="29" spans="1:32" ht="15" customHeight="1">
      <c r="A29" s="75" t="s">
        <v>42</v>
      </c>
      <c r="B29" s="75"/>
      <c r="C29" s="75"/>
      <c r="D29" s="75"/>
      <c r="E29" s="76">
        <v>2787527.51</v>
      </c>
      <c r="F29" s="76">
        <v>2863000</v>
      </c>
      <c r="G29" s="76">
        <v>2249375.51</v>
      </c>
      <c r="H29" s="77">
        <v>1338911.26</v>
      </c>
      <c r="I29" s="78">
        <f t="shared" si="16"/>
        <v>59.52368797684652</v>
      </c>
      <c r="J29" s="79">
        <f t="shared" si="15"/>
        <v>46.76602375130982</v>
      </c>
      <c r="K29" s="74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</row>
    <row r="30" spans="1:32" ht="26.25" customHeight="1">
      <c r="A30" s="80" t="s">
        <v>43</v>
      </c>
      <c r="B30" s="80"/>
      <c r="C30" s="80"/>
      <c r="D30" s="80"/>
      <c r="E30" s="76">
        <v>15416.38</v>
      </c>
      <c r="F30" s="76">
        <v>115000</v>
      </c>
      <c r="G30" s="76">
        <v>15241.01</v>
      </c>
      <c r="H30" s="77">
        <v>10929</v>
      </c>
      <c r="I30" s="78">
        <f t="shared" si="16"/>
        <v>71.70784613355676</v>
      </c>
      <c r="J30" s="79">
        <f t="shared" si="15"/>
        <v>9.503478260869565</v>
      </c>
      <c r="K30" s="74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</row>
    <row r="31" spans="1:32" ht="15" customHeight="1">
      <c r="A31" s="75" t="s">
        <v>44</v>
      </c>
      <c r="B31" s="75"/>
      <c r="C31" s="75"/>
      <c r="D31" s="75"/>
      <c r="E31" s="76">
        <v>1734024.07</v>
      </c>
      <c r="F31" s="76">
        <v>1610000</v>
      </c>
      <c r="G31" s="76">
        <v>174929.69</v>
      </c>
      <c r="H31" s="77">
        <v>185929.84</v>
      </c>
      <c r="I31" s="78">
        <f t="shared" si="16"/>
        <v>106.28832646990914</v>
      </c>
      <c r="J31" s="79">
        <f t="shared" si="15"/>
        <v>11.548437267080745</v>
      </c>
      <c r="K31" s="74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</row>
    <row r="32" spans="1:32" ht="15" customHeight="1">
      <c r="A32" s="75" t="s">
        <v>45</v>
      </c>
      <c r="B32" s="75"/>
      <c r="C32" s="75"/>
      <c r="D32" s="75"/>
      <c r="E32" s="76">
        <v>866155</v>
      </c>
      <c r="F32" s="76">
        <v>700000</v>
      </c>
      <c r="G32" s="76"/>
      <c r="H32" s="77">
        <v>70000</v>
      </c>
      <c r="I32" s="78"/>
      <c r="J32" s="79">
        <f t="shared" si="15"/>
        <v>10</v>
      </c>
      <c r="K32" s="74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</row>
    <row r="33" spans="1:32" ht="15" customHeight="1">
      <c r="A33" s="75" t="s">
        <v>46</v>
      </c>
      <c r="B33" s="75"/>
      <c r="C33" s="75"/>
      <c r="D33" s="75"/>
      <c r="E33" s="76">
        <v>1684483.13</v>
      </c>
      <c r="F33" s="76">
        <v>1700000</v>
      </c>
      <c r="G33" s="76">
        <v>673281.94</v>
      </c>
      <c r="H33" s="77">
        <v>936637.83</v>
      </c>
      <c r="I33" s="78">
        <f aca="true" t="shared" si="17" ref="I33:I37">H33/G33*100</f>
        <v>139.11524643004682</v>
      </c>
      <c r="J33" s="79">
        <f t="shared" si="15"/>
        <v>55.09634294117647</v>
      </c>
      <c r="K33" s="74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</row>
    <row r="34" spans="1:32" ht="15" customHeight="1">
      <c r="A34" s="70" t="s">
        <v>47</v>
      </c>
      <c r="B34" s="70"/>
      <c r="C34" s="70"/>
      <c r="D34" s="70"/>
      <c r="E34" s="82">
        <f>SUM(E35:E47)</f>
        <v>10581995.78</v>
      </c>
      <c r="F34" s="82">
        <f>SUM(F35:F47)</f>
        <v>9944500</v>
      </c>
      <c r="G34" s="82">
        <f>SUM(G35:G47)</f>
        <v>3820408.9999999995</v>
      </c>
      <c r="H34" s="83">
        <f>SUM(H35:H47)</f>
        <v>4569699.78</v>
      </c>
      <c r="I34" s="84">
        <f t="shared" si="17"/>
        <v>119.61284197581989</v>
      </c>
      <c r="J34" s="85">
        <f t="shared" si="15"/>
        <v>45.9520315752426</v>
      </c>
      <c r="K34" s="74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</row>
    <row r="35" spans="1:32" ht="24.75" customHeight="1">
      <c r="A35" s="24" t="s">
        <v>48</v>
      </c>
      <c r="B35" s="24"/>
      <c r="C35" s="24"/>
      <c r="D35" s="24"/>
      <c r="E35" s="76">
        <v>3490</v>
      </c>
      <c r="F35" s="76">
        <v>3000</v>
      </c>
      <c r="G35" s="76">
        <v>3490</v>
      </c>
      <c r="H35" s="77"/>
      <c r="I35" s="78">
        <f t="shared" si="17"/>
        <v>0</v>
      </c>
      <c r="J35" s="79">
        <f t="shared" si="15"/>
        <v>0</v>
      </c>
      <c r="K35" s="74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</row>
    <row r="36" spans="1:32" ht="15" customHeight="1">
      <c r="A36" s="75" t="s">
        <v>49</v>
      </c>
      <c r="B36" s="75"/>
      <c r="C36" s="75"/>
      <c r="D36" s="75"/>
      <c r="E36" s="76">
        <v>5780946.55</v>
      </c>
      <c r="F36" s="76">
        <v>5217200</v>
      </c>
      <c r="G36" s="76">
        <v>2545686.71</v>
      </c>
      <c r="H36" s="77">
        <v>3480488.99</v>
      </c>
      <c r="I36" s="78">
        <f t="shared" si="17"/>
        <v>136.7210260527306</v>
      </c>
      <c r="J36" s="79">
        <f t="shared" si="15"/>
        <v>66.71181840834164</v>
      </c>
      <c r="K36" s="74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</row>
    <row r="37" spans="1:32" ht="15" customHeight="1">
      <c r="A37" s="75" t="s">
        <v>50</v>
      </c>
      <c r="B37" s="75"/>
      <c r="C37" s="75"/>
      <c r="D37" s="75"/>
      <c r="E37" s="76">
        <v>380236.91</v>
      </c>
      <c r="F37" s="76">
        <v>334000</v>
      </c>
      <c r="G37" s="76">
        <v>201310.88</v>
      </c>
      <c r="H37" s="77">
        <v>130265.81</v>
      </c>
      <c r="I37" s="78">
        <f t="shared" si="17"/>
        <v>64.70877778687371</v>
      </c>
      <c r="J37" s="79">
        <f t="shared" si="15"/>
        <v>39.00173952095808</v>
      </c>
      <c r="K37" s="74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</row>
    <row r="38" spans="1:32" ht="44.25" customHeight="1">
      <c r="A38" s="24" t="s">
        <v>51</v>
      </c>
      <c r="B38" s="24"/>
      <c r="C38" s="24"/>
      <c r="D38" s="24"/>
      <c r="E38" s="76">
        <v>773.61</v>
      </c>
      <c r="F38" s="76"/>
      <c r="G38" s="76"/>
      <c r="H38" s="77">
        <v>609.9</v>
      </c>
      <c r="I38" s="78"/>
      <c r="J38" s="79"/>
      <c r="K38" s="74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</row>
    <row r="39" spans="1:32" ht="15" customHeight="1">
      <c r="A39" s="75" t="s">
        <v>52</v>
      </c>
      <c r="B39" s="75"/>
      <c r="C39" s="75"/>
      <c r="D39" s="75"/>
      <c r="E39" s="76">
        <v>59568.82</v>
      </c>
      <c r="F39" s="76">
        <v>100000</v>
      </c>
      <c r="G39" s="76">
        <v>34858.76</v>
      </c>
      <c r="H39" s="77">
        <v>9280.96</v>
      </c>
      <c r="I39" s="78">
        <f aca="true" t="shared" si="18" ref="I39:I40">H39/G39*100</f>
        <v>26.624469717224592</v>
      </c>
      <c r="J39" s="79">
        <f aca="true" t="shared" si="19" ref="J39:J40">H39/F39*100</f>
        <v>9.280959999999999</v>
      </c>
      <c r="K39" s="74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</row>
    <row r="40" spans="1:32" ht="15" customHeight="1">
      <c r="A40" s="75" t="s">
        <v>53</v>
      </c>
      <c r="B40" s="75"/>
      <c r="C40" s="75"/>
      <c r="D40" s="75"/>
      <c r="E40" s="76">
        <v>1741338</v>
      </c>
      <c r="F40" s="76">
        <v>1625000</v>
      </c>
      <c r="G40" s="76">
        <v>435334.5</v>
      </c>
      <c r="H40" s="77">
        <v>437260.32</v>
      </c>
      <c r="I40" s="78">
        <f t="shared" si="18"/>
        <v>100.4423770686679</v>
      </c>
      <c r="J40" s="79">
        <f t="shared" si="19"/>
        <v>26.908327384615383</v>
      </c>
      <c r="K40" s="74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</row>
    <row r="41" spans="1:32" ht="33" customHeight="1">
      <c r="A41" s="24" t="s">
        <v>54</v>
      </c>
      <c r="B41" s="24"/>
      <c r="C41" s="24"/>
      <c r="D41" s="24"/>
      <c r="E41" s="76">
        <v>75093.22</v>
      </c>
      <c r="F41" s="76">
        <v>47100</v>
      </c>
      <c r="G41" s="76"/>
      <c r="H41" s="77"/>
      <c r="I41" s="78"/>
      <c r="J41" s="79"/>
      <c r="K41" s="74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</row>
    <row r="42" spans="1:32" ht="23.25" customHeight="1">
      <c r="A42" s="24" t="s">
        <v>55</v>
      </c>
      <c r="B42" s="24"/>
      <c r="C42" s="24"/>
      <c r="D42" s="24"/>
      <c r="E42" s="76">
        <v>226237.04</v>
      </c>
      <c r="F42" s="76"/>
      <c r="G42" s="76">
        <v>141668.22</v>
      </c>
      <c r="H42" s="77">
        <v>51231.68</v>
      </c>
      <c r="I42" s="78">
        <f aca="true" t="shared" si="20" ref="I42:I46">H42/G42*100</f>
        <v>36.16314230531025</v>
      </c>
      <c r="J42" s="79"/>
      <c r="K42" s="74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</row>
    <row r="43" spans="1:32" ht="15" customHeight="1">
      <c r="A43" s="75" t="s">
        <v>56</v>
      </c>
      <c r="B43" s="75"/>
      <c r="C43" s="75"/>
      <c r="D43" s="75"/>
      <c r="E43" s="76">
        <v>365416.6</v>
      </c>
      <c r="F43" s="76">
        <v>1000000</v>
      </c>
      <c r="G43" s="76">
        <v>68622</v>
      </c>
      <c r="H43" s="77">
        <v>194444</v>
      </c>
      <c r="I43" s="78">
        <f t="shared" si="20"/>
        <v>283.35519221241003</v>
      </c>
      <c r="J43" s="79">
        <f aca="true" t="shared" si="21" ref="J43:J45">H43/F43*100</f>
        <v>19.4444</v>
      </c>
      <c r="K43" s="74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</row>
    <row r="44" spans="1:32" ht="15" customHeight="1">
      <c r="A44" s="75" t="s">
        <v>57</v>
      </c>
      <c r="B44" s="75"/>
      <c r="C44" s="75"/>
      <c r="D44" s="75"/>
      <c r="E44" s="76">
        <v>952704.37</v>
      </c>
      <c r="F44" s="76">
        <v>350000</v>
      </c>
      <c r="G44" s="76">
        <v>35562.09</v>
      </c>
      <c r="H44" s="77">
        <v>106013.15</v>
      </c>
      <c r="I44" s="78">
        <f t="shared" si="20"/>
        <v>298.107197861543</v>
      </c>
      <c r="J44" s="79">
        <f t="shared" si="21"/>
        <v>30.289471428571428</v>
      </c>
      <c r="K44" s="74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</row>
    <row r="45" spans="1:32" ht="15" customHeight="1">
      <c r="A45" s="75" t="s">
        <v>58</v>
      </c>
      <c r="B45" s="75"/>
      <c r="C45" s="75"/>
      <c r="D45" s="75"/>
      <c r="E45" s="76">
        <v>1030025.66</v>
      </c>
      <c r="F45" s="76">
        <v>1268200</v>
      </c>
      <c r="G45" s="76">
        <v>353528.02</v>
      </c>
      <c r="H45" s="77">
        <v>160260.97</v>
      </c>
      <c r="I45" s="78">
        <f t="shared" si="20"/>
        <v>45.33190042475275</v>
      </c>
      <c r="J45" s="79">
        <f t="shared" si="21"/>
        <v>12.636884560794828</v>
      </c>
      <c r="K45" s="74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</row>
    <row r="46" spans="1:32" ht="15" customHeight="1">
      <c r="A46" s="75" t="s">
        <v>59</v>
      </c>
      <c r="B46" s="75"/>
      <c r="C46" s="75"/>
      <c r="D46" s="75"/>
      <c r="E46" s="76">
        <v>-33835</v>
      </c>
      <c r="F46" s="76"/>
      <c r="G46" s="76">
        <v>347.82</v>
      </c>
      <c r="H46" s="77">
        <v>-165</v>
      </c>
      <c r="I46" s="78">
        <f t="shared" si="20"/>
        <v>-47.43833017077799</v>
      </c>
      <c r="J46" s="79"/>
      <c r="K46" s="74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</row>
    <row r="47" spans="1:11" ht="15" customHeight="1">
      <c r="A47" s="24" t="s">
        <v>60</v>
      </c>
      <c r="B47" s="24"/>
      <c r="C47" s="24"/>
      <c r="D47" s="24"/>
      <c r="E47" s="76"/>
      <c r="F47" s="76"/>
      <c r="G47" s="76"/>
      <c r="H47" s="77">
        <v>9</v>
      </c>
      <c r="I47" s="78"/>
      <c r="J47" s="79"/>
      <c r="K47" s="86"/>
    </row>
    <row r="48" spans="1:11" ht="15" customHeight="1">
      <c r="A48" s="70" t="s">
        <v>61</v>
      </c>
      <c r="B48" s="70"/>
      <c r="C48" s="70"/>
      <c r="D48" s="70"/>
      <c r="E48" s="87">
        <f>E24+E34</f>
        <v>71508737.82000001</v>
      </c>
      <c r="F48" s="82">
        <f>F24+F34</f>
        <v>73152100</v>
      </c>
      <c r="G48" s="82">
        <f>G24+G34</f>
        <v>26511237.87000001</v>
      </c>
      <c r="H48" s="82">
        <f>H24+H34</f>
        <v>30999515.669999998</v>
      </c>
      <c r="I48" s="84">
        <f>H48/G48*100</f>
        <v>116.92971796341092</v>
      </c>
      <c r="J48" s="85">
        <f>H48/F48*100</f>
        <v>42.3767952936416</v>
      </c>
      <c r="K48" s="86"/>
    </row>
  </sheetData>
  <sheetProtection selectLockedCells="1" selectUnlockedCells="1"/>
  <mergeCells count="44">
    <mergeCell ref="B3:AA3"/>
    <mergeCell ref="A5:A9"/>
    <mergeCell ref="B5:D8"/>
    <mergeCell ref="E5:E9"/>
    <mergeCell ref="F5:Y5"/>
    <mergeCell ref="Z5:AB8"/>
    <mergeCell ref="AC5:AD8"/>
    <mergeCell ref="AE5:AF8"/>
    <mergeCell ref="F6:J7"/>
    <mergeCell ref="K6:M8"/>
    <mergeCell ref="N6:S6"/>
    <mergeCell ref="T6:V8"/>
    <mergeCell ref="W6:X8"/>
    <mergeCell ref="Y6:Y8"/>
    <mergeCell ref="N7:P8"/>
    <mergeCell ref="Q7:S8"/>
    <mergeCell ref="F8:F9"/>
    <mergeCell ref="G8:H8"/>
    <mergeCell ref="I8:J8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</mergeCells>
  <printOptions/>
  <pageMargins left="0.15763888888888888" right="0" top="0.78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K38"/>
  <sheetViews>
    <sheetView zoomScale="78" zoomScaleNormal="78" zoomScaleSheetLayoutView="100" workbookViewId="0" topLeftCell="A1">
      <pane xSplit="3" topLeftCell="BB1" activePane="topRight" state="frozen"/>
      <selection pane="topLeft" activeCell="A1" sqref="A1"/>
      <selection pane="topRight" activeCell="CI12" sqref="CI12"/>
    </sheetView>
  </sheetViews>
  <sheetFormatPr defaultColWidth="9.140625" defaultRowHeight="12.75"/>
  <cols>
    <col min="1" max="1" width="20.28125" style="0" customWidth="1"/>
    <col min="2" max="2" width="12.140625" style="0" customWidth="1"/>
    <col min="3" max="3" width="12.28125" style="0" customWidth="1"/>
    <col min="4" max="4" width="5.7109375" style="0" customWidth="1"/>
    <col min="6" max="6" width="11.140625" style="0" customWidth="1"/>
    <col min="7" max="7" width="11.28125" style="0" customWidth="1"/>
    <col min="8" max="8" width="7.140625" style="0" customWidth="1"/>
    <col min="9" max="9" width="7.7109375" style="0" customWidth="1"/>
    <col min="11" max="11" width="11.00390625" style="0" customWidth="1"/>
    <col min="12" max="12" width="11.57421875" style="0" customWidth="1"/>
    <col min="13" max="13" width="6.421875" style="0" customWidth="1"/>
    <col min="14" max="14" width="6.140625" style="0" customWidth="1"/>
    <col min="16" max="16" width="10.140625" style="0" customWidth="1"/>
    <col min="17" max="17" width="11.57421875" style="0" customWidth="1"/>
    <col min="19" max="19" width="6.140625" style="0" customWidth="1"/>
    <col min="21" max="21" width="10.7109375" style="0" customWidth="1"/>
    <col min="22" max="22" width="11.57421875" style="0" customWidth="1"/>
    <col min="23" max="23" width="8.57421875" style="0" customWidth="1"/>
    <col min="24" max="24" width="5.8515625" style="0" customWidth="1"/>
    <col min="26" max="26" width="10.00390625" style="0" customWidth="1"/>
    <col min="27" max="27" width="10.421875" style="0" customWidth="1"/>
    <col min="28" max="28" width="7.140625" style="0" customWidth="1"/>
    <col min="29" max="29" width="5.28125" style="0" customWidth="1"/>
    <col min="30" max="30" width="8.421875" style="0" customWidth="1"/>
    <col min="31" max="31" width="8.28125" style="0" customWidth="1"/>
    <col min="32" max="32" width="8.8515625" style="0" customWidth="1"/>
    <col min="34" max="34" width="6.28125" style="0" customWidth="1"/>
    <col min="35" max="35" width="9.421875" style="0" customWidth="1"/>
    <col min="36" max="36" width="10.140625" style="0" customWidth="1"/>
    <col min="37" max="37" width="11.00390625" style="0" customWidth="1"/>
    <col min="39" max="39" width="6.140625" style="0" customWidth="1"/>
    <col min="40" max="40" width="7.421875" style="0" customWidth="1"/>
    <col min="41" max="41" width="9.8515625" style="0" customWidth="1"/>
    <col min="42" max="42" width="9.7109375" style="0" customWidth="1"/>
    <col min="43" max="43" width="7.28125" style="0" customWidth="1"/>
    <col min="44" max="44" width="5.421875" style="0" customWidth="1"/>
    <col min="45" max="45" width="8.00390625" style="0" customWidth="1"/>
    <col min="46" max="46" width="9.57421875" style="0" customWidth="1"/>
    <col min="47" max="47" width="10.28125" style="0" customWidth="1"/>
    <col min="48" max="48" width="6.57421875" style="0" customWidth="1"/>
    <col min="49" max="49" width="6.421875" style="0" customWidth="1"/>
    <col min="50" max="50" width="7.57421875" style="0" customWidth="1"/>
    <col min="52" max="52" width="8.57421875" style="0" customWidth="1"/>
    <col min="53" max="53" width="7.8515625" style="0" customWidth="1"/>
    <col min="54" max="54" width="6.7109375" style="0" customWidth="1"/>
    <col min="55" max="55" width="7.8515625" style="0" customWidth="1"/>
    <col min="56" max="56" width="9.7109375" style="0" customWidth="1"/>
    <col min="57" max="57" width="11.00390625" style="0" customWidth="1"/>
    <col min="58" max="58" width="8.8515625" style="0" customWidth="1"/>
    <col min="59" max="59" width="6.57421875" style="0" customWidth="1"/>
    <col min="60" max="60" width="6.8515625" style="0" customWidth="1"/>
    <col min="61" max="61" width="9.421875" style="0" customWidth="1"/>
    <col min="62" max="62" width="9.8515625" style="0" customWidth="1"/>
    <col min="63" max="63" width="6.57421875" style="0" customWidth="1"/>
    <col min="64" max="64" width="8.00390625" style="0" customWidth="1"/>
    <col min="65" max="65" width="6.57421875" style="0" customWidth="1"/>
    <col min="66" max="66" width="9.7109375" style="0" customWidth="1"/>
    <col min="67" max="67" width="9.57421875" style="0" customWidth="1"/>
    <col min="68" max="68" width="7.57421875" style="0" customWidth="1"/>
    <col min="69" max="69" width="7.28125" style="0" customWidth="1"/>
    <col min="70" max="70" width="8.00390625" style="0" customWidth="1"/>
    <col min="71" max="71" width="10.00390625" style="0" customWidth="1"/>
    <col min="72" max="72" width="10.140625" style="0" customWidth="1"/>
    <col min="73" max="73" width="6.8515625" style="0" customWidth="1"/>
    <col min="74" max="74" width="5.8515625" style="0" customWidth="1"/>
    <col min="75" max="75" width="7.28125" style="0" customWidth="1"/>
    <col min="76" max="76" width="9.28125" style="0" customWidth="1"/>
    <col min="77" max="77" width="10.140625" style="0" customWidth="1"/>
    <col min="78" max="78" width="7.8515625" style="0" customWidth="1"/>
    <col min="79" max="79" width="8.8515625" style="0" customWidth="1"/>
    <col min="80" max="80" width="6.57421875" style="0" customWidth="1"/>
    <col min="81" max="81" width="10.28125" style="0" customWidth="1"/>
    <col min="82" max="82" width="10.140625" style="0" customWidth="1"/>
    <col min="83" max="84" width="6.57421875" style="0" customWidth="1"/>
    <col min="85" max="85" width="5.7109375" style="0" customWidth="1"/>
    <col min="86" max="86" width="8.7109375" style="0" customWidth="1"/>
    <col min="87" max="87" width="9.7109375" style="0" customWidth="1"/>
    <col min="88" max="88" width="7.28125" style="0" customWidth="1"/>
    <col min="89" max="89" width="7.140625" style="0" customWidth="1"/>
  </cols>
  <sheetData>
    <row r="1" ht="3" customHeight="1"/>
    <row r="2" ht="12.75" customHeight="1" hidden="1"/>
    <row r="3" spans="2:55" ht="56.25" customHeigh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9"/>
      <c r="AK3" s="89"/>
      <c r="AL3" s="89"/>
      <c r="AM3" s="89"/>
      <c r="AN3" s="90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</row>
    <row r="6" spans="1:89" ht="12.75" customHeight="1">
      <c r="A6" s="92" t="s">
        <v>62</v>
      </c>
      <c r="B6" s="93" t="s">
        <v>1</v>
      </c>
      <c r="C6" s="93"/>
      <c r="D6" s="93"/>
      <c r="E6" s="10" t="s">
        <v>2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</row>
    <row r="7" spans="1:89" ht="72" customHeight="1">
      <c r="A7" s="92"/>
      <c r="B7" s="93"/>
      <c r="C7" s="93"/>
      <c r="D7" s="93"/>
      <c r="E7" s="94" t="s">
        <v>63</v>
      </c>
      <c r="F7" s="94"/>
      <c r="G7" s="94"/>
      <c r="H7" s="94"/>
      <c r="I7" s="94"/>
      <c r="J7" s="94" t="s">
        <v>64</v>
      </c>
      <c r="K7" s="94"/>
      <c r="L7" s="94"/>
      <c r="M7" s="94"/>
      <c r="N7" s="94"/>
      <c r="O7" s="94" t="s">
        <v>42</v>
      </c>
      <c r="P7" s="94"/>
      <c r="Q7" s="94"/>
      <c r="R7" s="94"/>
      <c r="S7" s="94"/>
      <c r="T7" s="92" t="s">
        <v>65</v>
      </c>
      <c r="U7" s="92"/>
      <c r="V7" s="92"/>
      <c r="W7" s="92"/>
      <c r="X7" s="92"/>
      <c r="Y7" s="92" t="s">
        <v>66</v>
      </c>
      <c r="Z7" s="92"/>
      <c r="AA7" s="92"/>
      <c r="AB7" s="92"/>
      <c r="AC7" s="92"/>
      <c r="AD7" s="94" t="s">
        <v>67</v>
      </c>
      <c r="AE7" s="94"/>
      <c r="AF7" s="94"/>
      <c r="AG7" s="94"/>
      <c r="AH7" s="94"/>
      <c r="AI7" s="94" t="s">
        <v>68</v>
      </c>
      <c r="AJ7" s="94"/>
      <c r="AK7" s="94"/>
      <c r="AL7" s="94"/>
      <c r="AM7" s="94"/>
      <c r="AN7" s="94" t="s">
        <v>69</v>
      </c>
      <c r="AO7" s="94"/>
      <c r="AP7" s="94"/>
      <c r="AQ7" s="94"/>
      <c r="AR7" s="94"/>
      <c r="AS7" s="94" t="s">
        <v>70</v>
      </c>
      <c r="AT7" s="94"/>
      <c r="AU7" s="94"/>
      <c r="AV7" s="94"/>
      <c r="AW7" s="94"/>
      <c r="AX7" s="94" t="s">
        <v>51</v>
      </c>
      <c r="AY7" s="94"/>
      <c r="AZ7" s="94"/>
      <c r="BA7" s="94"/>
      <c r="BB7" s="94"/>
      <c r="BC7" s="94" t="s">
        <v>71</v>
      </c>
      <c r="BD7" s="94"/>
      <c r="BE7" s="94"/>
      <c r="BF7" s="94"/>
      <c r="BG7" s="94"/>
      <c r="BH7" s="94" t="s">
        <v>72</v>
      </c>
      <c r="BI7" s="94"/>
      <c r="BJ7" s="94"/>
      <c r="BK7" s="94"/>
      <c r="BL7" s="94"/>
      <c r="BM7" s="94" t="s">
        <v>73</v>
      </c>
      <c r="BN7" s="94"/>
      <c r="BO7" s="94"/>
      <c r="BP7" s="94"/>
      <c r="BQ7" s="94"/>
      <c r="BR7" s="94" t="s">
        <v>74</v>
      </c>
      <c r="BS7" s="94"/>
      <c r="BT7" s="94"/>
      <c r="BU7" s="94"/>
      <c r="BV7" s="94"/>
      <c r="BW7" s="95" t="s">
        <v>75</v>
      </c>
      <c r="BX7" s="95"/>
      <c r="BY7" s="95"/>
      <c r="BZ7" s="95"/>
      <c r="CA7" s="95"/>
      <c r="CB7" s="94" t="s">
        <v>76</v>
      </c>
      <c r="CC7" s="94"/>
      <c r="CD7" s="94"/>
      <c r="CE7" s="94"/>
      <c r="CF7" s="94"/>
      <c r="CG7" s="94" t="s">
        <v>59</v>
      </c>
      <c r="CH7" s="94"/>
      <c r="CI7" s="94"/>
      <c r="CJ7" s="94"/>
      <c r="CK7" s="94"/>
    </row>
    <row r="8" spans="1:89" ht="26.25" customHeight="1">
      <c r="A8" s="92"/>
      <c r="B8" s="94" t="s">
        <v>77</v>
      </c>
      <c r="C8" s="94" t="s">
        <v>15</v>
      </c>
      <c r="D8" s="96"/>
      <c r="E8" s="94" t="s">
        <v>77</v>
      </c>
      <c r="F8" s="94" t="s">
        <v>15</v>
      </c>
      <c r="G8" s="94"/>
      <c r="H8" s="94" t="s">
        <v>78</v>
      </c>
      <c r="I8" s="94"/>
      <c r="J8" s="94" t="s">
        <v>77</v>
      </c>
      <c r="K8" s="94" t="s">
        <v>15</v>
      </c>
      <c r="L8" s="94"/>
      <c r="M8" s="94" t="s">
        <v>78</v>
      </c>
      <c r="N8" s="94"/>
      <c r="O8" s="94" t="s">
        <v>77</v>
      </c>
      <c r="P8" s="94" t="s">
        <v>15</v>
      </c>
      <c r="Q8" s="94"/>
      <c r="R8" s="94" t="s">
        <v>78</v>
      </c>
      <c r="S8" s="94"/>
      <c r="T8" s="94" t="s">
        <v>77</v>
      </c>
      <c r="U8" s="94" t="s">
        <v>15</v>
      </c>
      <c r="V8" s="94"/>
      <c r="W8" s="94" t="s">
        <v>78</v>
      </c>
      <c r="X8" s="94"/>
      <c r="Y8" s="94" t="s">
        <v>77</v>
      </c>
      <c r="Z8" s="94" t="s">
        <v>15</v>
      </c>
      <c r="AA8" s="94"/>
      <c r="AB8" s="92" t="s">
        <v>78</v>
      </c>
      <c r="AC8" s="92"/>
      <c r="AD8" s="94" t="s">
        <v>77</v>
      </c>
      <c r="AE8" s="94" t="s">
        <v>15</v>
      </c>
      <c r="AF8" s="94"/>
      <c r="AG8" s="92" t="s">
        <v>78</v>
      </c>
      <c r="AH8" s="92"/>
      <c r="AI8" s="94" t="s">
        <v>77</v>
      </c>
      <c r="AJ8" s="94" t="s">
        <v>15</v>
      </c>
      <c r="AK8" s="94"/>
      <c r="AL8" s="92" t="s">
        <v>78</v>
      </c>
      <c r="AM8" s="92"/>
      <c r="AN8" s="94" t="s">
        <v>77</v>
      </c>
      <c r="AO8" s="94" t="s">
        <v>15</v>
      </c>
      <c r="AP8" s="94"/>
      <c r="AQ8" s="92" t="s">
        <v>78</v>
      </c>
      <c r="AR8" s="92"/>
      <c r="AS8" s="94" t="s">
        <v>77</v>
      </c>
      <c r="AT8" s="94" t="s">
        <v>15</v>
      </c>
      <c r="AU8" s="94"/>
      <c r="AV8" s="92" t="s">
        <v>78</v>
      </c>
      <c r="AW8" s="92"/>
      <c r="AX8" s="94" t="s">
        <v>77</v>
      </c>
      <c r="AY8" s="94" t="s">
        <v>15</v>
      </c>
      <c r="AZ8" s="94"/>
      <c r="BA8" s="92" t="s">
        <v>78</v>
      </c>
      <c r="BB8" s="92"/>
      <c r="BC8" s="94" t="s">
        <v>77</v>
      </c>
      <c r="BD8" s="94" t="s">
        <v>15</v>
      </c>
      <c r="BE8" s="94"/>
      <c r="BF8" s="92" t="s">
        <v>78</v>
      </c>
      <c r="BG8" s="92"/>
      <c r="BH8" s="94" t="s">
        <v>77</v>
      </c>
      <c r="BI8" s="94" t="s">
        <v>15</v>
      </c>
      <c r="BJ8" s="94"/>
      <c r="BK8" s="92" t="s">
        <v>78</v>
      </c>
      <c r="BL8" s="92"/>
      <c r="BM8" s="94" t="s">
        <v>77</v>
      </c>
      <c r="BN8" s="94" t="s">
        <v>15</v>
      </c>
      <c r="BO8" s="94"/>
      <c r="BP8" s="92" t="s">
        <v>78</v>
      </c>
      <c r="BQ8" s="92"/>
      <c r="BR8" s="94" t="s">
        <v>77</v>
      </c>
      <c r="BS8" s="94" t="s">
        <v>15</v>
      </c>
      <c r="BT8" s="94"/>
      <c r="BU8" s="92" t="s">
        <v>78</v>
      </c>
      <c r="BV8" s="92"/>
      <c r="BW8" s="94" t="s">
        <v>77</v>
      </c>
      <c r="BX8" s="94" t="s">
        <v>15</v>
      </c>
      <c r="BY8" s="94"/>
      <c r="BZ8" s="92" t="s">
        <v>78</v>
      </c>
      <c r="CA8" s="92"/>
      <c r="CB8" s="94" t="s">
        <v>77</v>
      </c>
      <c r="CC8" s="94" t="s">
        <v>15</v>
      </c>
      <c r="CD8" s="94"/>
      <c r="CE8" s="92" t="s">
        <v>78</v>
      </c>
      <c r="CF8" s="92"/>
      <c r="CG8" s="94" t="s">
        <v>77</v>
      </c>
      <c r="CH8" s="94" t="s">
        <v>15</v>
      </c>
      <c r="CI8" s="94"/>
      <c r="CJ8" s="92" t="s">
        <v>78</v>
      </c>
      <c r="CK8" s="92"/>
    </row>
    <row r="9" spans="1:89" ht="66" customHeight="1">
      <c r="A9" s="92"/>
      <c r="B9" s="94"/>
      <c r="C9" s="94"/>
      <c r="D9" s="97" t="s">
        <v>79</v>
      </c>
      <c r="E9" s="94"/>
      <c r="F9" s="21" t="s">
        <v>17</v>
      </c>
      <c r="G9" s="19" t="s">
        <v>18</v>
      </c>
      <c r="H9" s="19" t="s">
        <v>19</v>
      </c>
      <c r="I9" s="19" t="s">
        <v>20</v>
      </c>
      <c r="J9" s="94"/>
      <c r="K9" s="21" t="s">
        <v>17</v>
      </c>
      <c r="L9" s="19" t="s">
        <v>18</v>
      </c>
      <c r="M9" s="19" t="s">
        <v>19</v>
      </c>
      <c r="N9" s="19" t="s">
        <v>20</v>
      </c>
      <c r="O9" s="94"/>
      <c r="P9" s="21" t="s">
        <v>17</v>
      </c>
      <c r="Q9" s="19" t="s">
        <v>18</v>
      </c>
      <c r="R9" s="19" t="s">
        <v>19</v>
      </c>
      <c r="S9" s="19" t="s">
        <v>20</v>
      </c>
      <c r="T9" s="94"/>
      <c r="U9" s="21" t="s">
        <v>17</v>
      </c>
      <c r="V9" s="19" t="s">
        <v>18</v>
      </c>
      <c r="W9" s="19" t="s">
        <v>19</v>
      </c>
      <c r="X9" s="19" t="s">
        <v>20</v>
      </c>
      <c r="Y9" s="94"/>
      <c r="Z9" s="21" t="s">
        <v>17</v>
      </c>
      <c r="AA9" s="19" t="s">
        <v>18</v>
      </c>
      <c r="AB9" s="19" t="s">
        <v>19</v>
      </c>
      <c r="AC9" s="19" t="s">
        <v>20</v>
      </c>
      <c r="AD9" s="94"/>
      <c r="AE9" s="21" t="s">
        <v>80</v>
      </c>
      <c r="AF9" s="19" t="s">
        <v>18</v>
      </c>
      <c r="AG9" s="19" t="s">
        <v>19</v>
      </c>
      <c r="AH9" s="19" t="s">
        <v>20</v>
      </c>
      <c r="AI9" s="94"/>
      <c r="AJ9" s="21" t="s">
        <v>17</v>
      </c>
      <c r="AK9" s="19" t="s">
        <v>18</v>
      </c>
      <c r="AL9" s="19" t="s">
        <v>19</v>
      </c>
      <c r="AM9" s="19" t="s">
        <v>20</v>
      </c>
      <c r="AN9" s="94"/>
      <c r="AO9" s="21" t="s">
        <v>17</v>
      </c>
      <c r="AP9" s="19" t="s">
        <v>18</v>
      </c>
      <c r="AQ9" s="19" t="s">
        <v>19</v>
      </c>
      <c r="AR9" s="19" t="s">
        <v>20</v>
      </c>
      <c r="AS9" s="94"/>
      <c r="AT9" s="21" t="s">
        <v>17</v>
      </c>
      <c r="AU9" s="19" t="s">
        <v>18</v>
      </c>
      <c r="AV9" s="19" t="s">
        <v>19</v>
      </c>
      <c r="AW9" s="19" t="s">
        <v>20</v>
      </c>
      <c r="AX9" s="94"/>
      <c r="AY9" s="21" t="s">
        <v>17</v>
      </c>
      <c r="AZ9" s="19" t="s">
        <v>18</v>
      </c>
      <c r="BA9" s="19" t="s">
        <v>19</v>
      </c>
      <c r="BB9" s="19" t="s">
        <v>20</v>
      </c>
      <c r="BC9" s="94"/>
      <c r="BD9" s="21" t="s">
        <v>17</v>
      </c>
      <c r="BE9" s="19" t="s">
        <v>18</v>
      </c>
      <c r="BF9" s="19" t="s">
        <v>19</v>
      </c>
      <c r="BG9" s="19" t="s">
        <v>20</v>
      </c>
      <c r="BH9" s="94"/>
      <c r="BI9" s="21" t="s">
        <v>17</v>
      </c>
      <c r="BJ9" s="19" t="s">
        <v>81</v>
      </c>
      <c r="BK9" s="19" t="s">
        <v>19</v>
      </c>
      <c r="BL9" s="19" t="s">
        <v>20</v>
      </c>
      <c r="BM9" s="94"/>
      <c r="BN9" s="21" t="s">
        <v>17</v>
      </c>
      <c r="BO9" s="19" t="s">
        <v>18</v>
      </c>
      <c r="BP9" s="19" t="s">
        <v>19</v>
      </c>
      <c r="BQ9" s="19" t="s">
        <v>20</v>
      </c>
      <c r="BR9" s="94"/>
      <c r="BS9" s="21" t="s">
        <v>17</v>
      </c>
      <c r="BT9" s="19" t="s">
        <v>18</v>
      </c>
      <c r="BU9" s="19" t="s">
        <v>19</v>
      </c>
      <c r="BV9" s="19" t="s">
        <v>20</v>
      </c>
      <c r="BW9" s="94"/>
      <c r="BX9" s="21" t="s">
        <v>17</v>
      </c>
      <c r="BY9" s="19" t="s">
        <v>18</v>
      </c>
      <c r="BZ9" s="19" t="s">
        <v>19</v>
      </c>
      <c r="CA9" s="19" t="s">
        <v>20</v>
      </c>
      <c r="CB9" s="94"/>
      <c r="CC9" s="21" t="s">
        <v>17</v>
      </c>
      <c r="CD9" s="19" t="s">
        <v>18</v>
      </c>
      <c r="CE9" s="19" t="s">
        <v>19</v>
      </c>
      <c r="CF9" s="19" t="s">
        <v>20</v>
      </c>
      <c r="CG9" s="94"/>
      <c r="CH9" s="21" t="s">
        <v>17</v>
      </c>
      <c r="CI9" s="19" t="s">
        <v>18</v>
      </c>
      <c r="CJ9" s="19" t="s">
        <v>19</v>
      </c>
      <c r="CK9" s="19" t="s">
        <v>20</v>
      </c>
    </row>
    <row r="10" spans="1:89" s="109" customFormat="1" ht="25.5" customHeight="1">
      <c r="A10" s="98" t="s">
        <v>82</v>
      </c>
      <c r="B10" s="27">
        <f aca="true" t="shared" si="0" ref="B10:B16">E10+O10+T10+Y10+AD10+AI10+AN10+BC10+BM10+CG10+J10+AS10+BR10+BW10+CB10+BH10</f>
        <v>1315500</v>
      </c>
      <c r="C10" s="27">
        <f aca="true" t="shared" si="1" ref="C10:C16">G10+L10+Q10+V10+AA10+AK10+AP10+BE10+BO10+BT10+BY10+CD10+CI10+AF10+BJ10</f>
        <v>306226.98</v>
      </c>
      <c r="D10" s="99">
        <f aca="true" t="shared" si="2" ref="D10:D19">C10/B10*100</f>
        <v>23.27837172177879</v>
      </c>
      <c r="E10" s="100">
        <v>30600</v>
      </c>
      <c r="F10" s="76">
        <v>10198.94</v>
      </c>
      <c r="G10" s="34">
        <v>14214.83</v>
      </c>
      <c r="H10" s="101">
        <f aca="true" t="shared" si="3" ref="H10:H19">G10/F10*100</f>
        <v>139.37556255846195</v>
      </c>
      <c r="I10" s="102">
        <f aca="true" t="shared" si="4" ref="I10:I19">G10/E10*100</f>
        <v>46.45369281045751</v>
      </c>
      <c r="J10" s="103">
        <v>386300</v>
      </c>
      <c r="K10" s="104">
        <v>160799.06</v>
      </c>
      <c r="L10" s="105">
        <v>142371.25</v>
      </c>
      <c r="M10" s="106">
        <f aca="true" t="shared" si="5" ref="M10:M19">L10/K10*100</f>
        <v>88.53985216082731</v>
      </c>
      <c r="N10" s="102">
        <f aca="true" t="shared" si="6" ref="N10:N19">L10/J10*100</f>
        <v>36.855099663473986</v>
      </c>
      <c r="O10" s="103">
        <v>30000</v>
      </c>
      <c r="P10" s="104">
        <v>22322.1</v>
      </c>
      <c r="Q10" s="105">
        <v>11609.7</v>
      </c>
      <c r="R10" s="106">
        <v>0</v>
      </c>
      <c r="S10" s="102">
        <f aca="true" t="shared" si="7" ref="S10:S19">Q10/O10*100</f>
        <v>38.699</v>
      </c>
      <c r="T10" s="103">
        <v>150000</v>
      </c>
      <c r="U10" s="76">
        <v>1985.44</v>
      </c>
      <c r="V10" s="34">
        <v>8601.93</v>
      </c>
      <c r="W10" s="102">
        <f aca="true" t="shared" si="8" ref="W10:W19">V10/U10*100</f>
        <v>433.2505641066968</v>
      </c>
      <c r="X10" s="102">
        <f aca="true" t="shared" si="9" ref="X10:X19">V10/T10*100</f>
        <v>5.73462</v>
      </c>
      <c r="Y10" s="103">
        <v>420000</v>
      </c>
      <c r="Z10" s="76">
        <v>45024.99</v>
      </c>
      <c r="AA10" s="34">
        <v>25745.02</v>
      </c>
      <c r="AB10" s="102">
        <f aca="true" t="shared" si="10" ref="AB10:AB19">AA10/Z10*100</f>
        <v>57.17940192768505</v>
      </c>
      <c r="AC10" s="102">
        <f aca="true" t="shared" si="11" ref="AC10:AC19">AA10/Y10*100</f>
        <v>6.129766666666667</v>
      </c>
      <c r="AD10" s="103">
        <v>13000</v>
      </c>
      <c r="AE10" s="107">
        <v>6800</v>
      </c>
      <c r="AF10" s="103">
        <v>600</v>
      </c>
      <c r="AG10" s="102">
        <f aca="true" t="shared" si="12" ref="AG10:AG13">AF10/AE10*100</f>
        <v>8.823529411764707</v>
      </c>
      <c r="AH10" s="102">
        <f aca="true" t="shared" si="13" ref="AH10:AH16">AF10/AD10*100</f>
        <v>4.615384615384616</v>
      </c>
      <c r="AI10" s="103">
        <v>269000</v>
      </c>
      <c r="AJ10" s="76">
        <v>99966.93</v>
      </c>
      <c r="AK10" s="34">
        <v>96167.6</v>
      </c>
      <c r="AL10" s="102">
        <v>0</v>
      </c>
      <c r="AM10" s="102">
        <f aca="true" t="shared" si="14" ref="AM10:AM19">AK10/AI10*100</f>
        <v>35.75003717472119</v>
      </c>
      <c r="AN10" s="103">
        <v>16600</v>
      </c>
      <c r="AO10" s="76">
        <v>6916.65</v>
      </c>
      <c r="AP10" s="34">
        <v>6916.65</v>
      </c>
      <c r="AQ10" s="102">
        <f>AP10/AO10*100</f>
        <v>100</v>
      </c>
      <c r="AR10" s="102">
        <f>AP10/AN10*100</f>
        <v>41.66656626506024</v>
      </c>
      <c r="AS10" s="102"/>
      <c r="AT10" s="76"/>
      <c r="AU10" s="102"/>
      <c r="AV10" s="102"/>
      <c r="AW10" s="102"/>
      <c r="AX10" s="102"/>
      <c r="AY10" s="108"/>
      <c r="AZ10" s="102"/>
      <c r="BA10" s="102"/>
      <c r="BB10" s="102"/>
      <c r="BC10" s="103"/>
      <c r="BD10" s="82"/>
      <c r="BE10" s="82"/>
      <c r="BF10" s="34"/>
      <c r="BG10" s="34"/>
      <c r="BH10" s="103"/>
      <c r="BI10" s="76"/>
      <c r="BJ10" s="34"/>
      <c r="BK10" s="34"/>
      <c r="BL10" s="102"/>
      <c r="BM10" s="103"/>
      <c r="BN10" s="76"/>
      <c r="BO10" s="34"/>
      <c r="BP10" s="102"/>
      <c r="BQ10" s="102"/>
      <c r="BR10" s="34"/>
      <c r="BS10" s="76"/>
      <c r="BT10" s="34"/>
      <c r="BU10" s="34"/>
      <c r="BV10" s="34"/>
      <c r="BW10" s="103"/>
      <c r="BX10" s="76"/>
      <c r="BY10" s="34"/>
      <c r="BZ10" s="34"/>
      <c r="CA10" s="102">
        <v>0</v>
      </c>
      <c r="CB10" s="103"/>
      <c r="CC10" s="76"/>
      <c r="CD10" s="34"/>
      <c r="CE10" s="34"/>
      <c r="CF10" s="34"/>
      <c r="CG10" s="44"/>
      <c r="CH10" s="76"/>
      <c r="CI10" s="34"/>
      <c r="CJ10" s="34"/>
      <c r="CK10" s="34"/>
    </row>
    <row r="11" spans="1:89" s="116" customFormat="1" ht="24.75" customHeight="1">
      <c r="A11" s="110" t="s">
        <v>83</v>
      </c>
      <c r="B11" s="27">
        <f t="shared" si="0"/>
        <v>1508800</v>
      </c>
      <c r="C11" s="27">
        <f t="shared" si="1"/>
        <v>280206.08999999997</v>
      </c>
      <c r="D11" s="99">
        <f t="shared" si="2"/>
        <v>18.57145347295864</v>
      </c>
      <c r="E11" s="100">
        <v>72000</v>
      </c>
      <c r="F11" s="76">
        <v>22614.28</v>
      </c>
      <c r="G11" s="34">
        <v>25311</v>
      </c>
      <c r="H11" s="101">
        <f t="shared" si="3"/>
        <v>111.92485456092345</v>
      </c>
      <c r="I11" s="102">
        <f t="shared" si="4"/>
        <v>35.15416666666666</v>
      </c>
      <c r="J11" s="103">
        <v>503200</v>
      </c>
      <c r="K11" s="104">
        <v>209874.15</v>
      </c>
      <c r="L11" s="105">
        <v>185457.28</v>
      </c>
      <c r="M11" s="106">
        <f t="shared" si="5"/>
        <v>88.36594692581244</v>
      </c>
      <c r="N11" s="102">
        <f t="shared" si="6"/>
        <v>36.85558028616852</v>
      </c>
      <c r="O11" s="103">
        <v>30000</v>
      </c>
      <c r="P11" s="111">
        <v>18776.06</v>
      </c>
      <c r="Q11" s="32">
        <v>21623.94</v>
      </c>
      <c r="R11" s="106">
        <v>0</v>
      </c>
      <c r="S11" s="102">
        <f t="shared" si="7"/>
        <v>72.07979999999999</v>
      </c>
      <c r="T11" s="103">
        <v>300000</v>
      </c>
      <c r="U11" s="76">
        <v>85970.93</v>
      </c>
      <c r="V11" s="34">
        <v>6106.88</v>
      </c>
      <c r="W11" s="102">
        <f t="shared" si="8"/>
        <v>7.103424378449787</v>
      </c>
      <c r="X11" s="102">
        <f t="shared" si="9"/>
        <v>2.035626666666667</v>
      </c>
      <c r="Y11" s="103">
        <v>500000</v>
      </c>
      <c r="Z11" s="112">
        <v>24035.08</v>
      </c>
      <c r="AA11" s="113">
        <v>9534.05</v>
      </c>
      <c r="AB11" s="102">
        <f t="shared" si="10"/>
        <v>39.66722806830682</v>
      </c>
      <c r="AC11" s="102">
        <f t="shared" si="11"/>
        <v>1.9068099999999997</v>
      </c>
      <c r="AD11" s="103">
        <v>11000</v>
      </c>
      <c r="AE11" s="107">
        <v>6100</v>
      </c>
      <c r="AF11" s="103">
        <v>2600</v>
      </c>
      <c r="AG11" s="102">
        <f t="shared" si="12"/>
        <v>42.62295081967213</v>
      </c>
      <c r="AH11" s="102">
        <f t="shared" si="13"/>
        <v>23.636363636363637</v>
      </c>
      <c r="AI11" s="103">
        <v>92600</v>
      </c>
      <c r="AJ11" s="114">
        <v>44530.39</v>
      </c>
      <c r="AK11" s="115">
        <v>29072.94</v>
      </c>
      <c r="AL11" s="102">
        <v>0</v>
      </c>
      <c r="AM11" s="102">
        <f t="shared" si="14"/>
        <v>31.396263498920085</v>
      </c>
      <c r="AN11" s="103"/>
      <c r="AO11" s="76"/>
      <c r="AP11" s="34"/>
      <c r="AQ11" s="102"/>
      <c r="AR11" s="102"/>
      <c r="AS11" s="102"/>
      <c r="AT11" s="76"/>
      <c r="AU11" s="102"/>
      <c r="AV11" s="102"/>
      <c r="AW11" s="102"/>
      <c r="AX11" s="102"/>
      <c r="AY11" s="108"/>
      <c r="AZ11" s="102"/>
      <c r="BA11" s="102"/>
      <c r="BB11" s="102"/>
      <c r="BC11" s="103"/>
      <c r="BD11" s="76"/>
      <c r="BE11" s="76"/>
      <c r="BF11" s="34"/>
      <c r="BG11" s="34"/>
      <c r="BH11" s="103"/>
      <c r="BI11" s="76">
        <v>10911.16</v>
      </c>
      <c r="BJ11" s="34"/>
      <c r="BK11" s="102"/>
      <c r="BL11" s="102">
        <v>0</v>
      </c>
      <c r="BM11" s="103"/>
      <c r="BN11" s="108"/>
      <c r="BO11" s="102"/>
      <c r="BP11" s="102"/>
      <c r="BQ11" s="102"/>
      <c r="BR11" s="34"/>
      <c r="BS11" s="76"/>
      <c r="BT11" s="34"/>
      <c r="BU11" s="34"/>
      <c r="BV11" s="34"/>
      <c r="BW11" s="103"/>
      <c r="BX11" s="76"/>
      <c r="BY11" s="34"/>
      <c r="BZ11" s="34"/>
      <c r="CA11" s="102">
        <v>0</v>
      </c>
      <c r="CB11" s="103"/>
      <c r="CC11" s="76"/>
      <c r="CD11" s="34"/>
      <c r="CE11" s="34"/>
      <c r="CF11" s="34"/>
      <c r="CG11" s="44"/>
      <c r="CH11" s="76">
        <v>-3000</v>
      </c>
      <c r="CI11" s="34">
        <v>500</v>
      </c>
      <c r="CJ11" s="102"/>
      <c r="CK11" s="34"/>
    </row>
    <row r="12" spans="1:89" s="116" customFormat="1" ht="24.75" customHeight="1">
      <c r="A12" s="110" t="s">
        <v>84</v>
      </c>
      <c r="B12" s="27">
        <f t="shared" si="0"/>
        <v>2290100</v>
      </c>
      <c r="C12" s="27">
        <f t="shared" si="1"/>
        <v>393474.3000000001</v>
      </c>
      <c r="D12" s="99">
        <f t="shared" si="2"/>
        <v>17.181533557486578</v>
      </c>
      <c r="E12" s="117">
        <v>175800</v>
      </c>
      <c r="F12" s="76">
        <v>59655.28</v>
      </c>
      <c r="G12" s="34">
        <v>48315.39</v>
      </c>
      <c r="H12" s="101">
        <f t="shared" si="3"/>
        <v>80.99097012033134</v>
      </c>
      <c r="I12" s="102">
        <f t="shared" si="4"/>
        <v>27.483156996587034</v>
      </c>
      <c r="J12" s="103">
        <v>500700</v>
      </c>
      <c r="K12" s="104">
        <v>208830.02</v>
      </c>
      <c r="L12" s="105">
        <v>184520.64</v>
      </c>
      <c r="M12" s="106">
        <f t="shared" si="5"/>
        <v>88.3592502648805</v>
      </c>
      <c r="N12" s="102">
        <f t="shared" si="6"/>
        <v>36.852534451767525</v>
      </c>
      <c r="O12" s="103">
        <v>360000</v>
      </c>
      <c r="P12" s="111">
        <v>379505.4</v>
      </c>
      <c r="Q12" s="32">
        <v>45498.9</v>
      </c>
      <c r="R12" s="106">
        <f aca="true" t="shared" si="15" ref="R12:R16">Q12/P12*100</f>
        <v>11.988999366016925</v>
      </c>
      <c r="S12" s="102">
        <f t="shared" si="7"/>
        <v>12.638583333333333</v>
      </c>
      <c r="T12" s="103">
        <v>160000</v>
      </c>
      <c r="U12" s="111">
        <v>6235.85</v>
      </c>
      <c r="V12" s="32">
        <v>7468.27</v>
      </c>
      <c r="W12" s="102">
        <f t="shared" si="8"/>
        <v>119.76346448359085</v>
      </c>
      <c r="X12" s="102">
        <f t="shared" si="9"/>
        <v>4.66766875</v>
      </c>
      <c r="Y12" s="103">
        <v>920000</v>
      </c>
      <c r="Z12" s="77">
        <v>35988.12</v>
      </c>
      <c r="AA12" s="118">
        <v>45073.91</v>
      </c>
      <c r="AB12" s="102">
        <f t="shared" si="10"/>
        <v>125.24663694574765</v>
      </c>
      <c r="AC12" s="102">
        <f t="shared" si="11"/>
        <v>4.899338043478261</v>
      </c>
      <c r="AD12" s="103">
        <v>10000</v>
      </c>
      <c r="AE12" s="107">
        <v>2700</v>
      </c>
      <c r="AF12" s="103">
        <v>1200</v>
      </c>
      <c r="AG12" s="102">
        <f t="shared" si="12"/>
        <v>44.44444444444444</v>
      </c>
      <c r="AH12" s="102">
        <f t="shared" si="13"/>
        <v>12</v>
      </c>
      <c r="AI12" s="103">
        <v>147900</v>
      </c>
      <c r="AJ12" s="119">
        <v>65133.96</v>
      </c>
      <c r="AK12" s="120">
        <v>56147.19</v>
      </c>
      <c r="AL12" s="102">
        <v>0</v>
      </c>
      <c r="AM12" s="102">
        <f t="shared" si="14"/>
        <v>37.962941176470586</v>
      </c>
      <c r="AN12" s="103">
        <v>15700</v>
      </c>
      <c r="AO12" s="76">
        <v>5250</v>
      </c>
      <c r="AP12" s="34">
        <v>5250</v>
      </c>
      <c r="AQ12" s="102">
        <v>0</v>
      </c>
      <c r="AR12" s="102">
        <f>AP12/AN12*100</f>
        <v>33.43949044585987</v>
      </c>
      <c r="AS12" s="102"/>
      <c r="AT12" s="76"/>
      <c r="AU12" s="102"/>
      <c r="AV12" s="102"/>
      <c r="AW12" s="102"/>
      <c r="AX12" s="102"/>
      <c r="AY12" s="108"/>
      <c r="AZ12" s="102"/>
      <c r="BA12" s="102"/>
      <c r="BB12" s="102"/>
      <c r="BC12" s="103"/>
      <c r="BD12" s="76"/>
      <c r="BE12" s="76"/>
      <c r="BF12" s="34"/>
      <c r="BG12" s="34"/>
      <c r="BH12" s="103"/>
      <c r="BI12" s="76"/>
      <c r="BJ12" s="34"/>
      <c r="BK12" s="34"/>
      <c r="BL12" s="102"/>
      <c r="BM12" s="103"/>
      <c r="BN12" s="108"/>
      <c r="BO12" s="102"/>
      <c r="BP12" s="102"/>
      <c r="BQ12" s="102"/>
      <c r="BR12" s="34"/>
      <c r="BS12" s="76"/>
      <c r="BT12" s="34"/>
      <c r="BU12" s="34"/>
      <c r="BV12" s="34"/>
      <c r="BW12" s="103"/>
      <c r="BX12" s="76"/>
      <c r="BY12" s="34"/>
      <c r="BZ12" s="34"/>
      <c r="CA12" s="102"/>
      <c r="CB12" s="103"/>
      <c r="CC12" s="76"/>
      <c r="CD12" s="34"/>
      <c r="CE12" s="34"/>
      <c r="CF12" s="34"/>
      <c r="CG12" s="44"/>
      <c r="CH12" s="76"/>
      <c r="CI12" s="34"/>
      <c r="CJ12" s="102"/>
      <c r="CK12" s="34"/>
    </row>
    <row r="13" spans="1:89" s="124" customFormat="1" ht="24.75" customHeight="1">
      <c r="A13" s="121" t="s">
        <v>85</v>
      </c>
      <c r="B13" s="27">
        <f t="shared" si="0"/>
        <v>2492200</v>
      </c>
      <c r="C13" s="27">
        <f t="shared" si="1"/>
        <v>665987.47</v>
      </c>
      <c r="D13" s="99">
        <f t="shared" si="2"/>
        <v>26.722874167402296</v>
      </c>
      <c r="E13" s="103">
        <v>123600</v>
      </c>
      <c r="F13" s="122">
        <v>37286.67</v>
      </c>
      <c r="G13" s="123">
        <v>217882.62</v>
      </c>
      <c r="H13" s="101">
        <f t="shared" si="3"/>
        <v>584.3445392146845</v>
      </c>
      <c r="I13" s="102">
        <f t="shared" si="4"/>
        <v>176.28043689320387</v>
      </c>
      <c r="J13" s="103">
        <v>737000</v>
      </c>
      <c r="K13" s="104">
        <v>306980.14</v>
      </c>
      <c r="L13" s="105">
        <v>271629.37</v>
      </c>
      <c r="M13" s="106">
        <f t="shared" si="5"/>
        <v>88.48434625119397</v>
      </c>
      <c r="N13" s="102">
        <f t="shared" si="6"/>
        <v>36.856088195386704</v>
      </c>
      <c r="O13" s="103">
        <v>24000</v>
      </c>
      <c r="P13" s="104">
        <v>20042.61</v>
      </c>
      <c r="Q13" s="105">
        <v>25129.2</v>
      </c>
      <c r="R13" s="106">
        <f t="shared" si="15"/>
        <v>125.37888029553037</v>
      </c>
      <c r="S13" s="102">
        <f t="shared" si="7"/>
        <v>104.705</v>
      </c>
      <c r="T13" s="103">
        <v>350000</v>
      </c>
      <c r="U13" s="104">
        <v>8813.85</v>
      </c>
      <c r="V13" s="105">
        <v>3849</v>
      </c>
      <c r="W13" s="102">
        <f t="shared" si="8"/>
        <v>43.66990588675777</v>
      </c>
      <c r="X13" s="102">
        <f t="shared" si="9"/>
        <v>1.0997142857142856</v>
      </c>
      <c r="Y13" s="103">
        <v>1050000</v>
      </c>
      <c r="Z13" s="76">
        <v>146220.44</v>
      </c>
      <c r="AA13" s="34">
        <v>92391.58</v>
      </c>
      <c r="AB13" s="102">
        <f t="shared" si="10"/>
        <v>63.18650114853983</v>
      </c>
      <c r="AC13" s="102">
        <f t="shared" si="11"/>
        <v>8.799198095238095</v>
      </c>
      <c r="AD13" s="103">
        <v>22000</v>
      </c>
      <c r="AE13" s="107">
        <v>7980</v>
      </c>
      <c r="AF13" s="103">
        <v>4130</v>
      </c>
      <c r="AG13" s="102">
        <f t="shared" si="12"/>
        <v>51.75438596491229</v>
      </c>
      <c r="AH13" s="102">
        <f t="shared" si="13"/>
        <v>18.77272727272727</v>
      </c>
      <c r="AI13" s="103">
        <v>115600</v>
      </c>
      <c r="AJ13" s="76">
        <v>46010.42</v>
      </c>
      <c r="AK13" s="34">
        <v>50975.7</v>
      </c>
      <c r="AL13" s="102">
        <f>AK13/AJ13*100</f>
        <v>110.79164241491384</v>
      </c>
      <c r="AM13" s="102">
        <f t="shared" si="14"/>
        <v>44.09662629757785</v>
      </c>
      <c r="AN13" s="103"/>
      <c r="AO13" s="76"/>
      <c r="AP13" s="34"/>
      <c r="AQ13" s="102"/>
      <c r="AR13" s="102"/>
      <c r="AS13" s="102"/>
      <c r="AT13" s="76"/>
      <c r="AU13" s="102"/>
      <c r="AV13" s="102"/>
      <c r="AW13" s="102"/>
      <c r="AX13" s="102"/>
      <c r="AY13" s="108"/>
      <c r="AZ13" s="102"/>
      <c r="BA13" s="102"/>
      <c r="BB13" s="102"/>
      <c r="BC13" s="103">
        <v>70000</v>
      </c>
      <c r="BD13" s="76"/>
      <c r="BE13" s="76"/>
      <c r="BF13" s="102"/>
      <c r="BG13" s="102"/>
      <c r="BH13" s="103"/>
      <c r="BI13" s="76">
        <v>13349.8</v>
      </c>
      <c r="BJ13" s="34"/>
      <c r="BK13" s="34"/>
      <c r="BL13" s="102">
        <v>0</v>
      </c>
      <c r="BM13" s="103"/>
      <c r="BN13" s="76"/>
      <c r="BO13" s="34"/>
      <c r="BP13" s="102"/>
      <c r="BQ13" s="102"/>
      <c r="BR13" s="34"/>
      <c r="BS13" s="76"/>
      <c r="BT13" s="34"/>
      <c r="BU13" s="34"/>
      <c r="BV13" s="34"/>
      <c r="BW13" s="103"/>
      <c r="BX13" s="76"/>
      <c r="BY13" s="34"/>
      <c r="BZ13" s="34"/>
      <c r="CA13" s="102">
        <v>0</v>
      </c>
      <c r="CB13" s="103"/>
      <c r="CC13" s="76"/>
      <c r="CD13" s="34"/>
      <c r="CE13" s="34"/>
      <c r="CF13" s="34"/>
      <c r="CG13" s="44"/>
      <c r="CH13" s="76">
        <v>100</v>
      </c>
      <c r="CI13" s="34"/>
      <c r="CJ13" s="102"/>
      <c r="CK13" s="34"/>
    </row>
    <row r="14" spans="1:89" s="116" customFormat="1" ht="24.75" customHeight="1">
      <c r="A14" s="110" t="s">
        <v>86</v>
      </c>
      <c r="B14" s="27">
        <f t="shared" si="0"/>
        <v>1543400</v>
      </c>
      <c r="C14" s="27">
        <f t="shared" si="1"/>
        <v>357536.63</v>
      </c>
      <c r="D14" s="99">
        <f t="shared" si="2"/>
        <v>23.16551963198134</v>
      </c>
      <c r="E14" s="125">
        <v>86100</v>
      </c>
      <c r="F14" s="76">
        <v>38986.75</v>
      </c>
      <c r="G14" s="34">
        <v>13399.6</v>
      </c>
      <c r="H14" s="101">
        <f t="shared" si="3"/>
        <v>34.3696255779207</v>
      </c>
      <c r="I14" s="102">
        <f t="shared" si="4"/>
        <v>15.562833914053426</v>
      </c>
      <c r="J14" s="103">
        <v>381200</v>
      </c>
      <c r="K14" s="104">
        <v>158710.79</v>
      </c>
      <c r="L14" s="105">
        <v>140497.91</v>
      </c>
      <c r="M14" s="106">
        <f t="shared" si="5"/>
        <v>88.5244853232726</v>
      </c>
      <c r="N14" s="102">
        <f t="shared" si="6"/>
        <v>36.8567444910808</v>
      </c>
      <c r="O14" s="103">
        <v>54000</v>
      </c>
      <c r="P14" s="111">
        <v>45614.78</v>
      </c>
      <c r="Q14" s="32">
        <v>35640.57</v>
      </c>
      <c r="R14" s="106">
        <f t="shared" si="15"/>
        <v>78.13381978385077</v>
      </c>
      <c r="S14" s="102">
        <f t="shared" si="7"/>
        <v>66.00105555555555</v>
      </c>
      <c r="T14" s="103">
        <v>180000</v>
      </c>
      <c r="U14" s="76">
        <v>8299.16</v>
      </c>
      <c r="V14" s="34">
        <v>24463.34</v>
      </c>
      <c r="W14" s="102">
        <f t="shared" si="8"/>
        <v>294.7688681746104</v>
      </c>
      <c r="X14" s="102">
        <f t="shared" si="9"/>
        <v>13.590744444444445</v>
      </c>
      <c r="Y14" s="103">
        <v>710000</v>
      </c>
      <c r="Z14" s="112">
        <v>81786.56</v>
      </c>
      <c r="AA14" s="113">
        <v>85881.77</v>
      </c>
      <c r="AB14" s="102">
        <f t="shared" si="10"/>
        <v>105.00719189069696</v>
      </c>
      <c r="AC14" s="102">
        <f t="shared" si="11"/>
        <v>12.096023943661972</v>
      </c>
      <c r="AD14" s="103">
        <v>9000</v>
      </c>
      <c r="AE14" s="126">
        <v>5800</v>
      </c>
      <c r="AF14" s="127">
        <v>1200</v>
      </c>
      <c r="AG14" s="102">
        <v>0</v>
      </c>
      <c r="AH14" s="102">
        <f t="shared" si="13"/>
        <v>13.333333333333334</v>
      </c>
      <c r="AI14" s="103">
        <v>98100</v>
      </c>
      <c r="AJ14" s="76">
        <v>161055.52</v>
      </c>
      <c r="AK14" s="34">
        <v>31292.68</v>
      </c>
      <c r="AL14" s="102">
        <v>0</v>
      </c>
      <c r="AM14" s="102">
        <f t="shared" si="14"/>
        <v>31.898756371049945</v>
      </c>
      <c r="AN14" s="103">
        <v>25000</v>
      </c>
      <c r="AO14" s="76">
        <v>3360</v>
      </c>
      <c r="AP14" s="34">
        <v>25160.76</v>
      </c>
      <c r="AQ14" s="102">
        <v>0</v>
      </c>
      <c r="AR14" s="102">
        <f aca="true" t="shared" si="16" ref="AR14:AR17">AP14/AN14*100</f>
        <v>100.64304</v>
      </c>
      <c r="AS14" s="102"/>
      <c r="AT14" s="76"/>
      <c r="AU14" s="102"/>
      <c r="AV14" s="102"/>
      <c r="AW14" s="102"/>
      <c r="AX14" s="102"/>
      <c r="AY14" s="108"/>
      <c r="AZ14" s="102"/>
      <c r="BA14" s="102"/>
      <c r="BB14" s="102"/>
      <c r="BC14" s="103"/>
      <c r="BD14" s="76"/>
      <c r="BE14" s="76"/>
      <c r="BF14" s="34"/>
      <c r="BG14" s="34"/>
      <c r="BH14" s="103"/>
      <c r="BI14" s="76">
        <v>7427.65</v>
      </c>
      <c r="BJ14" s="34"/>
      <c r="BK14" s="34"/>
      <c r="BL14" s="102">
        <v>0</v>
      </c>
      <c r="BM14" s="34"/>
      <c r="BN14" s="76"/>
      <c r="BO14" s="34"/>
      <c r="BP14" s="102"/>
      <c r="BQ14" s="102"/>
      <c r="BR14" s="103"/>
      <c r="BS14" s="76">
        <v>81889.52</v>
      </c>
      <c r="BT14" s="34"/>
      <c r="BU14" s="102">
        <v>0</v>
      </c>
      <c r="BV14" s="102">
        <v>0</v>
      </c>
      <c r="BW14" s="103"/>
      <c r="BX14" s="76"/>
      <c r="BY14" s="34"/>
      <c r="BZ14" s="34"/>
      <c r="CA14" s="102">
        <v>0</v>
      </c>
      <c r="CB14" s="103"/>
      <c r="CC14" s="76"/>
      <c r="CD14" s="34"/>
      <c r="CE14" s="34"/>
      <c r="CF14" s="34"/>
      <c r="CG14" s="44"/>
      <c r="CH14" s="76"/>
      <c r="CI14" s="34"/>
      <c r="CJ14" s="102"/>
      <c r="CK14" s="34"/>
    </row>
    <row r="15" spans="1:89" s="116" customFormat="1" ht="24.75" customHeight="1">
      <c r="A15" s="110" t="s">
        <v>87</v>
      </c>
      <c r="B15" s="27">
        <f t="shared" si="0"/>
        <v>2040300</v>
      </c>
      <c r="C15" s="27">
        <f t="shared" si="1"/>
        <v>383138.63999999996</v>
      </c>
      <c r="D15" s="99">
        <f t="shared" si="2"/>
        <v>18.77854433171592</v>
      </c>
      <c r="E15" s="100">
        <v>119700</v>
      </c>
      <c r="F15" s="76">
        <v>35020.47</v>
      </c>
      <c r="G15" s="34">
        <v>43432.86</v>
      </c>
      <c r="H15" s="101">
        <f t="shared" si="3"/>
        <v>124.02135094132089</v>
      </c>
      <c r="I15" s="102">
        <f t="shared" si="4"/>
        <v>36.2847619047619</v>
      </c>
      <c r="J15" s="103">
        <v>401500</v>
      </c>
      <c r="K15" s="104">
        <v>167064.03</v>
      </c>
      <c r="L15" s="105">
        <v>147991.18</v>
      </c>
      <c r="M15" s="106">
        <f t="shared" si="5"/>
        <v>88.58350896958488</v>
      </c>
      <c r="N15" s="102">
        <f t="shared" si="6"/>
        <v>36.85957160647572</v>
      </c>
      <c r="O15" s="103">
        <v>69000</v>
      </c>
      <c r="P15" s="111">
        <v>44286.28</v>
      </c>
      <c r="Q15" s="32">
        <v>42672.56</v>
      </c>
      <c r="R15" s="106">
        <f t="shared" si="15"/>
        <v>96.35616267611549</v>
      </c>
      <c r="S15" s="102">
        <f t="shared" si="7"/>
        <v>61.84428985507247</v>
      </c>
      <c r="T15" s="103">
        <v>360000</v>
      </c>
      <c r="U15" s="76">
        <v>3881.45</v>
      </c>
      <c r="V15" s="34">
        <v>1166.6</v>
      </c>
      <c r="W15" s="102">
        <f t="shared" si="8"/>
        <v>30.05577812415463</v>
      </c>
      <c r="X15" s="102">
        <f t="shared" si="9"/>
        <v>0.3240555555555555</v>
      </c>
      <c r="Y15" s="103">
        <v>900000</v>
      </c>
      <c r="Z15" s="76">
        <v>31734.08</v>
      </c>
      <c r="AA15" s="34">
        <v>23412.93</v>
      </c>
      <c r="AB15" s="102">
        <f t="shared" si="10"/>
        <v>73.77850563180026</v>
      </c>
      <c r="AC15" s="102">
        <f t="shared" si="11"/>
        <v>2.601436666666667</v>
      </c>
      <c r="AD15" s="103">
        <v>15000</v>
      </c>
      <c r="AE15" s="107">
        <v>8370</v>
      </c>
      <c r="AF15" s="103">
        <v>1700</v>
      </c>
      <c r="AG15" s="102">
        <f aca="true" t="shared" si="17" ref="AG15:AG16">AF15/AE15*100</f>
        <v>20.31063321385902</v>
      </c>
      <c r="AH15" s="102">
        <f t="shared" si="13"/>
        <v>11.333333333333332</v>
      </c>
      <c r="AI15" s="103">
        <v>132900</v>
      </c>
      <c r="AJ15" s="76">
        <v>172210.25</v>
      </c>
      <c r="AK15" s="34">
        <v>103351.97</v>
      </c>
      <c r="AL15" s="102">
        <f aca="true" t="shared" si="18" ref="AL15:AL17">AK15/AJ15*100</f>
        <v>60.01499330034071</v>
      </c>
      <c r="AM15" s="102">
        <f t="shared" si="14"/>
        <v>77.76671933784802</v>
      </c>
      <c r="AN15" s="103">
        <v>42200</v>
      </c>
      <c r="AO15" s="76">
        <v>17590.3</v>
      </c>
      <c r="AP15" s="34">
        <v>19410.54</v>
      </c>
      <c r="AQ15" s="102">
        <f aca="true" t="shared" si="19" ref="AQ15:AQ16">AP15/AO15*100</f>
        <v>110.34797587306642</v>
      </c>
      <c r="AR15" s="102">
        <f t="shared" si="16"/>
        <v>45.996540284360194</v>
      </c>
      <c r="AS15" s="102"/>
      <c r="AT15" s="76"/>
      <c r="AU15" s="102"/>
      <c r="AV15" s="102"/>
      <c r="AW15" s="102"/>
      <c r="AX15" s="102"/>
      <c r="AY15" s="108"/>
      <c r="AZ15" s="102"/>
      <c r="BA15" s="102"/>
      <c r="BB15" s="102"/>
      <c r="BC15" s="103"/>
      <c r="BD15" s="76"/>
      <c r="BE15" s="76"/>
      <c r="BF15" s="34"/>
      <c r="BG15" s="34"/>
      <c r="BH15" s="103"/>
      <c r="BI15" s="76">
        <v>4118.64</v>
      </c>
      <c r="BJ15" s="34"/>
      <c r="BK15" s="34"/>
      <c r="BL15" s="102">
        <v>0</v>
      </c>
      <c r="BM15" s="34"/>
      <c r="BN15" s="108"/>
      <c r="BO15" s="102"/>
      <c r="BP15" s="102"/>
      <c r="BQ15" s="102"/>
      <c r="BR15" s="34"/>
      <c r="BS15" s="76"/>
      <c r="BT15" s="34"/>
      <c r="BU15" s="34"/>
      <c r="BV15" s="34"/>
      <c r="BW15" s="103"/>
      <c r="BX15" s="76"/>
      <c r="BY15" s="34"/>
      <c r="BZ15" s="34"/>
      <c r="CA15" s="102"/>
      <c r="CB15" s="103"/>
      <c r="CC15" s="76"/>
      <c r="CD15" s="34"/>
      <c r="CE15" s="34"/>
      <c r="CF15" s="34"/>
      <c r="CG15" s="44"/>
      <c r="CH15" s="76"/>
      <c r="CI15" s="34"/>
      <c r="CJ15" s="102"/>
      <c r="CK15" s="102"/>
    </row>
    <row r="16" spans="1:89" s="116" customFormat="1" ht="25.5" customHeight="1">
      <c r="A16" s="110" t="s">
        <v>88</v>
      </c>
      <c r="B16" s="27">
        <f t="shared" si="0"/>
        <v>1341500</v>
      </c>
      <c r="C16" s="27">
        <f t="shared" si="1"/>
        <v>461028.4</v>
      </c>
      <c r="D16" s="99">
        <f t="shared" si="2"/>
        <v>34.36663436451733</v>
      </c>
      <c r="E16" s="100">
        <v>64500</v>
      </c>
      <c r="F16" s="76">
        <v>20363.31</v>
      </c>
      <c r="G16" s="34">
        <v>23247.96</v>
      </c>
      <c r="H16" s="101">
        <f t="shared" si="3"/>
        <v>114.16591899843394</v>
      </c>
      <c r="I16" s="102">
        <f t="shared" si="4"/>
        <v>36.0433488372093</v>
      </c>
      <c r="J16" s="103">
        <v>241400</v>
      </c>
      <c r="K16" s="104">
        <v>91885.21</v>
      </c>
      <c r="L16" s="105">
        <v>88982.02</v>
      </c>
      <c r="M16" s="106">
        <f t="shared" si="5"/>
        <v>96.84041642828046</v>
      </c>
      <c r="N16" s="102">
        <f t="shared" si="6"/>
        <v>36.860820215410115</v>
      </c>
      <c r="O16" s="103">
        <v>120000</v>
      </c>
      <c r="P16" s="111">
        <v>104799.3</v>
      </c>
      <c r="Q16" s="32">
        <v>238507.2</v>
      </c>
      <c r="R16" s="106">
        <f t="shared" si="15"/>
        <v>227.58472623385845</v>
      </c>
      <c r="S16" s="102">
        <f t="shared" si="7"/>
        <v>198.756</v>
      </c>
      <c r="T16" s="103">
        <v>210000</v>
      </c>
      <c r="U16" s="76">
        <v>2606.31</v>
      </c>
      <c r="V16" s="34">
        <v>1895.14</v>
      </c>
      <c r="W16" s="102">
        <f t="shared" si="8"/>
        <v>72.713529856387</v>
      </c>
      <c r="X16" s="102">
        <f t="shared" si="9"/>
        <v>0.902447619047619</v>
      </c>
      <c r="Y16" s="103">
        <v>510000</v>
      </c>
      <c r="Z16" s="112">
        <v>60440.86</v>
      </c>
      <c r="AA16" s="113">
        <v>15830.56</v>
      </c>
      <c r="AB16" s="102">
        <f t="shared" si="10"/>
        <v>26.191817919202343</v>
      </c>
      <c r="AC16" s="102">
        <f t="shared" si="11"/>
        <v>3.1040313725490196</v>
      </c>
      <c r="AD16" s="103">
        <v>6000</v>
      </c>
      <c r="AE16" s="107">
        <v>3200</v>
      </c>
      <c r="AF16" s="103">
        <v>1200</v>
      </c>
      <c r="AG16" s="102">
        <f t="shared" si="17"/>
        <v>37.5</v>
      </c>
      <c r="AH16" s="102">
        <f t="shared" si="13"/>
        <v>20</v>
      </c>
      <c r="AI16" s="103">
        <v>58700</v>
      </c>
      <c r="AJ16" s="76">
        <v>20708.45</v>
      </c>
      <c r="AK16" s="34">
        <v>18412.52</v>
      </c>
      <c r="AL16" s="102">
        <f t="shared" si="18"/>
        <v>88.91307654604763</v>
      </c>
      <c r="AM16" s="102">
        <f t="shared" si="14"/>
        <v>31.36715502555366</v>
      </c>
      <c r="AN16" s="103">
        <v>38900</v>
      </c>
      <c r="AO16" s="76">
        <v>14266.72</v>
      </c>
      <c r="AP16" s="34">
        <v>14266.72</v>
      </c>
      <c r="AQ16" s="102">
        <f t="shared" si="19"/>
        <v>100</v>
      </c>
      <c r="AR16" s="102">
        <f t="shared" si="16"/>
        <v>36.67537275064267</v>
      </c>
      <c r="AS16" s="102"/>
      <c r="AT16" s="76"/>
      <c r="AU16" s="102"/>
      <c r="AV16" s="102"/>
      <c r="AW16" s="102"/>
      <c r="AX16" s="102"/>
      <c r="AY16" s="108"/>
      <c r="AZ16" s="102"/>
      <c r="BA16" s="102"/>
      <c r="BB16" s="102"/>
      <c r="BC16" s="103">
        <v>92000</v>
      </c>
      <c r="BD16" s="76">
        <v>29736.55</v>
      </c>
      <c r="BE16" s="76">
        <v>53186.28</v>
      </c>
      <c r="BF16" s="102">
        <v>0</v>
      </c>
      <c r="BG16" s="102">
        <f>BE16/BC16*100</f>
        <v>57.811173913043476</v>
      </c>
      <c r="BH16" s="103"/>
      <c r="BI16" s="76"/>
      <c r="BJ16" s="34"/>
      <c r="BK16" s="102"/>
      <c r="BL16" s="102"/>
      <c r="BM16" s="103"/>
      <c r="BN16" s="76"/>
      <c r="BO16" s="34"/>
      <c r="BP16" s="102"/>
      <c r="BQ16" s="102"/>
      <c r="BR16" s="34"/>
      <c r="BS16" s="76"/>
      <c r="BT16" s="34"/>
      <c r="BU16" s="34"/>
      <c r="BV16" s="34"/>
      <c r="BW16" s="103"/>
      <c r="BX16" s="76"/>
      <c r="BY16" s="34"/>
      <c r="BZ16" s="34"/>
      <c r="CA16" s="102"/>
      <c r="CB16" s="103"/>
      <c r="CC16" s="76"/>
      <c r="CD16" s="34"/>
      <c r="CE16" s="34"/>
      <c r="CF16" s="34"/>
      <c r="CG16" s="44"/>
      <c r="CH16" s="76"/>
      <c r="CI16" s="34">
        <v>5500</v>
      </c>
      <c r="CJ16" s="102"/>
      <c r="CK16" s="34"/>
    </row>
    <row r="17" spans="1:89" s="116" customFormat="1" ht="24.75" customHeight="1">
      <c r="A17" s="110" t="s">
        <v>89</v>
      </c>
      <c r="B17" s="27">
        <f>E17+O17+T17+Y17+AD17+AI17+AN17+BC17+BM17+CG17+J17+AS17+BR17+BW17+CB17+BH17+AX17</f>
        <v>5997900</v>
      </c>
      <c r="C17" s="27">
        <f>G17+L17+Q17+V17+AA17+AK17+AP17+BE17+BO17+BT17+BY17+CD17+CI17+AF17+BJ17+AU17+AZ17</f>
        <v>992521.0099999999</v>
      </c>
      <c r="D17" s="99">
        <f t="shared" si="2"/>
        <v>16.547808566331547</v>
      </c>
      <c r="E17" s="100">
        <v>1396500</v>
      </c>
      <c r="F17" s="76">
        <v>476177.82</v>
      </c>
      <c r="G17" s="34">
        <v>494986.97</v>
      </c>
      <c r="H17" s="101">
        <f t="shared" si="3"/>
        <v>103.95002648380387</v>
      </c>
      <c r="I17" s="102">
        <f t="shared" si="4"/>
        <v>35.444824203365556</v>
      </c>
      <c r="J17" s="103">
        <v>579500</v>
      </c>
      <c r="K17" s="104">
        <v>241198.63</v>
      </c>
      <c r="L17" s="105">
        <v>213556.85</v>
      </c>
      <c r="M17" s="106">
        <f t="shared" si="5"/>
        <v>88.53982711261669</v>
      </c>
      <c r="N17" s="102">
        <f t="shared" si="6"/>
        <v>36.85191544434858</v>
      </c>
      <c r="O17" s="103">
        <v>240000</v>
      </c>
      <c r="P17" s="111">
        <v>149061.27</v>
      </c>
      <c r="Q17" s="32">
        <v>12068.1</v>
      </c>
      <c r="R17" s="106">
        <v>0</v>
      </c>
      <c r="S17" s="102">
        <f t="shared" si="7"/>
        <v>5.0283750000000005</v>
      </c>
      <c r="T17" s="103">
        <v>1290000</v>
      </c>
      <c r="U17" s="76">
        <v>150643.5</v>
      </c>
      <c r="V17" s="34">
        <v>41911.31</v>
      </c>
      <c r="W17" s="102">
        <f t="shared" si="8"/>
        <v>27.821519016751466</v>
      </c>
      <c r="X17" s="102">
        <f t="shared" si="9"/>
        <v>3.2489387596899224</v>
      </c>
      <c r="Y17" s="103">
        <v>2080000</v>
      </c>
      <c r="Z17" s="76">
        <v>349272.66</v>
      </c>
      <c r="AA17" s="34">
        <v>144447.96</v>
      </c>
      <c r="AB17" s="102">
        <f t="shared" si="10"/>
        <v>41.35678985008446</v>
      </c>
      <c r="AC17" s="102">
        <f t="shared" si="11"/>
        <v>6.944613461538461</v>
      </c>
      <c r="AD17" s="103"/>
      <c r="AE17" s="107"/>
      <c r="AF17" s="103"/>
      <c r="AG17" s="102"/>
      <c r="AH17" s="102"/>
      <c r="AI17" s="103">
        <v>99000</v>
      </c>
      <c r="AJ17" s="76">
        <v>49484.95</v>
      </c>
      <c r="AK17" s="34">
        <v>68224</v>
      </c>
      <c r="AL17" s="102">
        <f t="shared" si="18"/>
        <v>137.86818012345168</v>
      </c>
      <c r="AM17" s="102">
        <f t="shared" si="14"/>
        <v>68.91313131313132</v>
      </c>
      <c r="AN17" s="103">
        <v>11900</v>
      </c>
      <c r="AO17" s="76"/>
      <c r="AP17" s="34">
        <v>6237.46</v>
      </c>
      <c r="AQ17" s="102">
        <v>0</v>
      </c>
      <c r="AR17" s="102">
        <f t="shared" si="16"/>
        <v>52.41563025210084</v>
      </c>
      <c r="AS17" s="103">
        <v>287700</v>
      </c>
      <c r="AT17" s="76"/>
      <c r="AU17" s="34">
        <v>10402.33</v>
      </c>
      <c r="AV17" s="102"/>
      <c r="AW17" s="102">
        <f>AU17/AS17*100</f>
        <v>3.61568647897115</v>
      </c>
      <c r="AX17" s="102">
        <v>13300</v>
      </c>
      <c r="AY17" s="76">
        <v>1937.83</v>
      </c>
      <c r="AZ17" s="34">
        <v>-2514.97</v>
      </c>
      <c r="BA17" s="102">
        <v>0</v>
      </c>
      <c r="BB17" s="102">
        <f>AZ17/AX17*100</f>
        <v>-18.909548872180448</v>
      </c>
      <c r="BC17" s="103"/>
      <c r="BD17" s="82"/>
      <c r="BE17" s="82"/>
      <c r="BF17" s="102"/>
      <c r="BG17" s="34"/>
      <c r="BH17" s="103"/>
      <c r="BI17" s="76"/>
      <c r="BJ17" s="34"/>
      <c r="BK17" s="34"/>
      <c r="BL17" s="102"/>
      <c r="BM17" s="103"/>
      <c r="BN17" s="108"/>
      <c r="BO17" s="102"/>
      <c r="BP17" s="102"/>
      <c r="BQ17" s="102"/>
      <c r="BR17" s="34"/>
      <c r="BS17" s="76"/>
      <c r="BT17" s="34">
        <v>3150</v>
      </c>
      <c r="BU17" s="34"/>
      <c r="BV17" s="34"/>
      <c r="BW17" s="103"/>
      <c r="BX17" s="76"/>
      <c r="BY17" s="34"/>
      <c r="BZ17" s="102">
        <v>0</v>
      </c>
      <c r="CA17" s="102">
        <v>0</v>
      </c>
      <c r="CB17" s="103"/>
      <c r="CC17" s="76">
        <v>110837.76</v>
      </c>
      <c r="CD17" s="34"/>
      <c r="CE17" s="102">
        <v>0</v>
      </c>
      <c r="CF17" s="102">
        <v>0</v>
      </c>
      <c r="CG17" s="44"/>
      <c r="CH17" s="76"/>
      <c r="CI17" s="34">
        <v>51</v>
      </c>
      <c r="CJ17" s="102"/>
      <c r="CK17" s="34"/>
    </row>
    <row r="18" spans="1:89" s="116" customFormat="1" ht="21.75" customHeight="1">
      <c r="A18" s="110" t="s">
        <v>90</v>
      </c>
      <c r="B18" s="27">
        <f>E18+O18+T18+Y18+AD18+AI18+AN18+BC18+BM18+CG18+J18+AS18+BR18+BW18+CB18+BH18</f>
        <v>3058900</v>
      </c>
      <c r="C18" s="27">
        <f>G18+L18+Q18+V18+AA18+AK18+AP18+BE18+BO18+BT18+BY18+CD18+CI18+AF18+BJ18</f>
        <v>634138.81</v>
      </c>
      <c r="D18" s="99">
        <f t="shared" si="2"/>
        <v>20.730942822583284</v>
      </c>
      <c r="E18" s="100">
        <v>244200</v>
      </c>
      <c r="F18" s="76">
        <v>85546.16</v>
      </c>
      <c r="G18" s="34">
        <v>91063.89</v>
      </c>
      <c r="H18" s="101">
        <f t="shared" si="3"/>
        <v>106.45000313281156</v>
      </c>
      <c r="I18" s="102">
        <f t="shared" si="4"/>
        <v>37.29070024570025</v>
      </c>
      <c r="J18" s="103">
        <v>655700</v>
      </c>
      <c r="K18" s="104">
        <v>273567.32</v>
      </c>
      <c r="L18" s="105">
        <v>241656.44</v>
      </c>
      <c r="M18" s="106">
        <f t="shared" si="5"/>
        <v>88.33527337987593</v>
      </c>
      <c r="N18" s="102">
        <f t="shared" si="6"/>
        <v>36.85472624675919</v>
      </c>
      <c r="O18" s="103">
        <v>300000</v>
      </c>
      <c r="P18" s="111">
        <v>179610.28</v>
      </c>
      <c r="Q18" s="32">
        <v>141068.95</v>
      </c>
      <c r="R18" s="106">
        <v>0</v>
      </c>
      <c r="S18" s="102">
        <f t="shared" si="7"/>
        <v>47.022983333333336</v>
      </c>
      <c r="T18" s="103">
        <v>350000</v>
      </c>
      <c r="U18" s="76">
        <v>5239.44</v>
      </c>
      <c r="V18" s="34">
        <v>9397.34</v>
      </c>
      <c r="W18" s="102">
        <f t="shared" si="8"/>
        <v>179.35771761867682</v>
      </c>
      <c r="X18" s="102">
        <f t="shared" si="9"/>
        <v>2.684954285714286</v>
      </c>
      <c r="Y18" s="103">
        <v>1400000</v>
      </c>
      <c r="Z18" s="76">
        <v>95166.66</v>
      </c>
      <c r="AA18" s="34">
        <v>86891.03</v>
      </c>
      <c r="AB18" s="102">
        <f t="shared" si="10"/>
        <v>91.30406594074016</v>
      </c>
      <c r="AC18" s="102">
        <f t="shared" si="11"/>
        <v>6.2065021428571425</v>
      </c>
      <c r="AD18" s="103">
        <v>14000</v>
      </c>
      <c r="AE18" s="107">
        <v>9400</v>
      </c>
      <c r="AF18" s="103">
        <v>2900</v>
      </c>
      <c r="AG18" s="102">
        <f aca="true" t="shared" si="20" ref="AG18:AG19">AF18/AE18*100</f>
        <v>30.851063829787233</v>
      </c>
      <c r="AH18" s="102">
        <f aca="true" t="shared" si="21" ref="AH18:AH19">AF18/AD18*100</f>
        <v>20.714285714285715</v>
      </c>
      <c r="AI18" s="103">
        <v>95000</v>
      </c>
      <c r="AJ18" s="76">
        <v>35628.18</v>
      </c>
      <c r="AK18" s="34">
        <v>61161.16</v>
      </c>
      <c r="AL18" s="102">
        <v>0</v>
      </c>
      <c r="AM18" s="102">
        <f t="shared" si="14"/>
        <v>64.38016842105263</v>
      </c>
      <c r="AN18" s="103"/>
      <c r="AO18" s="76"/>
      <c r="AP18" s="34"/>
      <c r="AQ18" s="102"/>
      <c r="AR18" s="102"/>
      <c r="AS18" s="103"/>
      <c r="AT18" s="76"/>
      <c r="AU18" s="102"/>
      <c r="AV18" s="102"/>
      <c r="AW18" s="102"/>
      <c r="AX18" s="102"/>
      <c r="AY18" s="108"/>
      <c r="AZ18" s="102"/>
      <c r="BA18" s="102"/>
      <c r="BB18" s="102"/>
      <c r="BC18" s="103"/>
      <c r="BD18" s="76"/>
      <c r="BE18" s="76"/>
      <c r="BF18" s="102"/>
      <c r="BG18" s="34"/>
      <c r="BH18" s="103"/>
      <c r="BI18" s="76"/>
      <c r="BJ18" s="34"/>
      <c r="BK18" s="34"/>
      <c r="BL18" s="102">
        <v>0</v>
      </c>
      <c r="BM18" s="103"/>
      <c r="BN18" s="76"/>
      <c r="BO18" s="34"/>
      <c r="BP18" s="102"/>
      <c r="BQ18" s="102"/>
      <c r="BR18" s="34"/>
      <c r="BS18" s="76"/>
      <c r="BT18" s="34"/>
      <c r="BU18" s="34"/>
      <c r="BV18" s="34"/>
      <c r="BW18" s="103"/>
      <c r="BX18" s="76"/>
      <c r="BY18" s="34"/>
      <c r="BZ18" s="34"/>
      <c r="CA18" s="102"/>
      <c r="CB18" s="103"/>
      <c r="CC18" s="76"/>
      <c r="CD18" s="34"/>
      <c r="CE18" s="34"/>
      <c r="CF18" s="34"/>
      <c r="CG18" s="44"/>
      <c r="CH18" s="76">
        <v>-4000</v>
      </c>
      <c r="CI18" s="34"/>
      <c r="CJ18" s="102"/>
      <c r="CK18" s="34"/>
    </row>
    <row r="19" spans="1:89" s="144" customFormat="1" ht="24.75" customHeight="1">
      <c r="A19" s="128" t="s">
        <v>91</v>
      </c>
      <c r="B19" s="39">
        <f>SUM(B10:B18)</f>
        <v>21588600</v>
      </c>
      <c r="C19" s="39">
        <f>SUM(C10:C18)</f>
        <v>4474258.33</v>
      </c>
      <c r="D19" s="129">
        <f t="shared" si="2"/>
        <v>20.725097180919562</v>
      </c>
      <c r="E19" s="130">
        <f>SUM(E10:E18)</f>
        <v>2313000</v>
      </c>
      <c r="F19" s="131">
        <f>SUM(F10:F18)</f>
        <v>785849.68</v>
      </c>
      <c r="G19" s="132">
        <f>SUM(G10:G18)</f>
        <v>971855.12</v>
      </c>
      <c r="H19" s="133">
        <f t="shared" si="3"/>
        <v>123.66934093553361</v>
      </c>
      <c r="I19" s="134">
        <f t="shared" si="4"/>
        <v>42.017082576740165</v>
      </c>
      <c r="J19" s="130">
        <f>SUM(J10:J18)</f>
        <v>4386500</v>
      </c>
      <c r="K19" s="135">
        <f>SUM(K10:K18)</f>
        <v>1818909.3499999999</v>
      </c>
      <c r="L19" s="136">
        <f>SUM(L10:L18)</f>
        <v>1616662.9400000002</v>
      </c>
      <c r="M19" s="137">
        <f t="shared" si="5"/>
        <v>88.88089667580192</v>
      </c>
      <c r="N19" s="138">
        <f t="shared" si="6"/>
        <v>36.855418670922155</v>
      </c>
      <c r="O19" s="130">
        <f>SUM(O10:O18)</f>
        <v>1227000</v>
      </c>
      <c r="P19" s="139">
        <f>P18+P17+P16+P15+P14+P12+P11+P13+P10</f>
        <v>964018.0800000001</v>
      </c>
      <c r="Q19" s="38">
        <f>Q18+Q17+Q16+Q15+Q14+Q12+Q11+Q13+Q10</f>
        <v>573819.1199999999</v>
      </c>
      <c r="R19" s="137">
        <f>Q19/P19*100</f>
        <v>59.52368860135899</v>
      </c>
      <c r="S19" s="138">
        <f t="shared" si="7"/>
        <v>46.76602444987774</v>
      </c>
      <c r="T19" s="130">
        <f>SUM(T10:T18)</f>
        <v>3350000</v>
      </c>
      <c r="U19" s="131">
        <f>SUM(U10:U18)</f>
        <v>273675.93</v>
      </c>
      <c r="V19" s="132">
        <f>SUM(V10:V18)</f>
        <v>104859.81</v>
      </c>
      <c r="W19" s="134">
        <f t="shared" si="8"/>
        <v>38.31532060565209</v>
      </c>
      <c r="X19" s="134">
        <f t="shared" si="9"/>
        <v>3.130143582089552</v>
      </c>
      <c r="Y19" s="130">
        <f>SUM(Y10:Y18)</f>
        <v>8490000</v>
      </c>
      <c r="Z19" s="131">
        <f>SUM(Z10:Z18)</f>
        <v>869669.4500000001</v>
      </c>
      <c r="AA19" s="132">
        <f>SUM(AA10:AA18)</f>
        <v>529208.81</v>
      </c>
      <c r="AB19" s="134">
        <f t="shared" si="10"/>
        <v>60.85171900657198</v>
      </c>
      <c r="AC19" s="134">
        <f t="shared" si="11"/>
        <v>6.233319316843346</v>
      </c>
      <c r="AD19" s="130">
        <f>SUM(AD10:AD18)</f>
        <v>100000</v>
      </c>
      <c r="AE19" s="140">
        <f>SUM(AE10:AE18)</f>
        <v>50350</v>
      </c>
      <c r="AF19" s="130">
        <f>SUM(AF10:AF18)</f>
        <v>15530</v>
      </c>
      <c r="AG19" s="138">
        <f t="shared" si="20"/>
        <v>30.84409136047666</v>
      </c>
      <c r="AH19" s="134">
        <f t="shared" si="21"/>
        <v>15.53</v>
      </c>
      <c r="AI19" s="130">
        <f>SUM(AI10:AI18)</f>
        <v>1108800</v>
      </c>
      <c r="AJ19" s="131">
        <f>SUM(AJ10:AJ18)</f>
        <v>694729.0499999999</v>
      </c>
      <c r="AK19" s="132">
        <f>SUM(AK10:AK18)</f>
        <v>514805.76</v>
      </c>
      <c r="AL19" s="134">
        <f>AK19/AJ19*100</f>
        <v>74.10166020839348</v>
      </c>
      <c r="AM19" s="138">
        <f t="shared" si="14"/>
        <v>46.42909090909091</v>
      </c>
      <c r="AN19" s="130">
        <f>SUM(AN10:AN18)</f>
        <v>150300</v>
      </c>
      <c r="AO19" s="131">
        <f>SUM(AO10:AO18)</f>
        <v>47383.67</v>
      </c>
      <c r="AP19" s="132">
        <f>SUM(AP10:AP18)</f>
        <v>77242.13</v>
      </c>
      <c r="AQ19" s="134">
        <f>AP19/AO19*100</f>
        <v>163.01424098217805</v>
      </c>
      <c r="AR19" s="138">
        <f>AP19/AN19*100</f>
        <v>51.39196939454425</v>
      </c>
      <c r="AS19" s="130">
        <f>SUM(AS10:AS18)</f>
        <v>287700</v>
      </c>
      <c r="AT19" s="131"/>
      <c r="AU19" s="132">
        <f>SUM(AU10:AU18)</f>
        <v>10402.33</v>
      </c>
      <c r="AV19" s="134"/>
      <c r="AW19" s="134">
        <f>AU19/AS19*100</f>
        <v>3.61568647897115</v>
      </c>
      <c r="AX19" s="133">
        <f>SUM(AX10:AX18)</f>
        <v>13300</v>
      </c>
      <c r="AY19" s="141">
        <f>AY17</f>
        <v>1937.83</v>
      </c>
      <c r="AZ19" s="133">
        <f>AZ17</f>
        <v>-2514.97</v>
      </c>
      <c r="BA19" s="133">
        <f>BA17</f>
        <v>0</v>
      </c>
      <c r="BB19" s="134">
        <f>AZ19/AX19*100</f>
        <v>-18.909548872180448</v>
      </c>
      <c r="BC19" s="130">
        <f>SUM(BC10:BC18)</f>
        <v>162000</v>
      </c>
      <c r="BD19" s="131">
        <f>SUM(BD10:BD18)</f>
        <v>29736.55</v>
      </c>
      <c r="BE19" s="132">
        <f>SUM(BE10:BE18)</f>
        <v>53186.28</v>
      </c>
      <c r="BF19" s="134">
        <v>0</v>
      </c>
      <c r="BG19" s="134">
        <f>BE19/BC19*100</f>
        <v>32.831037037037035</v>
      </c>
      <c r="BH19" s="130">
        <f>SUM(BH10:BH18)</f>
        <v>0</v>
      </c>
      <c r="BI19" s="131">
        <f>SUM(BI10:BI18)</f>
        <v>35807.25</v>
      </c>
      <c r="BJ19" s="132">
        <f>SUM(BJ10:BJ18)</f>
        <v>0</v>
      </c>
      <c r="BK19" s="138"/>
      <c r="BL19" s="102">
        <v>0</v>
      </c>
      <c r="BM19" s="132">
        <f>SUM(BM10:BM18)</f>
        <v>0</v>
      </c>
      <c r="BN19" s="132">
        <f>SUM(BN10:BN18)</f>
        <v>0</v>
      </c>
      <c r="BO19" s="132">
        <f>SUM(BO10:BO18)</f>
        <v>0</v>
      </c>
      <c r="BP19" s="134"/>
      <c r="BQ19" s="134"/>
      <c r="BR19" s="142">
        <f>SUM(BR10:BR18)</f>
        <v>0</v>
      </c>
      <c r="BS19" s="141">
        <f>SUM(BS10:BS18)</f>
        <v>81889.52</v>
      </c>
      <c r="BT19" s="143">
        <f>SUM(BT10:BT18)</f>
        <v>3150</v>
      </c>
      <c r="BU19" s="134">
        <v>0</v>
      </c>
      <c r="BV19" s="134">
        <v>0</v>
      </c>
      <c r="BW19" s="130">
        <f>SUM(BW10:BW18)</f>
        <v>0</v>
      </c>
      <c r="BX19" s="131">
        <f>SUM(BX10:BX18)</f>
        <v>0</v>
      </c>
      <c r="BY19" s="132">
        <f>SUM(BY10:BY18)</f>
        <v>0</v>
      </c>
      <c r="BZ19" s="134">
        <v>0</v>
      </c>
      <c r="CA19" s="102">
        <v>0</v>
      </c>
      <c r="CB19" s="130">
        <f>SUM(CB10:CB18)</f>
        <v>0</v>
      </c>
      <c r="CC19" s="141">
        <f>CC17</f>
        <v>110837.76</v>
      </c>
      <c r="CD19" s="143">
        <f>CD17</f>
        <v>0</v>
      </c>
      <c r="CE19" s="134">
        <v>0</v>
      </c>
      <c r="CF19" s="134">
        <v>0</v>
      </c>
      <c r="CG19" s="132"/>
      <c r="CH19" s="131">
        <f>SUM(CH10:CH18)</f>
        <v>-6900</v>
      </c>
      <c r="CI19" s="132">
        <f>SUM(CI10:CI18)</f>
        <v>6051</v>
      </c>
      <c r="CJ19" s="134"/>
      <c r="CK19" s="134"/>
    </row>
    <row r="38" ht="12.75">
      <c r="BN38">
        <v>0</v>
      </c>
    </row>
  </sheetData>
  <sheetProtection selectLockedCells="1" selectUnlockedCells="1"/>
  <mergeCells count="74">
    <mergeCell ref="B3:AI3"/>
    <mergeCell ref="A6:A9"/>
    <mergeCell ref="B6:D7"/>
    <mergeCell ref="E6:CK6"/>
    <mergeCell ref="E7:I7"/>
    <mergeCell ref="J7:N7"/>
    <mergeCell ref="O7:S7"/>
    <mergeCell ref="T7:X7"/>
    <mergeCell ref="Y7:AC7"/>
    <mergeCell ref="AD7:AH7"/>
    <mergeCell ref="AI7:AM7"/>
    <mergeCell ref="AN7:AR7"/>
    <mergeCell ref="AS7:AW7"/>
    <mergeCell ref="AX7:BB7"/>
    <mergeCell ref="BC7:BG7"/>
    <mergeCell ref="BH7:BL7"/>
    <mergeCell ref="BM7:BQ7"/>
    <mergeCell ref="BR7:BV7"/>
    <mergeCell ref="BW7:CA7"/>
    <mergeCell ref="CB7:CF7"/>
    <mergeCell ref="CG7:CK7"/>
    <mergeCell ref="B8:B9"/>
    <mergeCell ref="C8:C9"/>
    <mergeCell ref="E8:E9"/>
    <mergeCell ref="F8:G8"/>
    <mergeCell ref="H8:I8"/>
    <mergeCell ref="J8:J9"/>
    <mergeCell ref="K8:L8"/>
    <mergeCell ref="M8:N8"/>
    <mergeCell ref="O8:O9"/>
    <mergeCell ref="P8:Q8"/>
    <mergeCell ref="R8:S8"/>
    <mergeCell ref="T8:T9"/>
    <mergeCell ref="U8:V8"/>
    <mergeCell ref="W8:X8"/>
    <mergeCell ref="Y8:Y9"/>
    <mergeCell ref="Z8:AA8"/>
    <mergeCell ref="AB8:AC8"/>
    <mergeCell ref="AD8:AD9"/>
    <mergeCell ref="AE8:AF8"/>
    <mergeCell ref="AG8:AH8"/>
    <mergeCell ref="AI8:AI9"/>
    <mergeCell ref="AJ8:AK8"/>
    <mergeCell ref="AL8:AM8"/>
    <mergeCell ref="AN8:AN9"/>
    <mergeCell ref="AO8:AP8"/>
    <mergeCell ref="AQ8:AR8"/>
    <mergeCell ref="AS8:AS9"/>
    <mergeCell ref="AT8:AU8"/>
    <mergeCell ref="AV8:AW8"/>
    <mergeCell ref="AX8:AX9"/>
    <mergeCell ref="AY8:AZ8"/>
    <mergeCell ref="BA8:BB8"/>
    <mergeCell ref="BC8:BC9"/>
    <mergeCell ref="BD8:BE8"/>
    <mergeCell ref="BF8:BG8"/>
    <mergeCell ref="BH8:BH9"/>
    <mergeCell ref="BI8:BJ8"/>
    <mergeCell ref="BK8:BL8"/>
    <mergeCell ref="BM8:BM9"/>
    <mergeCell ref="BN8:BO8"/>
    <mergeCell ref="BP8:BQ8"/>
    <mergeCell ref="BR8:BR9"/>
    <mergeCell ref="BS8:BT8"/>
    <mergeCell ref="BU8:BV8"/>
    <mergeCell ref="BW8:BW9"/>
    <mergeCell ref="BX8:BY8"/>
    <mergeCell ref="BZ8:CA8"/>
    <mergeCell ref="CB8:CB9"/>
    <mergeCell ref="CC8:CD8"/>
    <mergeCell ref="CE8:CF8"/>
    <mergeCell ref="CG8:CG9"/>
    <mergeCell ref="CH8:CI8"/>
    <mergeCell ref="CJ8:CK8"/>
  </mergeCells>
  <printOptions/>
  <pageMargins left="0.25972222222222224" right="0" top="0.7875" bottom="0.7875" header="0.5118055555555555" footer="0.5118055555555555"/>
  <pageSetup horizontalDpi="300" verticalDpi="300" orientation="landscape" paperSize="9" scale="53"/>
  <colBreaks count="2" manualBreakCount="2">
    <brk id="29" max="65535" man="1"/>
    <brk id="5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="78" zoomScaleNormal="78" zoomScaleSheetLayoutView="100" workbookViewId="0" topLeftCell="A1">
      <selection activeCell="I5" sqref="I5"/>
    </sheetView>
  </sheetViews>
  <sheetFormatPr defaultColWidth="9.140625" defaultRowHeight="12.75"/>
  <cols>
    <col min="2" max="2" width="4.140625" style="0" customWidth="1"/>
    <col min="3" max="3" width="0" style="0" hidden="1" customWidth="1"/>
    <col min="4" max="4" width="10.28125" style="0" customWidth="1"/>
    <col min="5" max="5" width="10.8515625" style="0" customWidth="1"/>
    <col min="6" max="6" width="44.140625" style="0" customWidth="1"/>
    <col min="7" max="7" width="16.28125" style="0" customWidth="1"/>
    <col min="8" max="8" width="17.140625" style="0" customWidth="1"/>
    <col min="9" max="9" width="15.28125" style="0" customWidth="1"/>
    <col min="10" max="10" width="15.57421875" style="0" customWidth="1"/>
    <col min="11" max="11" width="12.28125" style="0" customWidth="1"/>
    <col min="12" max="12" width="10.8515625" style="0" customWidth="1"/>
  </cols>
  <sheetData>
    <row r="1" spans="1:12" ht="8.25" customHeight="1">
      <c r="A1" s="145" t="s">
        <v>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2.75">
      <c r="A2" s="146"/>
      <c r="B2" s="146"/>
      <c r="C2" s="146"/>
      <c r="D2" s="147"/>
      <c r="E2" s="148"/>
      <c r="F2" s="147"/>
      <c r="G2" s="147"/>
      <c r="H2" s="147"/>
      <c r="I2" s="149"/>
      <c r="J2" s="149"/>
      <c r="K2" s="147"/>
      <c r="L2" s="147"/>
    </row>
    <row r="3" spans="1:12" ht="14.25" customHeight="1">
      <c r="A3" s="150"/>
      <c r="B3" s="150"/>
      <c r="C3" s="150"/>
      <c r="D3" s="150"/>
      <c r="E3" s="150"/>
      <c r="F3" s="150"/>
      <c r="G3" s="151" t="s">
        <v>92</v>
      </c>
      <c r="H3" s="152" t="s">
        <v>93</v>
      </c>
      <c r="I3" s="152" t="s">
        <v>15</v>
      </c>
      <c r="J3" s="152"/>
      <c r="K3" s="152" t="s">
        <v>16</v>
      </c>
      <c r="L3" s="152"/>
    </row>
    <row r="4" spans="1:12" ht="61.5" customHeight="1">
      <c r="A4" s="150"/>
      <c r="B4" s="150"/>
      <c r="C4" s="150"/>
      <c r="D4" s="150"/>
      <c r="E4" s="150"/>
      <c r="F4" s="150"/>
      <c r="G4" s="151"/>
      <c r="H4" s="152"/>
      <c r="I4" s="21" t="s">
        <v>17</v>
      </c>
      <c r="J4" s="19" t="s">
        <v>18</v>
      </c>
      <c r="K4" s="19" t="s">
        <v>19</v>
      </c>
      <c r="L4" s="19" t="s">
        <v>20</v>
      </c>
    </row>
    <row r="5" spans="1:12" ht="19.5" customHeight="1">
      <c r="A5" s="153" t="s">
        <v>37</v>
      </c>
      <c r="B5" s="153"/>
      <c r="C5" s="153"/>
      <c r="D5" s="153"/>
      <c r="E5" s="153"/>
      <c r="F5" s="153"/>
      <c r="G5" s="154">
        <f>G6+G7+G9+G10+G12+G13+G14+G15+G11+G16+G17</f>
        <v>80843040.33999997</v>
      </c>
      <c r="H5" s="154">
        <f>SUM(H6:H17)</f>
        <v>83074100</v>
      </c>
      <c r="I5" s="154">
        <f>SUM(I6:I17)</f>
        <v>27453301.360000003</v>
      </c>
      <c r="J5" s="154">
        <f>J6+J7+J9+J10+J12+J13+J14+J15+J11+J16+J17+J8</f>
        <v>30241751.689999994</v>
      </c>
      <c r="K5" s="155">
        <f aca="true" t="shared" si="0" ref="K5:K7">J5/I5*100</f>
        <v>110.15706742673513</v>
      </c>
      <c r="L5" s="155">
        <f aca="true" t="shared" si="1" ref="L5:L16">J5/H5*100</f>
        <v>36.40334555535359</v>
      </c>
    </row>
    <row r="6" spans="1:12" ht="16.5" customHeight="1">
      <c r="A6" s="156" t="s">
        <v>38</v>
      </c>
      <c r="B6" s="156"/>
      <c r="C6" s="156"/>
      <c r="D6" s="156"/>
      <c r="E6" s="156"/>
      <c r="F6" s="156"/>
      <c r="G6" s="157">
        <v>48483509.39</v>
      </c>
      <c r="H6" s="157">
        <f>Лист1!F25+Лист2!E19</f>
        <v>50280800</v>
      </c>
      <c r="I6" s="157">
        <f>Лист1!G25+Лист2!F19</f>
        <v>16964921.2</v>
      </c>
      <c r="J6" s="157">
        <f>Лист1!H25+Лист2!G19</f>
        <v>21126509.05</v>
      </c>
      <c r="K6" s="158">
        <f t="shared" si="0"/>
        <v>124.53054630162386</v>
      </c>
      <c r="L6" s="158">
        <f t="shared" si="1"/>
        <v>42.01705034526101</v>
      </c>
    </row>
    <row r="7" spans="1:12" ht="25.5" customHeight="1">
      <c r="A7" s="159" t="s">
        <v>39</v>
      </c>
      <c r="B7" s="159"/>
      <c r="C7" s="159"/>
      <c r="D7" s="159"/>
      <c r="E7" s="159"/>
      <c r="F7" s="159"/>
      <c r="G7" s="157">
        <v>7979592.02</v>
      </c>
      <c r="H7" s="157">
        <f>Лист1!F26+Лист2!J19</f>
        <v>7685300</v>
      </c>
      <c r="I7" s="157">
        <f>Лист1!G26+Лист2!K19</f>
        <v>3183613.45</v>
      </c>
      <c r="J7" s="157">
        <f>Лист1!H26+Лист2!L19</f>
        <v>2832438.5200000005</v>
      </c>
      <c r="K7" s="158">
        <f t="shared" si="0"/>
        <v>88.96929745035473</v>
      </c>
      <c r="L7" s="158">
        <f t="shared" si="1"/>
        <v>36.85527591635981</v>
      </c>
    </row>
    <row r="8" spans="1:12" ht="16.5" customHeight="1">
      <c r="A8" s="160" t="s">
        <v>40</v>
      </c>
      <c r="B8" s="160"/>
      <c r="C8" s="160"/>
      <c r="D8" s="160"/>
      <c r="E8" s="160"/>
      <c r="F8" s="160"/>
      <c r="G8" s="157"/>
      <c r="H8" s="157">
        <f>Лист1!F27</f>
        <v>1263000</v>
      </c>
      <c r="I8" s="157">
        <f>Лист1!G27</f>
        <v>0</v>
      </c>
      <c r="J8" s="157">
        <f>Лист1!H27</f>
        <v>654565.13</v>
      </c>
      <c r="K8" s="158"/>
      <c r="L8" s="158">
        <f t="shared" si="1"/>
        <v>51.82621773555027</v>
      </c>
    </row>
    <row r="9" spans="1:12" ht="16.5" customHeight="1">
      <c r="A9" s="156" t="s">
        <v>41</v>
      </c>
      <c r="B9" s="156"/>
      <c r="C9" s="156"/>
      <c r="D9" s="156"/>
      <c r="E9" s="156"/>
      <c r="F9" s="156"/>
      <c r="G9" s="157">
        <v>4180908.3</v>
      </c>
      <c r="H9" s="157">
        <f>Лист1!F28</f>
        <v>3690000</v>
      </c>
      <c r="I9" s="157">
        <f>Лист1!G28</f>
        <v>2034225.1</v>
      </c>
      <c r="J9" s="157">
        <f>Лист1!H28</f>
        <v>1862413.32</v>
      </c>
      <c r="K9" s="158">
        <f aca="true" t="shared" si="2" ref="K9:K14">J9/I9*100</f>
        <v>91.55394454625498</v>
      </c>
      <c r="L9" s="158">
        <f t="shared" si="1"/>
        <v>50.47190569105692</v>
      </c>
    </row>
    <row r="10" spans="1:12" ht="16.5" customHeight="1">
      <c r="A10" s="156" t="s">
        <v>42</v>
      </c>
      <c r="B10" s="156"/>
      <c r="C10" s="156"/>
      <c r="D10" s="156"/>
      <c r="E10" s="156"/>
      <c r="F10" s="156"/>
      <c r="G10" s="157">
        <v>3982182.15</v>
      </c>
      <c r="H10" s="157">
        <f>Лист1!F29+Лист2!O19</f>
        <v>4090000</v>
      </c>
      <c r="I10" s="157">
        <f>Лист1!G29+Лист2!P19</f>
        <v>3213393.59</v>
      </c>
      <c r="J10" s="157">
        <f>Лист1!H29+Лист2!Q19</f>
        <v>1912730.38</v>
      </c>
      <c r="K10" s="158">
        <f t="shared" si="2"/>
        <v>59.52368816420026</v>
      </c>
      <c r="L10" s="158">
        <f t="shared" si="1"/>
        <v>46.76602396088019</v>
      </c>
    </row>
    <row r="11" spans="1:12" ht="16.5" customHeight="1">
      <c r="A11" s="159" t="s">
        <v>43</v>
      </c>
      <c r="B11" s="159"/>
      <c r="C11" s="159"/>
      <c r="D11" s="159"/>
      <c r="E11" s="159"/>
      <c r="F11" s="159"/>
      <c r="G11" s="157">
        <v>15416.38</v>
      </c>
      <c r="H11" s="157">
        <f>Лист1!F30</f>
        <v>115000</v>
      </c>
      <c r="I11" s="157">
        <f>Лист1!G30</f>
        <v>15241.01</v>
      </c>
      <c r="J11" s="157">
        <f>Лист1!H30</f>
        <v>10929</v>
      </c>
      <c r="K11" s="158">
        <f t="shared" si="2"/>
        <v>71.70784613355676</v>
      </c>
      <c r="L11" s="158">
        <f t="shared" si="1"/>
        <v>9.503478260869565</v>
      </c>
    </row>
    <row r="12" spans="1:12" ht="16.5" customHeight="1">
      <c r="A12" s="156" t="s">
        <v>94</v>
      </c>
      <c r="B12" s="156"/>
      <c r="C12" s="156"/>
      <c r="D12" s="156"/>
      <c r="E12" s="156"/>
      <c r="F12" s="156"/>
      <c r="G12" s="161">
        <v>3889879.12</v>
      </c>
      <c r="H12" s="157">
        <f>Лист2!T19</f>
        <v>3350000</v>
      </c>
      <c r="I12" s="157">
        <f>Лист2!U19</f>
        <v>273675.93</v>
      </c>
      <c r="J12" s="157">
        <f>Лист2!V19</f>
        <v>104859.81</v>
      </c>
      <c r="K12" s="158">
        <f t="shared" si="2"/>
        <v>38.31532060565209</v>
      </c>
      <c r="L12" s="158">
        <f t="shared" si="1"/>
        <v>3.130143582089552</v>
      </c>
    </row>
    <row r="13" spans="1:12" ht="16.5" customHeight="1">
      <c r="A13" s="156" t="s">
        <v>95</v>
      </c>
      <c r="B13" s="156"/>
      <c r="C13" s="156"/>
      <c r="D13" s="156"/>
      <c r="E13" s="156"/>
      <c r="F13" s="156"/>
      <c r="G13" s="157">
        <v>7945490.78</v>
      </c>
      <c r="H13" s="157">
        <f>Лист2!Y19</f>
        <v>8490000</v>
      </c>
      <c r="I13" s="157">
        <f>Лист2!Z19</f>
        <v>869669.4500000001</v>
      </c>
      <c r="J13" s="157">
        <f>Лист2!AA19</f>
        <v>529208.81</v>
      </c>
      <c r="K13" s="158">
        <f t="shared" si="2"/>
        <v>60.85171900657198</v>
      </c>
      <c r="L13" s="158">
        <f t="shared" si="1"/>
        <v>6.233319316843346</v>
      </c>
    </row>
    <row r="14" spans="1:12" ht="16.5" customHeight="1">
      <c r="A14" s="156" t="s">
        <v>44</v>
      </c>
      <c r="B14" s="156"/>
      <c r="C14" s="156"/>
      <c r="D14" s="156"/>
      <c r="E14" s="156"/>
      <c r="F14" s="156"/>
      <c r="G14" s="157">
        <v>1734024.07</v>
      </c>
      <c r="H14" s="157">
        <f>Лист1!F31</f>
        <v>1610000</v>
      </c>
      <c r="I14" s="157">
        <f>Лист1!G31</f>
        <v>174929.69</v>
      </c>
      <c r="J14" s="157">
        <f>Лист1!H31</f>
        <v>185929.84</v>
      </c>
      <c r="K14" s="158">
        <f t="shared" si="2"/>
        <v>106.28832646990914</v>
      </c>
      <c r="L14" s="158">
        <f t="shared" si="1"/>
        <v>11.548437267080745</v>
      </c>
    </row>
    <row r="15" spans="1:12" ht="16.5" customHeight="1">
      <c r="A15" s="156" t="s">
        <v>45</v>
      </c>
      <c r="B15" s="156"/>
      <c r="C15" s="156"/>
      <c r="D15" s="156"/>
      <c r="E15" s="156"/>
      <c r="F15" s="156"/>
      <c r="G15" s="157">
        <v>866155</v>
      </c>
      <c r="H15" s="157">
        <f>Лист1!F32</f>
        <v>700000</v>
      </c>
      <c r="I15" s="157">
        <f>Лист1!G32</f>
        <v>0</v>
      </c>
      <c r="J15" s="157">
        <f>Лист1!H32</f>
        <v>70000</v>
      </c>
      <c r="K15" s="158"/>
      <c r="L15" s="158">
        <f t="shared" si="1"/>
        <v>10</v>
      </c>
    </row>
    <row r="16" spans="1:12" ht="16.5" customHeight="1">
      <c r="A16" s="156" t="s">
        <v>46</v>
      </c>
      <c r="B16" s="156"/>
      <c r="C16" s="156"/>
      <c r="D16" s="156"/>
      <c r="E16" s="156"/>
      <c r="F16" s="156"/>
      <c r="G16" s="157">
        <v>1765883.13</v>
      </c>
      <c r="H16" s="157">
        <f>Лист1!F33+Лист2!AD19</f>
        <v>1800000</v>
      </c>
      <c r="I16" s="157">
        <f>Лист1!G33+Лист2!AE19</f>
        <v>723631.94</v>
      </c>
      <c r="J16" s="157">
        <f>Лист1!H33+Лист2!AF19</f>
        <v>952167.83</v>
      </c>
      <c r="K16" s="158">
        <f>J16/I16*100</f>
        <v>131.5817859007163</v>
      </c>
      <c r="L16" s="158">
        <f t="shared" si="1"/>
        <v>52.89821277777777</v>
      </c>
    </row>
    <row r="17" spans="1:12" ht="16.5" customHeight="1">
      <c r="A17" s="156" t="s">
        <v>96</v>
      </c>
      <c r="B17" s="156"/>
      <c r="C17" s="156"/>
      <c r="D17" s="156"/>
      <c r="E17" s="156"/>
      <c r="F17" s="156"/>
      <c r="G17" s="157"/>
      <c r="H17" s="157"/>
      <c r="I17" s="157"/>
      <c r="J17" s="157"/>
      <c r="K17" s="158"/>
      <c r="L17" s="158"/>
    </row>
    <row r="18" spans="1:12" ht="15" customHeight="1">
      <c r="A18" s="153" t="s">
        <v>47</v>
      </c>
      <c r="B18" s="153"/>
      <c r="C18" s="153"/>
      <c r="D18" s="153"/>
      <c r="E18" s="153"/>
      <c r="F18" s="153"/>
      <c r="G18" s="154">
        <f>G19+G20+G21+G22+G23+G24+G25+G26+G27+G28+G29+G30+G31+G32</f>
        <v>12683442.43</v>
      </c>
      <c r="H18" s="154">
        <f>H19+H20+H21+H22+H23+H24+H25+H26+H27+H28+H29+H30+H31+H32</f>
        <v>11666600</v>
      </c>
      <c r="I18" s="154">
        <f>I19+I20+I21+I22+I23+I24+I25+I26+I27+I28+I29+I30+I31+I32</f>
        <v>4815830.629999999</v>
      </c>
      <c r="J18" s="154">
        <f>J19+J20+J21+J22+J23+J24+J25+J26+J27+J28+J29+J30+J31+J32</f>
        <v>5232022.3100000005</v>
      </c>
      <c r="K18" s="162">
        <f>J18/I18*100</f>
        <v>108.64215774963834</v>
      </c>
      <c r="L18" s="162">
        <f aca="true" t="shared" si="3" ref="L18:L26">J18/H18*100</f>
        <v>44.846161778067305</v>
      </c>
    </row>
    <row r="19" spans="1:12" ht="27.75" customHeight="1">
      <c r="A19" s="159" t="s">
        <v>48</v>
      </c>
      <c r="B19" s="159"/>
      <c r="C19" s="159"/>
      <c r="D19" s="159"/>
      <c r="E19" s="159"/>
      <c r="F19" s="159"/>
      <c r="G19" s="157">
        <v>3490</v>
      </c>
      <c r="H19" s="157">
        <f>Лист1!F35</f>
        <v>3000</v>
      </c>
      <c r="I19" s="157">
        <f>Лист1!G35</f>
        <v>3490</v>
      </c>
      <c r="J19" s="157">
        <f>Лист1!H35</f>
        <v>0</v>
      </c>
      <c r="K19" s="158">
        <v>0</v>
      </c>
      <c r="L19" s="158">
        <f t="shared" si="3"/>
        <v>0</v>
      </c>
    </row>
    <row r="20" spans="1:12" ht="16.5" customHeight="1">
      <c r="A20" s="156" t="s">
        <v>49</v>
      </c>
      <c r="B20" s="156"/>
      <c r="C20" s="156"/>
      <c r="D20" s="156"/>
      <c r="E20" s="156"/>
      <c r="F20" s="156"/>
      <c r="G20" s="157">
        <v>6954714.38</v>
      </c>
      <c r="H20" s="157">
        <f>Лист1!F36+Лист2!AI19</f>
        <v>6326000</v>
      </c>
      <c r="I20" s="157">
        <f>Лист1!G36+Лист2!AJ19</f>
        <v>3240415.76</v>
      </c>
      <c r="J20" s="157">
        <f>Лист1!H36+Лист2!AK19</f>
        <v>3995294.75</v>
      </c>
      <c r="K20" s="158">
        <f aca="true" t="shared" si="4" ref="K20:K21">J20/I20*100</f>
        <v>123.29574492626219</v>
      </c>
      <c r="L20" s="158">
        <f t="shared" si="3"/>
        <v>63.156730161239324</v>
      </c>
    </row>
    <row r="21" spans="1:12" ht="18" customHeight="1">
      <c r="A21" s="156" t="s">
        <v>50</v>
      </c>
      <c r="B21" s="156"/>
      <c r="C21" s="156"/>
      <c r="D21" s="156"/>
      <c r="E21" s="156"/>
      <c r="F21" s="156"/>
      <c r="G21" s="157">
        <v>537490.49</v>
      </c>
      <c r="H21" s="157">
        <f>Лист1!F37+Лист2!AN19</f>
        <v>484300</v>
      </c>
      <c r="I21" s="157">
        <f>Лист1!G37+Лист2!AO19</f>
        <v>248694.55</v>
      </c>
      <c r="J21" s="157">
        <f>Лист1!H37+Лист2!AP19</f>
        <v>207507.94</v>
      </c>
      <c r="K21" s="158">
        <f t="shared" si="4"/>
        <v>83.43887712859008</v>
      </c>
      <c r="L21" s="158">
        <f t="shared" si="3"/>
        <v>42.846983274829654</v>
      </c>
    </row>
    <row r="22" spans="1:12" ht="30" customHeight="1">
      <c r="A22" s="159" t="s">
        <v>97</v>
      </c>
      <c r="B22" s="159"/>
      <c r="C22" s="159"/>
      <c r="D22" s="159"/>
      <c r="E22" s="159"/>
      <c r="F22" s="159"/>
      <c r="G22" s="157">
        <v>290016.67</v>
      </c>
      <c r="H22" s="157">
        <f>Лист2!AS17</f>
        <v>287700</v>
      </c>
      <c r="I22" s="157">
        <f>Лист2!AT17</f>
        <v>0</v>
      </c>
      <c r="J22" s="157">
        <f>Лист2!AU17</f>
        <v>10402.33</v>
      </c>
      <c r="K22" s="158">
        <v>0</v>
      </c>
      <c r="L22" s="158">
        <f t="shared" si="3"/>
        <v>3.61568647897115</v>
      </c>
    </row>
    <row r="23" spans="1:12" ht="27.75" customHeight="1">
      <c r="A23" s="159" t="s">
        <v>98</v>
      </c>
      <c r="B23" s="159"/>
      <c r="C23" s="159"/>
      <c r="D23" s="159"/>
      <c r="E23" s="159"/>
      <c r="F23" s="159"/>
      <c r="G23" s="157">
        <v>12905.24</v>
      </c>
      <c r="H23" s="157">
        <f>Лист1!F38+Лист2!AX19</f>
        <v>13300</v>
      </c>
      <c r="I23" s="157">
        <f>Лист1!G38+Лист2!AY19</f>
        <v>1937.83</v>
      </c>
      <c r="J23" s="157">
        <f>Лист1!H38+Лист2!AZ19</f>
        <v>-1905.0699999999997</v>
      </c>
      <c r="K23" s="158">
        <f aca="true" t="shared" si="5" ref="K23:K24">J23/I23*100</f>
        <v>-98.30944922929254</v>
      </c>
      <c r="L23" s="158">
        <f t="shared" si="3"/>
        <v>-14.323834586466164</v>
      </c>
    </row>
    <row r="24" spans="1:12" ht="15" customHeight="1">
      <c r="A24" s="156" t="s">
        <v>52</v>
      </c>
      <c r="B24" s="156"/>
      <c r="C24" s="156"/>
      <c r="D24" s="156"/>
      <c r="E24" s="156"/>
      <c r="F24" s="156"/>
      <c r="G24" s="157">
        <v>59568.82</v>
      </c>
      <c r="H24" s="157">
        <f>Лист1!F39</f>
        <v>100000</v>
      </c>
      <c r="I24" s="157">
        <f>Лист1!G39</f>
        <v>34858.76</v>
      </c>
      <c r="J24" s="157">
        <f>Лист1!H39</f>
        <v>9280.96</v>
      </c>
      <c r="K24" s="158">
        <f t="shared" si="5"/>
        <v>26.624469717224592</v>
      </c>
      <c r="L24" s="158">
        <f t="shared" si="3"/>
        <v>9.280959999999999</v>
      </c>
    </row>
    <row r="25" spans="1:12" ht="16.5" customHeight="1">
      <c r="A25" s="156" t="s">
        <v>53</v>
      </c>
      <c r="B25" s="156"/>
      <c r="C25" s="156"/>
      <c r="D25" s="156"/>
      <c r="E25" s="156"/>
      <c r="F25" s="156"/>
      <c r="G25" s="157">
        <v>1741338</v>
      </c>
      <c r="H25" s="157">
        <f>Лист1!F40</f>
        <v>1625000</v>
      </c>
      <c r="I25" s="157">
        <f>Лист1!G40</f>
        <v>435334.5</v>
      </c>
      <c r="J25" s="157">
        <f>Лист1!H40</f>
        <v>437260.32</v>
      </c>
      <c r="K25" s="158">
        <v>0</v>
      </c>
      <c r="L25" s="158">
        <f t="shared" si="3"/>
        <v>26.908327384615383</v>
      </c>
    </row>
    <row r="26" spans="1:12" ht="26.25" customHeight="1">
      <c r="A26" s="159" t="s">
        <v>99</v>
      </c>
      <c r="B26" s="159"/>
      <c r="C26" s="159"/>
      <c r="D26" s="159"/>
      <c r="E26" s="159"/>
      <c r="F26" s="159"/>
      <c r="G26" s="163">
        <v>154762.97</v>
      </c>
      <c r="H26" s="163">
        <f>Лист1!F41+Лист2!BC19</f>
        <v>209100</v>
      </c>
      <c r="I26" s="163">
        <f>Лист1!G41+Лист2!BD19</f>
        <v>29736.55</v>
      </c>
      <c r="J26" s="163">
        <f>Лист1!H41+Лист2!BE19</f>
        <v>53186.28</v>
      </c>
      <c r="K26" s="158">
        <f>J26/I26*100</f>
        <v>178.85827374056507</v>
      </c>
      <c r="L26" s="158">
        <f t="shared" si="3"/>
        <v>25.4358106169297</v>
      </c>
    </row>
    <row r="27" spans="1:12" ht="16.5" customHeight="1">
      <c r="A27" s="159" t="s">
        <v>100</v>
      </c>
      <c r="B27" s="159"/>
      <c r="C27" s="159"/>
      <c r="D27" s="159"/>
      <c r="E27" s="159"/>
      <c r="F27" s="159"/>
      <c r="G27" s="157">
        <v>277543.97</v>
      </c>
      <c r="H27" s="157">
        <f>Лист1!F42+Лист2!BH19</f>
        <v>0</v>
      </c>
      <c r="I27" s="157">
        <f>Лист1!G42+Лист2!BI19</f>
        <v>177475.47</v>
      </c>
      <c r="J27" s="157">
        <f>Лист1!H42+Лист2!BJ19</f>
        <v>51231.68</v>
      </c>
      <c r="K27" s="158">
        <v>0</v>
      </c>
      <c r="L27" s="158"/>
    </row>
    <row r="28" spans="1:12" ht="16.5" customHeight="1">
      <c r="A28" s="156" t="s">
        <v>101</v>
      </c>
      <c r="B28" s="156"/>
      <c r="C28" s="156"/>
      <c r="D28" s="156"/>
      <c r="E28" s="156"/>
      <c r="F28" s="156"/>
      <c r="G28" s="157">
        <v>511629.12</v>
      </c>
      <c r="H28" s="157">
        <f>Лист1!F43+Лист2!BR19</f>
        <v>1000000</v>
      </c>
      <c r="I28" s="157">
        <f>Лист1!G43+Лист2!BS19</f>
        <v>150511.52000000002</v>
      </c>
      <c r="J28" s="157">
        <f>Лист1!H43+Лист2!BT19</f>
        <v>197594</v>
      </c>
      <c r="K28" s="158">
        <f aca="true" t="shared" si="6" ref="K28:K31">J28/I28*100</f>
        <v>131.28164541823776</v>
      </c>
      <c r="L28" s="158">
        <f aca="true" t="shared" si="7" ref="L28:L30">J28/H28*100</f>
        <v>19.7594</v>
      </c>
    </row>
    <row r="29" spans="1:12" ht="16.5" customHeight="1">
      <c r="A29" s="156" t="s">
        <v>57</v>
      </c>
      <c r="B29" s="156"/>
      <c r="C29" s="156"/>
      <c r="D29" s="156"/>
      <c r="E29" s="156"/>
      <c r="F29" s="156"/>
      <c r="G29" s="157">
        <v>952704.37</v>
      </c>
      <c r="H29" s="157">
        <f>Лист1!F44+Лист2!BM19</f>
        <v>350000</v>
      </c>
      <c r="I29" s="157">
        <f>Лист1!G44+Лист2!BN19</f>
        <v>35562.09</v>
      </c>
      <c r="J29" s="157">
        <f>Лист1!H44+Лист2!BO19</f>
        <v>106013.15</v>
      </c>
      <c r="K29" s="158">
        <f t="shared" si="6"/>
        <v>298.107197861543</v>
      </c>
      <c r="L29" s="158">
        <f t="shared" si="7"/>
        <v>30.289471428571428</v>
      </c>
    </row>
    <row r="30" spans="1:12" ht="16.5" customHeight="1">
      <c r="A30" s="156" t="s">
        <v>58</v>
      </c>
      <c r="B30" s="156"/>
      <c r="C30" s="156"/>
      <c r="D30" s="156"/>
      <c r="E30" s="156"/>
      <c r="F30" s="156"/>
      <c r="G30" s="157">
        <v>1164872.04</v>
      </c>
      <c r="H30" s="157">
        <f>Лист1!F45+Лист2!BW19</f>
        <v>1268200</v>
      </c>
      <c r="I30" s="157">
        <f>Лист1!G45+Лист2!BX19</f>
        <v>353528.02</v>
      </c>
      <c r="J30" s="157">
        <f>Лист1!H45+Лист2!BY19</f>
        <v>160260.97</v>
      </c>
      <c r="K30" s="158">
        <f t="shared" si="6"/>
        <v>45.33190042475275</v>
      </c>
      <c r="L30" s="158">
        <f t="shared" si="7"/>
        <v>12.636884560794828</v>
      </c>
    </row>
    <row r="31" spans="1:12" ht="16.5" customHeight="1">
      <c r="A31" s="159" t="s">
        <v>59</v>
      </c>
      <c r="B31" s="159"/>
      <c r="C31" s="159"/>
      <c r="D31" s="159"/>
      <c r="E31" s="159"/>
      <c r="F31" s="159"/>
      <c r="G31" s="157">
        <v>-40215</v>
      </c>
      <c r="H31" s="157">
        <f>Лист1!F46+Лист2!CG19</f>
        <v>0</v>
      </c>
      <c r="I31" s="157">
        <f>Лист1!G46+Лист2!CH19</f>
        <v>-6552.18</v>
      </c>
      <c r="J31" s="157">
        <f>Лист1!H46+Лист2!CI19</f>
        <v>5886</v>
      </c>
      <c r="K31" s="158">
        <f t="shared" si="6"/>
        <v>-89.83269690393121</v>
      </c>
      <c r="L31" s="158"/>
    </row>
    <row r="32" spans="1:12" ht="16.5" customHeight="1">
      <c r="A32" s="159" t="s">
        <v>60</v>
      </c>
      <c r="B32" s="159"/>
      <c r="C32" s="159"/>
      <c r="D32" s="159"/>
      <c r="E32" s="159"/>
      <c r="F32" s="159"/>
      <c r="G32" s="157">
        <v>62621.36</v>
      </c>
      <c r="H32" s="157">
        <f>Лист2!CB19</f>
        <v>0</v>
      </c>
      <c r="I32" s="157">
        <f>Лист2!CC19</f>
        <v>110837.76</v>
      </c>
      <c r="J32" s="157">
        <f>Лист1!H47</f>
        <v>9</v>
      </c>
      <c r="K32" s="158">
        <v>0</v>
      </c>
      <c r="L32" s="158"/>
    </row>
    <row r="33" spans="1:12" ht="21" customHeight="1">
      <c r="A33" s="153" t="s">
        <v>102</v>
      </c>
      <c r="B33" s="153"/>
      <c r="C33" s="153"/>
      <c r="D33" s="153"/>
      <c r="E33" s="153"/>
      <c r="F33" s="153"/>
      <c r="G33" s="164">
        <f>G5+G18</f>
        <v>93526482.76999998</v>
      </c>
      <c r="H33" s="164">
        <f>H5+H18</f>
        <v>94740700</v>
      </c>
      <c r="I33" s="164">
        <f>I5+I18</f>
        <v>32269131.990000002</v>
      </c>
      <c r="J33" s="164">
        <f>J5+J18</f>
        <v>35473773.99999999</v>
      </c>
      <c r="K33" s="165">
        <f>J33/I33*100</f>
        <v>109.93098299326145</v>
      </c>
      <c r="L33" s="165">
        <f>J33/H33*100</f>
        <v>37.44301445946673</v>
      </c>
    </row>
  </sheetData>
  <sheetProtection selectLockedCells="1" selectUnlockedCells="1"/>
  <mergeCells count="35">
    <mergeCell ref="A1:L1"/>
    <mergeCell ref="A3:F4"/>
    <mergeCell ref="G3:G4"/>
    <mergeCell ref="H3:H4"/>
    <mergeCell ref="I3:J3"/>
    <mergeCell ref="K3:L3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</mergeCells>
  <printOptions/>
  <pageMargins left="0.7875" right="0.39375" top="0.5902777777777778" bottom="0.39375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2020-06-02T08:38:26Z</cp:lastPrinted>
  <dcterms:modified xsi:type="dcterms:W3CDTF">2020-06-02T08:38:27Z</dcterms:modified>
  <cp:category/>
  <cp:version/>
  <cp:contentType/>
  <cp:contentStatus/>
</cp:coreProperties>
</file>