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<sst xmlns="http://schemas.openxmlformats.org/spreadsheetml/2006/main" count="88" uniqueCount="66">
  <si>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</si>
  <si>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пожаров и ущерба от них на 30 июня 2021 г.    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</si>
  <si>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</si>
  <si>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</si>
  <si>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</si>
  <si>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</si>
  <si>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</si>
  <si>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2020 г.</t>
  </si>
  <si>
    <t>2021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</si>
  <si>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</si>
  <si>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</si>
  <si>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</si>
  <si>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</si>
  <si>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</si>
  <si>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</si>
  <si>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</si>
  <si>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</si>
  <si>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</si>
  <si>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</si>
  <si>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</si>
  <si>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</si>
  <si>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</si>
  <si>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</si>
  <si>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</si>
  <si>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</si>
  <si>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</si>
  <si>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</si>
  <si>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</si>
  <si>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</si>
  <si>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</si>
  <si>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</si>
  <si>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</si>
  <si>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</si>
  <si>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</si>
  <si>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</si>
  <si>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</si>
  <si>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</si>
  <si>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</si>
  <si>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30 июня 2021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</si>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</sst>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4.25390625" style="0" customWidth="1"/>
    <col min="3" max="3" width="7.875" style="0" customWidth="1"/>
    <col min="4" max="4" width="6.875" style="0" customWidth="1"/>
    <col min="5" max="5" width="7.50390625" style="0" customWidth="1"/>
    <col min="6" max="6" width="8.125" style="0" customWidth="1"/>
    <col min="7" max="7" width="9.25390625" style="0" customWidth="1"/>
    <col min="8" max="8" width="6.75390625" style="0" customWidth="1"/>
    <col min="9" max="9" width="8.50390625" style="0" customWidth="1"/>
    <col min="10" max="10" width="6.625" style="0" customWidth="1"/>
    <col min="12" max="12" width="6.125" style="0" customWidth="1"/>
    <col min="13" max="13" width="7.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6.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12.75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4.25">
      <c r="A8" s="9">
        <v>1</v>
      </c>
      <c r="B8" s="13" t="s">
        <v>15</v>
      </c>
      <c r="C8" s="13"/>
      <c r="D8" s="14">
        <v>4</v>
      </c>
      <c r="E8" s="14">
        <v>0</v>
      </c>
      <c r="F8" s="14">
        <v>0</v>
      </c>
      <c r="G8" s="14">
        <v>6000</v>
      </c>
      <c r="H8" s="14">
        <v>1</v>
      </c>
      <c r="I8" s="14">
        <v>0</v>
      </c>
      <c r="J8" s="14">
        <v>1</v>
      </c>
      <c r="K8" s="14">
        <f>250000</f>
        <v>250000</v>
      </c>
      <c r="L8" s="14">
        <f aca="true" t="shared" si="0" ref="L8:L12">H8-D8</f>
        <v>-3</v>
      </c>
      <c r="M8" s="14">
        <f aca="true" t="shared" si="1" ref="M8:M12">I8-E8</f>
        <v>0</v>
      </c>
      <c r="N8" s="14">
        <f aca="true" t="shared" si="2" ref="N8:N12">J8-F8</f>
        <v>1</v>
      </c>
      <c r="O8" s="14">
        <f aca="true" t="shared" si="3" ref="O8:O12">K8-G8</f>
        <v>244000</v>
      </c>
    </row>
    <row r="9" spans="1:15" ht="14.25">
      <c r="A9" s="14">
        <v>2</v>
      </c>
      <c r="B9" s="14" t="s">
        <v>16</v>
      </c>
      <c r="C9" s="14"/>
      <c r="D9" s="14">
        <v>1</v>
      </c>
      <c r="E9" s="14">
        <v>0</v>
      </c>
      <c r="F9" s="14">
        <v>0</v>
      </c>
      <c r="G9" s="14">
        <f>800000</f>
        <v>800000</v>
      </c>
      <c r="H9" s="15">
        <v>1</v>
      </c>
      <c r="I9" s="14">
        <v>0</v>
      </c>
      <c r="J9" s="14">
        <v>0</v>
      </c>
      <c r="K9" s="16">
        <f>618000+26987</f>
        <v>644987</v>
      </c>
      <c r="L9" s="14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-155013</v>
      </c>
    </row>
    <row r="10" spans="1:15" ht="14.25">
      <c r="A10" s="14">
        <v>3</v>
      </c>
      <c r="B10" s="14" t="s">
        <v>17</v>
      </c>
      <c r="C10" s="14"/>
      <c r="D10" s="14">
        <v>2</v>
      </c>
      <c r="E10" s="14">
        <v>0</v>
      </c>
      <c r="F10" s="14">
        <v>0</v>
      </c>
      <c r="G10" s="14">
        <f>50000+150000</f>
        <v>200000</v>
      </c>
      <c r="H10" s="14">
        <v>2</v>
      </c>
      <c r="I10" s="14">
        <v>0</v>
      </c>
      <c r="J10" s="14">
        <v>0</v>
      </c>
      <c r="K10" s="14">
        <v>50000</v>
      </c>
      <c r="L10" s="14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-150000</v>
      </c>
    </row>
    <row r="11" spans="1:15" ht="14.25">
      <c r="A11" s="14">
        <v>4</v>
      </c>
      <c r="B11" s="14" t="s">
        <v>18</v>
      </c>
      <c r="C11" s="14"/>
      <c r="D11" s="17">
        <v>1</v>
      </c>
      <c r="E11" s="17">
        <v>0</v>
      </c>
      <c r="F11" s="17">
        <v>0</v>
      </c>
      <c r="G11" s="14">
        <v>0</v>
      </c>
      <c r="H11" s="14">
        <v>2</v>
      </c>
      <c r="I11" s="14">
        <v>0</v>
      </c>
      <c r="J11" s="14">
        <v>0</v>
      </c>
      <c r="K11" s="16">
        <v>0</v>
      </c>
      <c r="L11" s="14">
        <f t="shared" si="0"/>
        <v>1</v>
      </c>
      <c r="M11" s="14">
        <f t="shared" si="1"/>
        <v>0</v>
      </c>
      <c r="N11" s="14">
        <f t="shared" si="2"/>
        <v>0</v>
      </c>
      <c r="O11" s="14">
        <f t="shared" si="3"/>
        <v>0</v>
      </c>
    </row>
    <row r="12" spans="1:15" ht="14.25">
      <c r="A12" s="14">
        <v>5</v>
      </c>
      <c r="B12" s="18" t="s">
        <v>19</v>
      </c>
      <c r="C12" s="18"/>
      <c r="D12" s="14">
        <v>4</v>
      </c>
      <c r="E12" s="14">
        <v>0</v>
      </c>
      <c r="F12" s="14">
        <v>0</v>
      </c>
      <c r="G12" s="14">
        <f>100000+10000+95000</f>
        <v>205000</v>
      </c>
      <c r="H12" s="14">
        <v>3</v>
      </c>
      <c r="I12" s="14">
        <v>0</v>
      </c>
      <c r="J12" s="14">
        <v>0</v>
      </c>
      <c r="K12" s="14">
        <v>0</v>
      </c>
      <c r="L12" s="14">
        <f t="shared" si="0"/>
        <v>-1</v>
      </c>
      <c r="M12" s="14">
        <f t="shared" si="1"/>
        <v>0</v>
      </c>
      <c r="N12" s="14">
        <f t="shared" si="2"/>
        <v>0</v>
      </c>
      <c r="O12" s="14">
        <f t="shared" si="3"/>
        <v>-205000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4.25">
      <c r="A14" s="14">
        <v>6</v>
      </c>
      <c r="B14" s="14" t="s">
        <v>20</v>
      </c>
      <c r="C14" s="14"/>
      <c r="D14" s="14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 aca="true" t="shared" si="4" ref="L14:L16">H14-D14</f>
        <v>-2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0</v>
      </c>
    </row>
    <row r="15" spans="1:15" ht="14.25">
      <c r="A15" s="14">
        <v>7</v>
      </c>
      <c r="B15" s="14" t="s">
        <v>21</v>
      </c>
      <c r="C15" s="14"/>
      <c r="D15" s="14">
        <v>2</v>
      </c>
      <c r="E15" s="14">
        <v>0</v>
      </c>
      <c r="F15" s="14">
        <v>0</v>
      </c>
      <c r="G15" s="14">
        <f>3070000+10000</f>
        <v>3080000</v>
      </c>
      <c r="H15" s="14">
        <v>2</v>
      </c>
      <c r="I15" s="14">
        <v>0</v>
      </c>
      <c r="J15" s="14">
        <v>0</v>
      </c>
      <c r="K15" s="14">
        <f>80000</f>
        <v>80000</v>
      </c>
      <c r="L15" s="14">
        <f t="shared" si="4"/>
        <v>0</v>
      </c>
      <c r="M15" s="14">
        <f t="shared" si="5"/>
        <v>0</v>
      </c>
      <c r="N15" s="14">
        <f t="shared" si="6"/>
        <v>0</v>
      </c>
      <c r="O15" s="14">
        <f t="shared" si="7"/>
        <v>-3000000</v>
      </c>
    </row>
    <row r="16" spans="1:15" ht="14.25">
      <c r="A16" s="14">
        <v>8</v>
      </c>
      <c r="B16" s="14" t="s">
        <v>22</v>
      </c>
      <c r="C16" s="14"/>
      <c r="D16" s="14">
        <v>4</v>
      </c>
      <c r="E16" s="14">
        <v>0</v>
      </c>
      <c r="F16" s="14">
        <v>1</v>
      </c>
      <c r="G16" s="14">
        <f>50000</f>
        <v>50000</v>
      </c>
      <c r="H16" s="14">
        <v>4</v>
      </c>
      <c r="I16" s="14">
        <v>0</v>
      </c>
      <c r="J16" s="14">
        <v>1</v>
      </c>
      <c r="K16" s="16">
        <v>390000</v>
      </c>
      <c r="L16" s="14">
        <f t="shared" si="4"/>
        <v>0</v>
      </c>
      <c r="M16" s="14">
        <f t="shared" si="5"/>
        <v>0</v>
      </c>
      <c r="N16" s="14">
        <f t="shared" si="6"/>
        <v>0</v>
      </c>
      <c r="O16" s="14">
        <f t="shared" si="7"/>
        <v>340000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4.25">
      <c r="A18" s="14">
        <v>9</v>
      </c>
      <c r="B18" s="14" t="s">
        <v>23</v>
      </c>
      <c r="C18" s="14"/>
      <c r="D18" s="19">
        <v>1</v>
      </c>
      <c r="E18" s="14">
        <v>1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10000</v>
      </c>
      <c r="L18" s="14">
        <f aca="true" t="shared" si="8" ref="L18:L22">H18-D18</f>
        <v>0</v>
      </c>
      <c r="M18" s="14">
        <f aca="true" t="shared" si="9" ref="M18:M22">I18-E18</f>
        <v>-1</v>
      </c>
      <c r="N18" s="14">
        <f aca="true" t="shared" si="10" ref="N18:N22">J18-F18</f>
        <v>0</v>
      </c>
      <c r="O18" s="14">
        <f aca="true" t="shared" si="11" ref="O18:O22">K18-G18</f>
        <v>10000</v>
      </c>
    </row>
    <row r="19" spans="1:15" ht="14.25">
      <c r="A19" s="14">
        <v>10</v>
      </c>
      <c r="B19" s="14" t="s">
        <v>24</v>
      </c>
      <c r="C19" s="14"/>
      <c r="D19" s="14">
        <v>2</v>
      </c>
      <c r="E19" s="14">
        <v>0</v>
      </c>
      <c r="F19" s="14">
        <v>0</v>
      </c>
      <c r="G19" s="14">
        <f>100000+300000</f>
        <v>400000</v>
      </c>
      <c r="H19" s="14">
        <v>2</v>
      </c>
      <c r="I19" s="16">
        <v>0</v>
      </c>
      <c r="J19" s="14">
        <v>0</v>
      </c>
      <c r="K19" s="16">
        <f>300000</f>
        <v>300000</v>
      </c>
      <c r="L19" s="14">
        <f t="shared" si="8"/>
        <v>0</v>
      </c>
      <c r="M19" s="14">
        <f t="shared" si="9"/>
        <v>0</v>
      </c>
      <c r="N19" s="14">
        <f t="shared" si="10"/>
        <v>0</v>
      </c>
      <c r="O19" s="14">
        <f t="shared" si="11"/>
        <v>-100000</v>
      </c>
    </row>
    <row r="20" spans="1:15" ht="14.25">
      <c r="A20" s="14">
        <v>11</v>
      </c>
      <c r="B20" s="14" t="s">
        <v>25</v>
      </c>
      <c r="C20" s="14"/>
      <c r="D20" s="14">
        <v>2</v>
      </c>
      <c r="E20" s="14">
        <v>0</v>
      </c>
      <c r="F20" s="14">
        <v>0</v>
      </c>
      <c r="G20" s="14">
        <f>500000</f>
        <v>500000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8"/>
        <v>-2</v>
      </c>
      <c r="M20" s="14">
        <f t="shared" si="9"/>
        <v>0</v>
      </c>
      <c r="N20" s="14">
        <f t="shared" si="10"/>
        <v>0</v>
      </c>
      <c r="O20" s="14">
        <f t="shared" si="11"/>
        <v>-500000</v>
      </c>
    </row>
    <row r="21" spans="1:15" ht="14.25">
      <c r="A21" s="14">
        <v>12</v>
      </c>
      <c r="B21" s="14" t="s">
        <v>26</v>
      </c>
      <c r="C21" s="14"/>
      <c r="D21" s="14">
        <v>3</v>
      </c>
      <c r="E21" s="14">
        <v>0</v>
      </c>
      <c r="F21" s="14">
        <v>0</v>
      </c>
      <c r="G21" s="14">
        <f>100000+20000+50000</f>
        <v>170000</v>
      </c>
      <c r="H21" s="20">
        <v>1</v>
      </c>
      <c r="I21" s="14">
        <v>0</v>
      </c>
      <c r="J21" s="14">
        <v>0</v>
      </c>
      <c r="K21" s="14">
        <v>100000</v>
      </c>
      <c r="L21" s="14">
        <f t="shared" si="8"/>
        <v>-2</v>
      </c>
      <c r="M21" s="14">
        <f t="shared" si="9"/>
        <v>0</v>
      </c>
      <c r="N21" s="14">
        <f t="shared" si="10"/>
        <v>0</v>
      </c>
      <c r="O21" s="14">
        <f t="shared" si="11"/>
        <v>-70000</v>
      </c>
    </row>
    <row r="22" spans="1:15" ht="14.25">
      <c r="A22" s="14">
        <v>13</v>
      </c>
      <c r="B22" s="14" t="s">
        <v>27</v>
      </c>
      <c r="C22" s="14"/>
      <c r="D22" s="14">
        <v>2</v>
      </c>
      <c r="E22" s="14">
        <v>0</v>
      </c>
      <c r="F22" s="14">
        <v>0</v>
      </c>
      <c r="G22" s="14">
        <f>100000</f>
        <v>100000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8"/>
        <v>-2</v>
      </c>
      <c r="M22" s="14">
        <f t="shared" si="9"/>
        <v>0</v>
      </c>
      <c r="N22" s="14">
        <f t="shared" si="10"/>
        <v>0</v>
      </c>
      <c r="O22" s="14">
        <f t="shared" si="11"/>
        <v>-100000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4.25">
      <c r="A24" s="14">
        <v>14</v>
      </c>
      <c r="B24" s="14" t="s">
        <v>28</v>
      </c>
      <c r="C24" s="14"/>
      <c r="D24" s="14">
        <v>1</v>
      </c>
      <c r="E24" s="14">
        <v>0</v>
      </c>
      <c r="F24" s="14">
        <v>0</v>
      </c>
      <c r="G24" s="14">
        <v>200000</v>
      </c>
      <c r="H24" s="14">
        <v>2</v>
      </c>
      <c r="I24" s="14">
        <v>0</v>
      </c>
      <c r="J24" s="14">
        <v>0</v>
      </c>
      <c r="K24" s="14">
        <v>0</v>
      </c>
      <c r="L24" s="14">
        <f aca="true" t="shared" si="12" ref="L24:L26">H24-D24</f>
        <v>1</v>
      </c>
      <c r="M24" s="14">
        <f aca="true" t="shared" si="13" ref="M24:M26">I24-E24</f>
        <v>0</v>
      </c>
      <c r="N24" s="14">
        <f aca="true" t="shared" si="14" ref="N24:N26">J24-F24</f>
        <v>0</v>
      </c>
      <c r="O24" s="14">
        <f aca="true" t="shared" si="15" ref="O24:O26">K24-G24</f>
        <v>-200000</v>
      </c>
    </row>
    <row r="25" spans="1:15" ht="14.25">
      <c r="A25" s="14">
        <v>15</v>
      </c>
      <c r="B25" s="14" t="s">
        <v>29</v>
      </c>
      <c r="C25" s="14"/>
      <c r="D25" s="14">
        <v>0</v>
      </c>
      <c r="E25" s="14">
        <v>0</v>
      </c>
      <c r="F25" s="14">
        <v>0</v>
      </c>
      <c r="G25" s="14">
        <v>0</v>
      </c>
      <c r="H25" s="16">
        <v>2</v>
      </c>
      <c r="I25" s="16">
        <v>0</v>
      </c>
      <c r="J25" s="14">
        <v>0</v>
      </c>
      <c r="K25" s="16">
        <v>0</v>
      </c>
      <c r="L25" s="14">
        <f t="shared" si="12"/>
        <v>2</v>
      </c>
      <c r="M25" s="14">
        <f t="shared" si="13"/>
        <v>0</v>
      </c>
      <c r="N25" s="14">
        <f t="shared" si="14"/>
        <v>0</v>
      </c>
      <c r="O25" s="14">
        <f t="shared" si="15"/>
        <v>0</v>
      </c>
    </row>
    <row r="26" spans="1:15" ht="14.25">
      <c r="A26" s="14">
        <v>16</v>
      </c>
      <c r="B26" s="14" t="s">
        <v>30</v>
      </c>
      <c r="C26" s="14"/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2"/>
        <v>-1</v>
      </c>
      <c r="M26" s="14">
        <f t="shared" si="13"/>
        <v>0</v>
      </c>
      <c r="N26" s="14">
        <f t="shared" si="14"/>
        <v>-1</v>
      </c>
      <c r="O26" s="14">
        <f t="shared" si="15"/>
        <v>0</v>
      </c>
    </row>
    <row r="27" spans="1:15" ht="14.2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4.25">
      <c r="A28" s="14">
        <v>17</v>
      </c>
      <c r="B28" s="5" t="s">
        <v>31</v>
      </c>
      <c r="C28" s="5"/>
      <c r="D28" s="14">
        <v>7</v>
      </c>
      <c r="E28" s="14">
        <v>1</v>
      </c>
      <c r="F28" s="14">
        <v>0</v>
      </c>
      <c r="G28" s="14">
        <f>200000+150000+600000+34800</f>
        <v>984800</v>
      </c>
      <c r="H28" s="16">
        <v>6</v>
      </c>
      <c r="I28" s="16">
        <v>0</v>
      </c>
      <c r="J28" s="14">
        <v>0</v>
      </c>
      <c r="K28" s="16">
        <f>35000+18000+31440+240000</f>
        <v>324440</v>
      </c>
      <c r="L28" s="14">
        <f aca="true" t="shared" si="16" ref="L28:L29">H28-D28</f>
        <v>-1</v>
      </c>
      <c r="M28" s="14">
        <f aca="true" t="shared" si="17" ref="M28:M29">I28-E28</f>
        <v>-1</v>
      </c>
      <c r="N28" s="14">
        <f aca="true" t="shared" si="18" ref="N28:N29">J28-F28</f>
        <v>0</v>
      </c>
      <c r="O28" s="14">
        <f aca="true" t="shared" si="19" ref="O28:O29">K28-G28</f>
        <v>-660360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39</v>
      </c>
      <c r="E29" s="23">
        <f>E8+E9+E10+E11+E12+E14+E15+E16+E18+E19+E20+E21+E22+E24+E25+E26+E28</f>
        <v>2</v>
      </c>
      <c r="F29" s="23">
        <f>F8+F9+F10+F11+F12+F14+F15+F16+F18+F19+F20+F21+F22+F24+F25+F26+F28</f>
        <v>2</v>
      </c>
      <c r="G29" s="23">
        <f>G8+G9+G10+G11+G12+G14+G15+G16+G18+G19+G20+G21+G22+G24+G25+G26+G28</f>
        <v>6695800</v>
      </c>
      <c r="H29" s="23">
        <f>H8+H9+H10+H11+H12+H14+H15+H16+H18+H19+H20+H21+H22+H24+H25+H26+H28</f>
        <v>29</v>
      </c>
      <c r="I29" s="22">
        <f>I8+I9+I10+I11+I12+I13+I14+I15+I16+I17+I18+I19+I20+I21+I22+I23+I24+I25+I26+I27+I28</f>
        <v>0</v>
      </c>
      <c r="J29" s="22">
        <f>J8+J9+J10+J11+J12+J13+J14+J15+J16+J17+J18+J19+J20+J21+J22+J23+J24+J25+J26+J27+J28</f>
        <v>2</v>
      </c>
      <c r="K29" s="23">
        <f>K8+K9+K10+K11+K12+K14+K15+K16+K18+K19+K20+K21+K22+K24+K25+K26+K28</f>
        <v>2149427</v>
      </c>
      <c r="L29" s="14">
        <f t="shared" si="16"/>
        <v>-10</v>
      </c>
      <c r="M29" s="14">
        <f t="shared" si="17"/>
        <v>-2</v>
      </c>
      <c r="N29" s="14">
        <f t="shared" si="18"/>
        <v>0</v>
      </c>
      <c r="O29" s="14">
        <f t="shared" si="19"/>
        <v>-4546373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9">
    <mergeCell ref="B2:H2"/>
    <mergeCell ref="B3:H3"/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workbookViewId="0" topLeftCell="A1">
      <selection activeCell="G20" sqref="G20"/>
    </sheetView>
  </sheetViews>
  <sheetFormatPr defaultColWidth="9.00390625" defaultRowHeight="12.75"/>
  <cols>
    <col min="1" max="1" width="2.625" style="0" customWidth="1"/>
    <col min="3" max="3" width="14.375" style="0" customWidth="1"/>
    <col min="5" max="5" width="9.25390625" style="0" customWidth="1"/>
    <col min="7" max="7" width="8.75390625" style="0" customWidth="1"/>
    <col min="8" max="8" width="10.12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4.25">
      <c r="A8" s="9">
        <v>1</v>
      </c>
      <c r="B8" s="18" t="s">
        <v>44</v>
      </c>
      <c r="C8" s="18"/>
      <c r="D8" s="14">
        <v>25</v>
      </c>
      <c r="E8" s="14">
        <f>50000+3070000+100000+10000+100000+120000+300000+800000+150000+50000+200000+6000+150000+200000+10000+100000+50000+600000+95000</f>
        <v>6161000</v>
      </c>
      <c r="F8" s="14">
        <v>16</v>
      </c>
      <c r="G8" s="14">
        <f>45000+150000+240000+18000+31440+50000+80000+300000+240000</f>
        <v>1154440</v>
      </c>
      <c r="H8" s="14">
        <f aca="true" t="shared" si="0" ref="H8:H14">F8-D8</f>
        <v>-9</v>
      </c>
      <c r="I8" s="37">
        <f aca="true" t="shared" si="1" ref="I8:I15">G8-E8</f>
        <v>-5006560</v>
      </c>
    </row>
    <row r="9" spans="1:9" ht="12.75">
      <c r="A9" s="9">
        <v>2</v>
      </c>
      <c r="B9" s="38" t="s">
        <v>45</v>
      </c>
      <c r="C9" s="39"/>
      <c r="D9" s="14">
        <v>0</v>
      </c>
      <c r="E9" s="14">
        <v>0</v>
      </c>
      <c r="F9" s="14">
        <v>1</v>
      </c>
      <c r="G9" s="16">
        <f>250000</f>
        <v>250000</v>
      </c>
      <c r="H9" s="14">
        <f t="shared" si="0"/>
        <v>1</v>
      </c>
      <c r="I9" s="37">
        <f t="shared" si="1"/>
        <v>250000</v>
      </c>
    </row>
    <row r="10" spans="1:9" ht="12.75">
      <c r="A10" s="14">
        <v>3</v>
      </c>
      <c r="B10" s="14" t="s">
        <v>46</v>
      </c>
      <c r="C10" s="14"/>
      <c r="D10" s="14">
        <v>0</v>
      </c>
      <c r="E10" s="14">
        <v>0</v>
      </c>
      <c r="F10" s="14">
        <v>1</v>
      </c>
      <c r="G10" s="14">
        <f>618000+26987</f>
        <v>644987</v>
      </c>
      <c r="H10" s="14">
        <f t="shared" si="0"/>
        <v>1</v>
      </c>
      <c r="I10" s="37">
        <f t="shared" si="1"/>
        <v>644987</v>
      </c>
    </row>
    <row r="11" spans="1:9" ht="12.75">
      <c r="A11" s="14">
        <v>4</v>
      </c>
      <c r="B11" s="40" t="s">
        <v>47</v>
      </c>
      <c r="C11" s="40"/>
      <c r="D11" s="14">
        <v>1</v>
      </c>
      <c r="E11" s="14">
        <f>34800</f>
        <v>34800</v>
      </c>
      <c r="F11" s="14">
        <v>0</v>
      </c>
      <c r="G11" s="14">
        <v>0</v>
      </c>
      <c r="H11" s="14">
        <f t="shared" si="0"/>
        <v>-1</v>
      </c>
      <c r="I11" s="37">
        <f t="shared" si="1"/>
        <v>-34800</v>
      </c>
    </row>
    <row r="12" spans="1:9" ht="12.75">
      <c r="A12" s="14">
        <v>5</v>
      </c>
      <c r="B12" s="41" t="s">
        <v>48</v>
      </c>
      <c r="C12" s="42"/>
      <c r="D12" s="14">
        <v>2</v>
      </c>
      <c r="E12" s="14">
        <v>500000</v>
      </c>
      <c r="F12" s="14">
        <v>1</v>
      </c>
      <c r="G12" s="14">
        <v>0</v>
      </c>
      <c r="H12" s="14">
        <f t="shared" si="0"/>
        <v>-1</v>
      </c>
      <c r="I12" s="37">
        <f t="shared" si="1"/>
        <v>-500000</v>
      </c>
    </row>
    <row r="13" spans="1:9" ht="14.25">
      <c r="A13" s="14">
        <v>6</v>
      </c>
      <c r="B13" s="18" t="s">
        <v>49</v>
      </c>
      <c r="C13" s="18"/>
      <c r="D13" s="14">
        <v>6</v>
      </c>
      <c r="E13" s="14">
        <v>0</v>
      </c>
      <c r="F13" s="14">
        <v>5</v>
      </c>
      <c r="G13" s="16">
        <v>100000</v>
      </c>
      <c r="H13" s="14">
        <f t="shared" si="0"/>
        <v>-1</v>
      </c>
      <c r="I13" s="37">
        <f t="shared" si="1"/>
        <v>100000</v>
      </c>
    </row>
    <row r="14" spans="1:9" ht="14.25">
      <c r="A14" s="14">
        <v>7</v>
      </c>
      <c r="B14" s="38" t="s">
        <v>50</v>
      </c>
      <c r="C14" s="39"/>
      <c r="D14" s="14">
        <v>4</v>
      </c>
      <c r="E14" s="14">
        <v>0</v>
      </c>
      <c r="F14" s="14">
        <v>5</v>
      </c>
      <c r="G14" s="16">
        <v>0</v>
      </c>
      <c r="H14" s="14">
        <f t="shared" si="0"/>
        <v>1</v>
      </c>
      <c r="I14" s="37">
        <f t="shared" si="1"/>
        <v>0</v>
      </c>
    </row>
    <row r="15" spans="1:9" ht="12.75">
      <c r="A15" s="14"/>
      <c r="B15" s="18"/>
      <c r="C15" s="18"/>
      <c r="D15" s="14">
        <f>D8+D9+D10+D11+D12+D13+D14</f>
        <v>38</v>
      </c>
      <c r="E15" s="14">
        <f>E8+E9+E10+E11+E12+E13+E14</f>
        <v>6695800</v>
      </c>
      <c r="F15" s="14">
        <f>+F8+F9+F10+F11+F12+F13+F14</f>
        <v>29</v>
      </c>
      <c r="G15" s="16"/>
      <c r="H15" s="14"/>
      <c r="I15" s="37">
        <f t="shared" si="1"/>
        <v>-6695800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4.25">
      <c r="A18" s="14">
        <v>1</v>
      </c>
      <c r="B18" s="14" t="s">
        <v>52</v>
      </c>
      <c r="C18" s="14"/>
      <c r="D18" s="14">
        <v>1</v>
      </c>
      <c r="E18" s="14">
        <v>0</v>
      </c>
      <c r="F18" s="14">
        <v>2</v>
      </c>
      <c r="G18" s="14">
        <f>618000+26987</f>
        <v>644987</v>
      </c>
      <c r="H18" s="14">
        <f aca="true" t="shared" si="2" ref="H18:H29">F18-D18</f>
        <v>1</v>
      </c>
      <c r="I18" s="37">
        <f aca="true" t="shared" si="3" ref="I18:I29">G18-E18</f>
        <v>644987</v>
      </c>
    </row>
    <row r="19" spans="1:9" ht="14.25">
      <c r="A19" s="14">
        <v>2</v>
      </c>
      <c r="B19" s="14" t="s">
        <v>53</v>
      </c>
      <c r="C19" s="14"/>
      <c r="D19" s="14">
        <v>10</v>
      </c>
      <c r="E19" s="14">
        <f>100000+3070000+50000+120000+800000+300000+200000+34800</f>
        <v>4674800</v>
      </c>
      <c r="F19" s="16">
        <v>6</v>
      </c>
      <c r="G19" s="16">
        <f>50000+250000+300000+240000</f>
        <v>840000</v>
      </c>
      <c r="H19" s="14">
        <f t="shared" si="2"/>
        <v>-4</v>
      </c>
      <c r="I19" s="37">
        <f t="shared" si="3"/>
        <v>-3834800</v>
      </c>
    </row>
    <row r="20" spans="1:9" ht="14.25">
      <c r="A20" s="14">
        <v>3</v>
      </c>
      <c r="B20" s="14" t="s">
        <v>54</v>
      </c>
      <c r="C20" s="14"/>
      <c r="D20" s="14">
        <v>13</v>
      </c>
      <c r="E20" s="14">
        <f>95000</f>
        <v>95000</v>
      </c>
      <c r="F20" s="43">
        <v>6</v>
      </c>
      <c r="G20" s="14">
        <f>35000+100000</f>
        <v>135000</v>
      </c>
      <c r="H20" s="14">
        <f t="shared" si="2"/>
        <v>-7</v>
      </c>
      <c r="I20" s="37">
        <f t="shared" si="3"/>
        <v>40000</v>
      </c>
    </row>
    <row r="21" spans="1:9" ht="14.25">
      <c r="A21" s="14">
        <v>4</v>
      </c>
      <c r="B21" s="14" t="s">
        <v>55</v>
      </c>
      <c r="C21" s="14"/>
      <c r="D21" s="14">
        <v>0</v>
      </c>
      <c r="E21" s="14">
        <v>0</v>
      </c>
      <c r="F21" s="14">
        <v>1</v>
      </c>
      <c r="G21" s="14">
        <v>390000</v>
      </c>
      <c r="H21" s="14">
        <f t="shared" si="2"/>
        <v>1</v>
      </c>
      <c r="I21" s="37">
        <f t="shared" si="3"/>
        <v>390000</v>
      </c>
    </row>
    <row r="22" spans="1:9" ht="14.25">
      <c r="A22" s="14">
        <v>5</v>
      </c>
      <c r="B22" s="14" t="s">
        <v>56</v>
      </c>
      <c r="C22" s="14"/>
      <c r="D22" s="14">
        <v>8</v>
      </c>
      <c r="E22" s="14">
        <f>10000+100000+50000+150000+200000+10000+100000+50000</f>
        <v>670000</v>
      </c>
      <c r="F22" s="14">
        <v>5</v>
      </c>
      <c r="G22" s="14">
        <f>10000</f>
        <v>10000</v>
      </c>
      <c r="H22" s="14">
        <f t="shared" si="2"/>
        <v>-3</v>
      </c>
      <c r="I22" s="37">
        <f t="shared" si="3"/>
        <v>-660000</v>
      </c>
    </row>
    <row r="23" spans="1:9" ht="14.25">
      <c r="A23" s="14">
        <v>6</v>
      </c>
      <c r="B23" s="14" t="s">
        <v>57</v>
      </c>
      <c r="C23" s="14"/>
      <c r="D23" s="14">
        <v>4</v>
      </c>
      <c r="E23" s="14">
        <f>6000+150000+600000</f>
        <v>756000</v>
      </c>
      <c r="F23" s="14">
        <v>6</v>
      </c>
      <c r="G23" s="16">
        <f>18000+31440</f>
        <v>49440</v>
      </c>
      <c r="H23" s="14">
        <f t="shared" si="2"/>
        <v>2</v>
      </c>
      <c r="I23" s="37">
        <f t="shared" si="3"/>
        <v>-706560</v>
      </c>
    </row>
    <row r="24" spans="1:9" ht="14.25">
      <c r="A24" s="14">
        <v>7</v>
      </c>
      <c r="B24" s="18" t="s">
        <v>58</v>
      </c>
      <c r="C24" s="18"/>
      <c r="D24" s="14">
        <v>0</v>
      </c>
      <c r="E24" s="14">
        <v>0</v>
      </c>
      <c r="F24" s="16">
        <v>1</v>
      </c>
      <c r="G24" s="14">
        <v>80000</v>
      </c>
      <c r="H24" s="14">
        <f t="shared" si="2"/>
        <v>1</v>
      </c>
      <c r="I24" s="37">
        <f t="shared" si="3"/>
        <v>80000</v>
      </c>
    </row>
    <row r="25" spans="1:9" s="44" customFormat="1" ht="14.25">
      <c r="A25" s="14">
        <v>8</v>
      </c>
      <c r="B25" s="14" t="s">
        <v>59</v>
      </c>
      <c r="C25" s="14"/>
      <c r="D25" s="14">
        <v>0</v>
      </c>
      <c r="E25" s="14">
        <v>0</v>
      </c>
      <c r="F25" s="16">
        <v>1</v>
      </c>
      <c r="G25" s="16">
        <v>0</v>
      </c>
      <c r="H25" s="14">
        <f t="shared" si="2"/>
        <v>1</v>
      </c>
      <c r="I25" s="37">
        <f t="shared" si="3"/>
        <v>0</v>
      </c>
    </row>
    <row r="26" spans="1:9" ht="14.25">
      <c r="A26" s="14">
        <v>9</v>
      </c>
      <c r="B26" s="14" t="s">
        <v>60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f t="shared" si="2"/>
        <v>0</v>
      </c>
      <c r="I26" s="37">
        <f t="shared" si="3"/>
        <v>0</v>
      </c>
    </row>
    <row r="27" spans="1:9" ht="14.25">
      <c r="A27" s="14">
        <v>10</v>
      </c>
      <c r="B27" s="14" t="s">
        <v>61</v>
      </c>
      <c r="C27" s="14"/>
      <c r="D27" s="14">
        <v>0</v>
      </c>
      <c r="E27" s="14">
        <v>0</v>
      </c>
      <c r="F27" s="16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4.25">
      <c r="A28" s="14">
        <v>11</v>
      </c>
      <c r="B28" s="18" t="s">
        <v>62</v>
      </c>
      <c r="C28" s="18"/>
      <c r="D28" s="14">
        <v>2</v>
      </c>
      <c r="E28" s="14">
        <v>500000</v>
      </c>
      <c r="F28" s="14">
        <v>1</v>
      </c>
      <c r="G28" s="14">
        <v>0</v>
      </c>
      <c r="H28" s="14">
        <f t="shared" si="2"/>
        <v>-1</v>
      </c>
      <c r="I28" s="37">
        <f t="shared" si="3"/>
        <v>-500000</v>
      </c>
    </row>
    <row r="29" spans="1:9" ht="27.75" customHeight="1">
      <c r="A29" s="36"/>
      <c r="B29" s="45" t="s">
        <v>63</v>
      </c>
      <c r="C29" s="45"/>
      <c r="D29" s="36">
        <f>D18+D19+D20+D21+D22+D23+D24+D25+D26+D27+D28</f>
        <v>38</v>
      </c>
      <c r="E29" s="36">
        <f>E18+E19+E20+E21+E22+E23+E24+E25+E26+E27+E28</f>
        <v>6695800</v>
      </c>
      <c r="F29" s="36">
        <f>F18+F19+F20+F21+F22+F23+F24+F25+F26+F27+F28</f>
        <v>29</v>
      </c>
      <c r="G29" s="36">
        <f>G18+G19+G20+G21+G22+G23+G24+G25+G26+G27+G28</f>
        <v>2149427</v>
      </c>
      <c r="H29" s="14">
        <f t="shared" si="2"/>
        <v>-9</v>
      </c>
      <c r="I29" s="37">
        <f t="shared" si="3"/>
        <v>-4546373</v>
      </c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14">
        <v>1</v>
      </c>
      <c r="B31" s="14" t="s">
        <v>64</v>
      </c>
      <c r="C31" s="14"/>
      <c r="D31" s="8">
        <v>2</v>
      </c>
      <c r="E31" s="8"/>
      <c r="F31" s="8">
        <v>0</v>
      </c>
      <c r="G31" s="8"/>
      <c r="H31" s="8">
        <f aca="true" t="shared" si="4" ref="H31:H32">F31-D31</f>
        <v>-2</v>
      </c>
      <c r="I31" s="8"/>
    </row>
    <row r="32" spans="1:9" ht="12.75">
      <c r="A32" s="14">
        <v>2</v>
      </c>
      <c r="B32" s="14" t="s">
        <v>65</v>
      </c>
      <c r="C32" s="14"/>
      <c r="D32" s="8">
        <v>2</v>
      </c>
      <c r="E32" s="8"/>
      <c r="F32" s="8">
        <v>2</v>
      </c>
      <c r="G32" s="8"/>
      <c r="H32" s="8">
        <f t="shared" si="4"/>
        <v>0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2020-04-09T14:38:57Z</cp:lastPrinted>
  <dcterms:created xsi:type="dcterms:W3CDTF">2005-01-24T12:59:14Z</dcterms:created>
  <dcterms:modified xsi:type="dcterms:W3CDTF">2021-06-30T07:09:42Z</dcterms:modified>
  <cp:category/>
  <cp:version/>
  <cp:contentType/>
  <cp:contentStatus/>
  <cp:revision>9</cp:revision>
</cp:coreProperties>
</file>